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comments4.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6.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0.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28" yWindow="4728" windowWidth="23256" windowHeight="12588"/>
  </bookViews>
  <sheets>
    <sheet name="Rate Spread - Margin" sheetId="3" r:id="rId1"/>
    <sheet name="Rate Spread - Gas" sheetId="16" r:id="rId2"/>
    <sheet name="Rate Design Res" sheetId="5" r:id="rId3"/>
    <sheet name="Rate Design C&amp;I" sheetId="6" r:id="rId4"/>
    <sheet name="Rate Design Int &amp; Trans" sheetId="7" r:id="rId5"/>
    <sheet name="Rate Design Rental" sheetId="8" r:id="rId6"/>
    <sheet name="2017GRC Proforma Revenue" sheetId="1" r:id="rId7"/>
    <sheet name="2017GRC Proforma Volume" sheetId="2" r:id="rId8"/>
    <sheet name="Gas Def Calc" sheetId="18" r:id="rId9"/>
    <sheet name="PGA Revenue (Sched 101)" sheetId="9" r:id="rId10"/>
    <sheet name="Norm Rev@2016 PGA Rates" sheetId="10" r:id="rId11"/>
    <sheet name="Rentals at Actual Rates" sheetId="11" r:id="rId12"/>
    <sheet name="COS Results (Procurement Chrg)" sheetId="12" r:id="rId13"/>
    <sheet name="COS Results (Demand Chrg)" sheetId="13" r:id="rId14"/>
    <sheet name="Gas 101 Rates" sheetId="1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0" localSheetId="8">[1]Jan!#REF!</definedName>
    <definedName name="\0" localSheetId="1">[1]Jan!#REF!</definedName>
    <definedName name="\0">[1]Jan!#REF!</definedName>
    <definedName name="\A" localSheetId="1">#REF!</definedName>
    <definedName name="\A">#REF!</definedName>
    <definedName name="\B" localSheetId="1">#REF!</definedName>
    <definedName name="\B">#REF!</definedName>
    <definedName name="\BACK1" localSheetId="1">#REF!</definedName>
    <definedName name="\BACK1">#REF!</definedName>
    <definedName name="\BLOCK" localSheetId="1">#REF!</definedName>
    <definedName name="\BLOCK">#REF!</definedName>
    <definedName name="\BLOCKT" localSheetId="1">#REF!</definedName>
    <definedName name="\BLOCKT">#REF!</definedName>
    <definedName name="\C" localSheetId="8">'[2]Sched 46'!#REF!</definedName>
    <definedName name="\C" localSheetId="1">'[2]Sched 46'!#REF!</definedName>
    <definedName name="\C">'[2]Sched 46'!#REF!</definedName>
    <definedName name="\COMP" localSheetId="1">#REF!</definedName>
    <definedName name="\COMP">#REF!</definedName>
    <definedName name="\COMPT" localSheetId="1">#REF!</definedName>
    <definedName name="\COMPT">#REF!</definedName>
    <definedName name="\G" localSheetId="1">#REF!</definedName>
    <definedName name="\G">#REF!</definedName>
    <definedName name="\I" localSheetId="1">#REF!</definedName>
    <definedName name="\I">#REF!</definedName>
    <definedName name="\K" localSheetId="1">#REF!</definedName>
    <definedName name="\K">#REF!</definedName>
    <definedName name="\L" localSheetId="1">#REF!</definedName>
    <definedName name="\L">#REF!</definedName>
    <definedName name="\M" localSheetId="8">'[2]Sched 46'!#REF!</definedName>
    <definedName name="\M" localSheetId="1">'[2]Sched 46'!#REF!</definedName>
    <definedName name="\M">'[2]Sched 46'!#REF!</definedName>
    <definedName name="\p" localSheetId="14">#REF!</definedName>
    <definedName name="\P" localSheetId="8">'[2]Sched 46'!#REF!</definedName>
    <definedName name="\P" localSheetId="1">'[2]Sched 46'!#REF!</definedName>
    <definedName name="\P">'[2]Sched 46'!#REF!</definedName>
    <definedName name="\Q" localSheetId="1">[3]Actual!#REF!</definedName>
    <definedName name="\Q">[3]Actual!#REF!</definedName>
    <definedName name="\r" localSheetId="14">#REF!</definedName>
    <definedName name="\R" localSheetId="1">#REF!</definedName>
    <definedName name="\R">#REF!</definedName>
    <definedName name="\S" localSheetId="1">#REF!</definedName>
    <definedName name="\S">#REF!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BL2" localSheetId="1">#REF!</definedName>
    <definedName name="\TBL2">#REF!</definedName>
    <definedName name="\TBL3" localSheetId="1">#REF!</definedName>
    <definedName name="\TBL3">#REF!</definedName>
    <definedName name="\TBL4" localSheetId="1">#REF!</definedName>
    <definedName name="\TBL4">#REF!</definedName>
    <definedName name="\TBL5" localSheetId="1">#REF!</definedName>
    <definedName name="\TBL5">#REF!</definedName>
    <definedName name="\W" localSheetId="1">#REF!</definedName>
    <definedName name="\W">#REF!</definedName>
    <definedName name="\WORK1" localSheetId="1">#REF!</definedName>
    <definedName name="\WORK1">#REF!</definedName>
    <definedName name="\x" localSheetId="14">#REF!</definedName>
    <definedName name="\X" localSheetId="1">#REF!</definedName>
    <definedName name="\X">#REF!</definedName>
    <definedName name="\z" localSheetId="14">#REF!</definedName>
    <definedName name="\Z" localSheetId="1">#REF!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Apr05" localSheetId="9">#REF!</definedName>
    <definedName name="______Apr05" localSheetId="1">#REF!</definedName>
    <definedName name="______Apr05">#REF!</definedName>
    <definedName name="______Aug05" localSheetId="9">#REF!</definedName>
    <definedName name="______Aug05" localSheetId="1">#REF!</definedName>
    <definedName name="______Aug05">#REF!</definedName>
    <definedName name="______ex1" localSheetId="8" hidden="1">{#N/A,#N/A,FALSE,"Summ";#N/A,#N/A,FALSE,"General"}</definedName>
    <definedName name="______ex1" hidden="1">{#N/A,#N/A,FALSE,"Summ";#N/A,#N/A,FALSE,"General"}</definedName>
    <definedName name="______Feb05" localSheetId="9">#REF!</definedName>
    <definedName name="______Feb05" localSheetId="1">#REF!</definedName>
    <definedName name="______Feb05">#REF!</definedName>
    <definedName name="______Jan05" localSheetId="9">#REF!</definedName>
    <definedName name="______Jan05" localSheetId="1">#REF!</definedName>
    <definedName name="______Jan05">#REF!</definedName>
    <definedName name="______Jul05" localSheetId="9">#REF!</definedName>
    <definedName name="______Jul05" localSheetId="1">#REF!</definedName>
    <definedName name="______Jul05">#REF!</definedName>
    <definedName name="______Jun05" localSheetId="9">#REF!</definedName>
    <definedName name="______Jun05" localSheetId="1">#REF!</definedName>
    <definedName name="______Jun05">#REF!</definedName>
    <definedName name="______Jun09">" BS!$AI$7:$AI$1643"</definedName>
    <definedName name="______Mar05" localSheetId="9">#REF!</definedName>
    <definedName name="______Mar05" localSheetId="1">#REF!</definedName>
    <definedName name="______Mar05">#REF!</definedName>
    <definedName name="______May05" localSheetId="9">#REF!</definedName>
    <definedName name="______May05" localSheetId="1">#REF!</definedName>
    <definedName name="______May05">#REF!</definedName>
    <definedName name="______new1" localSheetId="8" hidden="1">{#N/A,#N/A,FALSE,"Summ";#N/A,#N/A,FALSE,"General"}</definedName>
    <definedName name="______new1" hidden="1">{#N/A,#N/A,FALSE,"Summ";#N/A,#N/A,FALSE,"General"}</definedName>
    <definedName name="______Sep05" localSheetId="9">#REF!</definedName>
    <definedName name="______Sep05" localSheetId="1">#REF!</definedName>
    <definedName name="______Sep05">#REF!</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Apr04">[4]BS!$U$7:$U$3582</definedName>
    <definedName name="_____Apr05" localSheetId="8">[5]BS!#REF!</definedName>
    <definedName name="_____Apr05" localSheetId="9">[5]BS!#REF!</definedName>
    <definedName name="_____Apr05" localSheetId="1">[5]BS!#REF!</definedName>
    <definedName name="_____Apr05">[5]BS!#REF!</definedName>
    <definedName name="_____Aug04">[4]BS!$Y$7:$Y$3582</definedName>
    <definedName name="_____Aug05" localSheetId="8">[5]BS!#REF!</definedName>
    <definedName name="_____Aug05" localSheetId="9">[5]BS!#REF!</definedName>
    <definedName name="_____Aug05" localSheetId="1">[5]BS!#REF!</definedName>
    <definedName name="_____Aug05">[5]BS!#REF!</definedName>
    <definedName name="_____Aug09" xml:space="preserve"> [6]BS!$Y$7:$Y$1726</definedName>
    <definedName name="_____DAT1" localSheetId="9">#REF!</definedName>
    <definedName name="_____DAT1" localSheetId="1">#REF!</definedName>
    <definedName name="_____DAT1">#REF!</definedName>
    <definedName name="_____DAT10" localSheetId="9">#REF!</definedName>
    <definedName name="_____DAT10" localSheetId="1">#REF!</definedName>
    <definedName name="_____DAT10">#REF!</definedName>
    <definedName name="_____DAT11" localSheetId="9">#REF!</definedName>
    <definedName name="_____DAT11" localSheetId="1">#REF!</definedName>
    <definedName name="_____DAT11">#REF!</definedName>
    <definedName name="_____DAT12" localSheetId="9">#REF!</definedName>
    <definedName name="_____DAT12" localSheetId="1">#REF!</definedName>
    <definedName name="_____DAT12">#REF!</definedName>
    <definedName name="_____DAT13" localSheetId="9">#REF!</definedName>
    <definedName name="_____DAT13" localSheetId="1">#REF!</definedName>
    <definedName name="_____DAT13">#REF!</definedName>
    <definedName name="_____DAT2" localSheetId="9">#REF!</definedName>
    <definedName name="_____DAT2" localSheetId="1">#REF!</definedName>
    <definedName name="_____DAT2">#REF!</definedName>
    <definedName name="_____DAT3" localSheetId="8">'[7]23600471-WA Utility Tax (Elect)'!#REF!</definedName>
    <definedName name="_____DAT3" localSheetId="9">'[7]23600471-WA Utility Tax (Elect)'!#REF!</definedName>
    <definedName name="_____DAT3" localSheetId="1">'[7]23600471-WA Utility Tax (Elect)'!#REF!</definedName>
    <definedName name="_____DAT3">'[7]23600471-WA Utility Tax (Elect)'!#REF!</definedName>
    <definedName name="_____DAT4" localSheetId="9">#REF!</definedName>
    <definedName name="_____DAT4" localSheetId="1">#REF!</definedName>
    <definedName name="_____DAT4">#REF!</definedName>
    <definedName name="_____DAT5" localSheetId="9">#REF!</definedName>
    <definedName name="_____DAT5" localSheetId="1">#REF!</definedName>
    <definedName name="_____DAT5">#REF!</definedName>
    <definedName name="_____DAT6" localSheetId="9">#REF!</definedName>
    <definedName name="_____DAT6" localSheetId="1">#REF!</definedName>
    <definedName name="_____DAT6">#REF!</definedName>
    <definedName name="_____DAT7" localSheetId="9">#REF!</definedName>
    <definedName name="_____DAT7" localSheetId="1">#REF!</definedName>
    <definedName name="_____DAT7">#REF!</definedName>
    <definedName name="_____DAT8" localSheetId="9">#REF!</definedName>
    <definedName name="_____DAT8" localSheetId="1">#REF!</definedName>
    <definedName name="_____DAT8">#REF!</definedName>
    <definedName name="_____DAT9" localSheetId="9">#REF!</definedName>
    <definedName name="_____DAT9" localSheetId="1">#REF!</definedName>
    <definedName name="_____DAT9">#REF!</definedName>
    <definedName name="_____Dec03">[8]BS!$T$7:$T$3582</definedName>
    <definedName name="_____Dec04">[4]BS!$AC$7:$AC$3580</definedName>
    <definedName name="_____ex1" localSheetId="8" hidden="1">{#N/A,#N/A,FALSE,"Summ";#N/A,#N/A,FALSE,"General"}</definedName>
    <definedName name="_____ex1" hidden="1">{#N/A,#N/A,FALSE,"Summ";#N/A,#N/A,FALSE,"General"}</definedName>
    <definedName name="_____Feb04">[4]BS!$S$7:$S$3582</definedName>
    <definedName name="_____Feb05" localSheetId="8">[5]BS!#REF!</definedName>
    <definedName name="_____Feb05" localSheetId="9">[5]BS!#REF!</definedName>
    <definedName name="_____Feb05" localSheetId="1">[5]BS!#REF!</definedName>
    <definedName name="_____Feb05">[5]BS!#REF!</definedName>
    <definedName name="_____Jan04">[4]BS!$R$7:$R$3582</definedName>
    <definedName name="_____Jan05" localSheetId="8">[5]BS!#REF!</definedName>
    <definedName name="_____Jan05" localSheetId="9">[5]BS!#REF!</definedName>
    <definedName name="_____Jan05" localSheetId="1">[5]BS!#REF!</definedName>
    <definedName name="_____Jan05">[5]BS!#REF!</definedName>
    <definedName name="_____Jul04">[4]BS!$X$7:$X$3582</definedName>
    <definedName name="_____Jul05" localSheetId="8">[5]BS!#REF!</definedName>
    <definedName name="_____Jul05" localSheetId="9">[5]BS!#REF!</definedName>
    <definedName name="_____Jul05" localSheetId="1">[5]BS!#REF!</definedName>
    <definedName name="_____Jul05">[5]BS!#REF!</definedName>
    <definedName name="_____Jul09" xml:space="preserve"> [6]BS!$X$7:$X$1726</definedName>
    <definedName name="_____Jun04">[4]BS!$W$7:$W$3582</definedName>
    <definedName name="_____Jun05" localSheetId="8">[5]BS!#REF!</definedName>
    <definedName name="_____Jun05" localSheetId="9">[5]BS!#REF!</definedName>
    <definedName name="_____Jun05" localSheetId="1">[5]BS!#REF!</definedName>
    <definedName name="_____Jun05">[5]BS!#REF!</definedName>
    <definedName name="_____Jun09">" BS!$AI$7:$AI$1643"</definedName>
    <definedName name="_____Mar04">[4]BS!$T$7:$T$3582</definedName>
    <definedName name="_____Mar05" localSheetId="8">[5]BS!#REF!</definedName>
    <definedName name="_____Mar05" localSheetId="9">[5]BS!#REF!</definedName>
    <definedName name="_____Mar05" localSheetId="1">[5]BS!#REF!</definedName>
    <definedName name="_____Mar05">[5]BS!#REF!</definedName>
    <definedName name="_____May04">[4]BS!$V$7:$V$3582</definedName>
    <definedName name="_____May05" localSheetId="8">[5]BS!#REF!</definedName>
    <definedName name="_____May05" localSheetId="9">[5]BS!#REF!</definedName>
    <definedName name="_____May05" localSheetId="1">[5]BS!#REF!</definedName>
    <definedName name="_____May05">[5]BS!#REF!</definedName>
    <definedName name="_____new1" localSheetId="8"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8">[5]BS!#REF!</definedName>
    <definedName name="_____Sep05" localSheetId="9">[5]BS!#REF!</definedName>
    <definedName name="_____Sep05" localSheetId="1">[5]BS!#REF!</definedName>
    <definedName name="_____Sep05">[5]BS!#REF!</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9">#REF!</definedName>
    <definedName name="____DAT1" localSheetId="1">#REF!</definedName>
    <definedName name="____DAT1">#REF!</definedName>
    <definedName name="____DAT10" localSheetId="9">#REF!</definedName>
    <definedName name="____DAT10" localSheetId="1">#REF!</definedName>
    <definedName name="____DAT10">#REF!</definedName>
    <definedName name="____DAT11" localSheetId="9">#REF!</definedName>
    <definedName name="____DAT11" localSheetId="1">#REF!</definedName>
    <definedName name="____DAT11">#REF!</definedName>
    <definedName name="____DAT12" localSheetId="9">#REF!</definedName>
    <definedName name="____DAT12" localSheetId="1">#REF!</definedName>
    <definedName name="____DAT12">#REF!</definedName>
    <definedName name="____DAT13" localSheetId="9">#REF!</definedName>
    <definedName name="____DAT13" localSheetId="1">#REF!</definedName>
    <definedName name="____DAT13">#REF!</definedName>
    <definedName name="____DAT2" localSheetId="9">#REF!</definedName>
    <definedName name="____DAT2" localSheetId="1">#REF!</definedName>
    <definedName name="____DAT2">#REF!</definedName>
    <definedName name="____DAT3" localSheetId="9">#REF!</definedName>
    <definedName name="____DAT3" localSheetId="1">#REF!</definedName>
    <definedName name="____DAT3">#REF!</definedName>
    <definedName name="____DAT4" localSheetId="9">#REF!</definedName>
    <definedName name="____DAT4" localSheetId="1">#REF!</definedName>
    <definedName name="____DAT4">#REF!</definedName>
    <definedName name="____DAT5" localSheetId="9">#REF!</definedName>
    <definedName name="____DAT5" localSheetId="1">#REF!</definedName>
    <definedName name="____DAT5">#REF!</definedName>
    <definedName name="____DAT6" localSheetId="9">#REF!</definedName>
    <definedName name="____DAT6" localSheetId="1">#REF!</definedName>
    <definedName name="____DAT6">#REF!</definedName>
    <definedName name="____DAT7" localSheetId="9">#REF!</definedName>
    <definedName name="____DAT7" localSheetId="1">#REF!</definedName>
    <definedName name="____DAT7">#REF!</definedName>
    <definedName name="____DAT8" localSheetId="9">#REF!</definedName>
    <definedName name="____DAT8" localSheetId="1">#REF!</definedName>
    <definedName name="____DAT8">#REF!</definedName>
    <definedName name="____DAT9" localSheetId="9">#REF!</definedName>
    <definedName name="____DAT9" localSheetId="1">#REF!</definedName>
    <definedName name="____DAT9">#REF!</definedName>
    <definedName name="____Dec03">[8]BS!$T$7:$T$3582</definedName>
    <definedName name="____Dec04">[4]BS!$AC$7:$AC$3580</definedName>
    <definedName name="____ex1" localSheetId="8"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8"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Apr04">[4]BS!$U$7:$U$3582</definedName>
    <definedName name="___Apr05" localSheetId="8">[5]BS!#REF!</definedName>
    <definedName name="___Apr05" localSheetId="9">[5]BS!#REF!</definedName>
    <definedName name="___Apr05" localSheetId="1">[5]BS!#REF!</definedName>
    <definedName name="___Apr05">[5]BS!#REF!</definedName>
    <definedName name="___Aug04">[4]BS!$Y$7:$Y$3582</definedName>
    <definedName name="___Aug05" localSheetId="8">[5]BS!#REF!</definedName>
    <definedName name="___Aug05" localSheetId="9">[5]BS!#REF!</definedName>
    <definedName name="___Aug05" localSheetId="1">[5]BS!#REF!</definedName>
    <definedName name="___Aug05">[5]BS!#REF!</definedName>
    <definedName name="___Aug09" xml:space="preserve"> [6]BS!$Y$7:$Y$1726</definedName>
    <definedName name="___DAT1" localSheetId="9">#REF!</definedName>
    <definedName name="___DAT1" localSheetId="1">#REF!</definedName>
    <definedName name="___DAT1">#REF!</definedName>
    <definedName name="___DAT10" localSheetId="9">#REF!</definedName>
    <definedName name="___DAT10" localSheetId="1">#REF!</definedName>
    <definedName name="___DAT10">#REF!</definedName>
    <definedName name="___DAT11" localSheetId="9">#REF!</definedName>
    <definedName name="___DAT11" localSheetId="1">#REF!</definedName>
    <definedName name="___DAT11">#REF!</definedName>
    <definedName name="___DAT12" localSheetId="9">#REF!</definedName>
    <definedName name="___DAT12" localSheetId="1">#REF!</definedName>
    <definedName name="___DAT12">#REF!</definedName>
    <definedName name="___DAT13" localSheetId="9">#REF!</definedName>
    <definedName name="___DAT13" localSheetId="1">#REF!</definedName>
    <definedName name="___DAT13">#REF!</definedName>
    <definedName name="___DAT2" localSheetId="9">#REF!</definedName>
    <definedName name="___DAT2" localSheetId="1">#REF!</definedName>
    <definedName name="___DAT2">#REF!</definedName>
    <definedName name="___DAT3" localSheetId="9">#REF!</definedName>
    <definedName name="___DAT3" localSheetId="1">#REF!</definedName>
    <definedName name="___DAT3">#REF!</definedName>
    <definedName name="___DAT4" localSheetId="9">#REF!</definedName>
    <definedName name="___DAT4" localSheetId="1">#REF!</definedName>
    <definedName name="___DAT4">#REF!</definedName>
    <definedName name="___DAT5" localSheetId="9">#REF!</definedName>
    <definedName name="___DAT5" localSheetId="1">#REF!</definedName>
    <definedName name="___DAT5">#REF!</definedName>
    <definedName name="___DAT6" localSheetId="9">#REF!</definedName>
    <definedName name="___DAT6" localSheetId="1">#REF!</definedName>
    <definedName name="___DAT6">#REF!</definedName>
    <definedName name="___DAT7" localSheetId="9">#REF!</definedName>
    <definedName name="___DAT7" localSheetId="1">#REF!</definedName>
    <definedName name="___DAT7">#REF!</definedName>
    <definedName name="___DAT8" localSheetId="9">#REF!</definedName>
    <definedName name="___DAT8" localSheetId="1">#REF!</definedName>
    <definedName name="___DAT8">#REF!</definedName>
    <definedName name="___DAT9" localSheetId="9">#REF!</definedName>
    <definedName name="___DAT9" localSheetId="1">#REF!</definedName>
    <definedName name="___DAT9">#REF!</definedName>
    <definedName name="___Dec03">[8]BS!$T$7:$T$3582</definedName>
    <definedName name="___Dec04">[4]BS!$AC$7:$AC$3580</definedName>
    <definedName name="___Dec05" localSheetId="9">#REF!</definedName>
    <definedName name="___Dec05" localSheetId="1">#REF!</definedName>
    <definedName name="___Dec05">#REF!</definedName>
    <definedName name="___ex1" localSheetId="8" hidden="1">{#N/A,#N/A,FALSE,"Summ";#N/A,#N/A,FALSE,"General"}</definedName>
    <definedName name="___ex1" hidden="1">{#N/A,#N/A,FALSE,"Summ";#N/A,#N/A,FALSE,"General"}</definedName>
    <definedName name="___Feb04">[4]BS!$S$7:$S$3582</definedName>
    <definedName name="___Feb05" localSheetId="8">[5]BS!#REF!</definedName>
    <definedName name="___Feb05" localSheetId="9">[5]BS!#REF!</definedName>
    <definedName name="___Feb05" localSheetId="1">[5]BS!#REF!</definedName>
    <definedName name="___Feb05">[5]BS!#REF!</definedName>
    <definedName name="___Jan04">[4]BS!$R$7:$R$3582</definedName>
    <definedName name="___Jan05" localSheetId="8">[5]BS!#REF!</definedName>
    <definedName name="___Jan05" localSheetId="9">[5]BS!#REF!</definedName>
    <definedName name="___Jan05" localSheetId="1">[5]BS!#REF!</definedName>
    <definedName name="___Jan05">[5]BS!#REF!</definedName>
    <definedName name="___Jan06" localSheetId="9">[9]BS!#REF!</definedName>
    <definedName name="___Jan06" localSheetId="1">[9]BS!#REF!</definedName>
    <definedName name="___Jan06">[9]BS!#REF!</definedName>
    <definedName name="___Jul04">[4]BS!$X$7:$X$3582</definedName>
    <definedName name="___Jul05" localSheetId="8">[5]BS!#REF!</definedName>
    <definedName name="___Jul05" localSheetId="9">[5]BS!#REF!</definedName>
    <definedName name="___Jul05" localSheetId="1">[5]BS!#REF!</definedName>
    <definedName name="___Jul05">[5]BS!#REF!</definedName>
    <definedName name="___Jul09" xml:space="preserve"> [6]BS!$X$7:$X$1726</definedName>
    <definedName name="___Jun04">[4]BS!$W$7:$W$3582</definedName>
    <definedName name="___Jun05" localSheetId="8">[5]BS!#REF!</definedName>
    <definedName name="___Jun05" localSheetId="9">[5]BS!#REF!</definedName>
    <definedName name="___Jun05" localSheetId="1">[5]BS!#REF!</definedName>
    <definedName name="___Jun05">[5]BS!#REF!</definedName>
    <definedName name="___Jun09">" BS!$AI$7:$AI$1643"</definedName>
    <definedName name="___Mar04">[4]BS!$T$7:$T$3582</definedName>
    <definedName name="___Mar05" localSheetId="8">[5]BS!#REF!</definedName>
    <definedName name="___Mar05" localSheetId="9">[5]BS!#REF!</definedName>
    <definedName name="___Mar05" localSheetId="1">[5]BS!#REF!</definedName>
    <definedName name="___Mar05">[5]BS!#REF!</definedName>
    <definedName name="___May04">[4]BS!$V$7:$V$3582</definedName>
    <definedName name="___May05" localSheetId="8">[5]BS!#REF!</definedName>
    <definedName name="___May05" localSheetId="9">[5]BS!#REF!</definedName>
    <definedName name="___May05" localSheetId="1">[5]BS!#REF!</definedName>
    <definedName name="___May05">[5]BS!#REF!</definedName>
    <definedName name="___mwh2" localSheetId="9">#REF!</definedName>
    <definedName name="___mwh2" localSheetId="1">#REF!</definedName>
    <definedName name="___mwh2">#REF!</definedName>
    <definedName name="___new1" localSheetId="8" hidden="1">{#N/A,#N/A,FALSE,"Summ";#N/A,#N/A,FALSE,"General"}</definedName>
    <definedName name="___new1" hidden="1">{#N/A,#N/A,FALSE,"Summ";#N/A,#N/A,FALSE,"General"}</definedName>
    <definedName name="___Nov03">[8]BS!$S$7:$S$3582</definedName>
    <definedName name="___Nov04">[4]BS!$AB$7:$AB$3582</definedName>
    <definedName name="___Nov05" localSheetId="9">#REF!</definedName>
    <definedName name="___Nov05" localSheetId="1">#REF!</definedName>
    <definedName name="___Nov05">#REF!</definedName>
    <definedName name="___Oct03">[8]BS!$R$7:$R$3582</definedName>
    <definedName name="___Oct04">[4]BS!$AA$7:$AA$3582</definedName>
    <definedName name="___Oct05" localSheetId="9">#REF!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9">#REF!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8">[5]BS!#REF!</definedName>
    <definedName name="___Sep05" localSheetId="9">[5]BS!#REF!</definedName>
    <definedName name="___Sep05" localSheetId="1">[5]BS!#REF!</definedName>
    <definedName name="___Sep05">[5]BS!#REF!</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localSheetId="1" hidden="1">[11]Inputs!#REF!</definedName>
    <definedName name="__123Graph_A" hidden="1">[11]Inputs!#REF!</definedName>
    <definedName name="__123Graph_B" localSheetId="1" hidden="1">[11]Inputs!#REF!</definedName>
    <definedName name="__123Graph_B" hidden="1">[11]Inputs!#REF!</definedName>
    <definedName name="__123Graph_D" localSheetId="9" hidden="1">#REF!</definedName>
    <definedName name="__123Graph_D" localSheetId="1" hidden="1">#REF!</definedName>
    <definedName name="__123Graph_D" localSheetId="11" hidden="1">#REF!</definedName>
    <definedName name="__123Graph_D" hidden="1">#REF!</definedName>
    <definedName name="__123Graph_ECURRENT" localSheetId="14" hidden="1">#N/A</definedName>
    <definedName name="__123Graph_ECURRENT" localSheetId="9" hidden="1">[12]ConsolidatingPL!#REF!</definedName>
    <definedName name="__123Graph_ECURRENT" localSheetId="1" hidden="1">[12]ConsolidatingPL!#REF!</definedName>
    <definedName name="__123Graph_ECURRENT" localSheetId="11" hidden="1">[12]ConsolidatingPL!#REF!</definedName>
    <definedName name="__123Graph_ECURRENT" hidden="1">[12]ConsolidatingPL!#REF!</definedName>
    <definedName name="__Apr04">[4]BS!$U$7:$U$3582</definedName>
    <definedName name="__Apr05" localSheetId="9">#REF!</definedName>
    <definedName name="__Apr05" localSheetId="1">#REF!</definedName>
    <definedName name="__Apr05">#REF!</definedName>
    <definedName name="__Aug04">[4]BS!$Y$7:$Y$3582</definedName>
    <definedName name="__Aug05" localSheetId="9">#REF!</definedName>
    <definedName name="__Aug05" localSheetId="1">#REF!</definedName>
    <definedName name="__Aug05">#REF!</definedName>
    <definedName name="__Aug09" xml:space="preserve"> [6]BS!$Y$7:$Y$1726</definedName>
    <definedName name="__DAT1" localSheetId="9">#REF!</definedName>
    <definedName name="__DAT1" localSheetId="1">#REF!</definedName>
    <definedName name="__DAT1">#REF!</definedName>
    <definedName name="__DAT10" localSheetId="9">#REF!</definedName>
    <definedName name="__DAT10" localSheetId="1">#REF!</definedName>
    <definedName name="__DAT10">#REF!</definedName>
    <definedName name="__DAT11" localSheetId="9">#REF!</definedName>
    <definedName name="__DAT11" localSheetId="1">#REF!</definedName>
    <definedName name="__DAT11">#REF!</definedName>
    <definedName name="__DAT12" localSheetId="9">#REF!</definedName>
    <definedName name="__DAT12" localSheetId="1">#REF!</definedName>
    <definedName name="__DAT12">#REF!</definedName>
    <definedName name="__DAT13" localSheetId="9">#REF!</definedName>
    <definedName name="__DAT13" localSheetId="1">#REF!</definedName>
    <definedName name="__DAT13">#REF!</definedName>
    <definedName name="__DAT2" localSheetId="9">#REF!</definedName>
    <definedName name="__DAT2" localSheetId="1">#REF!</definedName>
    <definedName name="__DAT2">#REF!</definedName>
    <definedName name="__DAT3" localSheetId="8">'[7]23600471-WA Utility Tax (Elect)'!#REF!</definedName>
    <definedName name="__DAT3" localSheetId="9">'[7]23600471-WA Utility Tax (Elect)'!#REF!</definedName>
    <definedName name="__DAT3" localSheetId="1">'[7]23600471-WA Utility Tax (Elect)'!#REF!</definedName>
    <definedName name="__DAT3">'[7]23600471-WA Utility Tax (Elect)'!#REF!</definedName>
    <definedName name="__DAT4" localSheetId="9">#REF!</definedName>
    <definedName name="__DAT4" localSheetId="1">#REF!</definedName>
    <definedName name="__DAT4">#REF!</definedName>
    <definedName name="__DAT5" localSheetId="9">#REF!</definedName>
    <definedName name="__DAT5" localSheetId="1">#REF!</definedName>
    <definedName name="__DAT5">#REF!</definedName>
    <definedName name="__DAT6" localSheetId="9">#REF!</definedName>
    <definedName name="__DAT6" localSheetId="1">#REF!</definedName>
    <definedName name="__DAT6">#REF!</definedName>
    <definedName name="__DAT7" localSheetId="9">#REF!</definedName>
    <definedName name="__DAT7" localSheetId="1">#REF!</definedName>
    <definedName name="__DAT7">#REF!</definedName>
    <definedName name="__DAT8" localSheetId="9">#REF!</definedName>
    <definedName name="__DAT8" localSheetId="1">#REF!</definedName>
    <definedName name="__DAT8">#REF!</definedName>
    <definedName name="__DAT9" localSheetId="9">#REF!</definedName>
    <definedName name="__DAT9" localSheetId="1">#REF!</definedName>
    <definedName name="__DAT9">#REF!</definedName>
    <definedName name="__Dec03" localSheetId="11">[13]BS!$T$7:$T$3582</definedName>
    <definedName name="__Dec03">[8]BS!$T$7:$T$3582</definedName>
    <definedName name="__Dec04" localSheetId="11">[14]BS!$AC$7:$AC$3580</definedName>
    <definedName name="__Dec04">[4]BS!$AC$7:$AC$3580</definedName>
    <definedName name="__Dec05" localSheetId="9">#REF!</definedName>
    <definedName name="__Dec05" localSheetId="1">#REF!</definedName>
    <definedName name="__Dec05">#REF!</definedName>
    <definedName name="__ex1" localSheetId="8" hidden="1">{#N/A,#N/A,FALSE,"Summ";#N/A,#N/A,FALSE,"General"}</definedName>
    <definedName name="__ex1" hidden="1">{#N/A,#N/A,FALSE,"Summ";#N/A,#N/A,FALSE,"General"}</definedName>
    <definedName name="__Feb04" localSheetId="14">[4]BS!$S$7:$S$3582</definedName>
    <definedName name="__Feb04" localSheetId="9">[15]BS!#REF!</definedName>
    <definedName name="__Feb04" localSheetId="1">[15]BS!#REF!</definedName>
    <definedName name="__Feb04" localSheetId="11">[16]BS!#REF!</definedName>
    <definedName name="__Feb04">[15]BS!#REF!</definedName>
    <definedName name="__Feb05" localSheetId="9">#REF!</definedName>
    <definedName name="__Feb05" localSheetId="1">#REF!</definedName>
    <definedName name="__Feb05">#REF!</definedName>
    <definedName name="__Jan04" localSheetId="14">[4]BS!$R$7:$R$3582</definedName>
    <definedName name="__Jan04" localSheetId="9">[15]BS!#REF!</definedName>
    <definedName name="__Jan04" localSheetId="1">[15]BS!#REF!</definedName>
    <definedName name="__Jan04" localSheetId="11">[16]BS!#REF!</definedName>
    <definedName name="__Jan04">[15]BS!#REF!</definedName>
    <definedName name="__Jan05" localSheetId="9">#REF!</definedName>
    <definedName name="__Jan05" localSheetId="1">#REF!</definedName>
    <definedName name="__Jan05">#REF!</definedName>
    <definedName name="__Jan06" localSheetId="8">[9]BS!#REF!</definedName>
    <definedName name="__Jan06" localSheetId="9">[9]BS!#REF!</definedName>
    <definedName name="__Jan06" localSheetId="1">[9]BS!#REF!</definedName>
    <definedName name="__Jan06">[9]BS!#REF!</definedName>
    <definedName name="__Jul04" localSheetId="11">[14]BS!$X$7:$X$3582</definedName>
    <definedName name="__Jul04">[4]BS!$X$7:$X$3582</definedName>
    <definedName name="__Jul05" localSheetId="9">#REF!</definedName>
    <definedName name="__Jul05" localSheetId="1">#REF!</definedName>
    <definedName name="__Jul05">#REF!</definedName>
    <definedName name="__Jul09" xml:space="preserve"> [6]BS!$X$7:$X$1726</definedName>
    <definedName name="__Jun04" localSheetId="11">[14]BS!$W$7:$W$3582</definedName>
    <definedName name="__Jun04">[4]BS!$W$7:$W$3582</definedName>
    <definedName name="__Jun05" localSheetId="9">#REF!</definedName>
    <definedName name="__Jun05" localSheetId="1">#REF!</definedName>
    <definedName name="__Jun05">#REF!</definedName>
    <definedName name="__Jun09">" BS!$AI$7:$AI$1643"</definedName>
    <definedName name="__Mar04" localSheetId="14">[4]BS!$T$7:$T$3582</definedName>
    <definedName name="__Mar04" localSheetId="9">[15]BS!#REF!</definedName>
    <definedName name="__Mar04" localSheetId="1">[15]BS!#REF!</definedName>
    <definedName name="__Mar04" localSheetId="11">[16]BS!#REF!</definedName>
    <definedName name="__Mar04">[15]BS!#REF!</definedName>
    <definedName name="__Mar05" localSheetId="9">#REF!</definedName>
    <definedName name="__Mar05" localSheetId="1">#REF!</definedName>
    <definedName name="__Mar05">#REF!</definedName>
    <definedName name="__May04" localSheetId="11">[14]BS!$V$7:$V$3582</definedName>
    <definedName name="__May04">[4]BS!$V$7:$V$3582</definedName>
    <definedName name="__May05" localSheetId="9">#REF!</definedName>
    <definedName name="__May05" localSheetId="1">#REF!</definedName>
    <definedName name="__May05">#REF!</definedName>
    <definedName name="__mwh2" localSheetId="9">#REF!</definedName>
    <definedName name="__mwh2" localSheetId="1">#REF!</definedName>
    <definedName name="__mwh2">#REF!</definedName>
    <definedName name="__new1" localSheetId="8" hidden="1">{#N/A,#N/A,FALSE,"Summ";#N/A,#N/A,FALSE,"General"}</definedName>
    <definedName name="__new1" hidden="1">{#N/A,#N/A,FALSE,"Summ";#N/A,#N/A,FALSE,"General"}</definedName>
    <definedName name="__Nov03" localSheetId="11">[13]BS!$S$7:$S$3582</definedName>
    <definedName name="__Nov03">[8]BS!$S$7:$S$3582</definedName>
    <definedName name="__Nov04" localSheetId="11">[14]BS!$AB$7:$AB$3582</definedName>
    <definedName name="__Nov04">[4]BS!$AB$7:$AB$3582</definedName>
    <definedName name="__Nov05" localSheetId="9">#REF!</definedName>
    <definedName name="__Nov05" localSheetId="1">#REF!</definedName>
    <definedName name="__Nov05">#REF!</definedName>
    <definedName name="__Oct03" localSheetId="11">[13]BS!$R$7:$R$3582</definedName>
    <definedName name="__Oct03">[8]BS!$R$7:$R$3582</definedName>
    <definedName name="__Oct04" localSheetId="11">[14]BS!$AA$7:$AA$3582</definedName>
    <definedName name="__Oct04">[4]BS!$AA$7:$AA$3582</definedName>
    <definedName name="__Oct05" localSheetId="9">#REF!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9">#REF!</definedName>
    <definedName name="__RES2005" localSheetId="1">#REF!</definedName>
    <definedName name="__RES2005">#REF!</definedName>
    <definedName name="__SEC24">[10]EXTERNAL!$A$112:$IV$114</definedName>
    <definedName name="__Sep03" localSheetId="11">[13]BS!$Q$7:$Q$3582</definedName>
    <definedName name="__Sep03">[8]BS!$Q$7:$Q$3582</definedName>
    <definedName name="__Sep04" localSheetId="11">[14]BS!$Z$7:$Z$3582</definedName>
    <definedName name="__Sep04">[4]BS!$Z$7:$Z$3582</definedName>
    <definedName name="__Sep05" localSheetId="9">#REF!</definedName>
    <definedName name="__Sep05" localSheetId="1">#REF!</definedName>
    <definedName name="__Sep05">#REF!</definedName>
    <definedName name="__six6" localSheetId="8" hidden="1">{#N/A,#N/A,FALSE,"CRPT";#N/A,#N/A,FALSE,"TREND";#N/A,#N/A,FALSE,"%Curve"}</definedName>
    <definedName name="__six6" localSheetId="11" hidden="1">{#N/A,#N/A,FALSE,"CRPT";#N/A,#N/A,FALSE,"TREND";#N/A,#N/A,FALSE,"%Curve"}</definedName>
    <definedName name="__six6" hidden="1">{#N/A,#N/A,FALSE,"CRPT";#N/A,#N/A,FALSE,"TREND";#N/A,#N/A,FALSE,"%Curve"}</definedName>
    <definedName name="__www1" localSheetId="8" hidden="1">{#N/A,#N/A,FALSE,"schA"}</definedName>
    <definedName name="__www1" localSheetId="11" hidden="1">{#N/A,#N/A,FALSE,"schA"}</definedName>
    <definedName name="__www1" hidden="1">{#N/A,#N/A,FALSE,"schA"}</definedName>
    <definedName name="_1_94_12_94" localSheetId="9">[17]DT_A_DOL93!#REF!</definedName>
    <definedName name="_1_94_12_94" localSheetId="1">[17]DT_A_DOL93!#REF!</definedName>
    <definedName name="_1_94_12_94">[17]DT_A_DOL93!#REF!</definedName>
    <definedName name="_1_95_12_95" localSheetId="9">[17]DT_A_DOL93!#REF!</definedName>
    <definedName name="_1_95_12_95" localSheetId="1">[17]DT_A_DOL93!#REF!</definedName>
    <definedName name="_1_95_12_95">[17]DT_A_DOL93!#REF!</definedName>
    <definedName name="_1_96_12_96" localSheetId="9">[17]DT_A_DOL93!#REF!</definedName>
    <definedName name="_1_96_12_96" localSheetId="1">[17]DT_A_DOL93!#REF!</definedName>
    <definedName name="_1_96_12_96">[17]DT_A_DOL93!#REF!</definedName>
    <definedName name="_1_97_12_97" localSheetId="9">[17]DT_A_DOL93!#REF!</definedName>
    <definedName name="_1_97_12_97" localSheetId="1">[17]DT_A_DOL93!#REF!</definedName>
    <definedName name="_1_97_12_97">[17]DT_A_DOL93!#REF!</definedName>
    <definedName name="_1_98_12_98" localSheetId="9">[17]DT_A_DOL93!#REF!</definedName>
    <definedName name="_1_98_12_98" localSheetId="1">[17]DT_A_DOL93!#REF!</definedName>
    <definedName name="_1_98_12_98">[17]DT_A_DOL93!#REF!</definedName>
    <definedName name="_11" localSheetId="9">#REF!</definedName>
    <definedName name="_11" localSheetId="1">#REF!</definedName>
    <definedName name="_11">#REF!</definedName>
    <definedName name="_12CAB" localSheetId="14">#REF!</definedName>
    <definedName name="_12CAB" localSheetId="1">#REF!</definedName>
    <definedName name="_12CAB">#REF!</definedName>
    <definedName name="_12CAB200" localSheetId="14">#REF!</definedName>
    <definedName name="_12CAB200" localSheetId="1">#REF!</definedName>
    <definedName name="_12CAB200">#REF!</definedName>
    <definedName name="_12CAB600" localSheetId="14">#REF!</definedName>
    <definedName name="_12CAB600" localSheetId="1">#REF!</definedName>
    <definedName name="_12CAB600">#REF!</definedName>
    <definedName name="_1Price_Ta" localSheetId="1">#REF!</definedName>
    <definedName name="_1Price_Ta">#REF!</definedName>
    <definedName name="_2Price_Ta" localSheetId="1">#REF!</definedName>
    <definedName name="_2Price_Ta">#REF!</definedName>
    <definedName name="_31" localSheetId="9">#REF!</definedName>
    <definedName name="_31" localSheetId="1">#REF!</definedName>
    <definedName name="_31">#REF!</definedName>
    <definedName name="_34CAB600" localSheetId="14">#REF!</definedName>
    <definedName name="_34CAB600" localSheetId="1">#REF!</definedName>
    <definedName name="_34CAB600">#REF!</definedName>
    <definedName name="_36" localSheetId="9">#REF!</definedName>
    <definedName name="_36" localSheetId="1">#REF!</definedName>
    <definedName name="_36">#REF!</definedName>
    <definedName name="_41" localSheetId="9">#REF!</definedName>
    <definedName name="_41" localSheetId="1">#REF!</definedName>
    <definedName name="_41">#REF!</definedName>
    <definedName name="_43" localSheetId="9">#REF!</definedName>
    <definedName name="_43" localSheetId="1">#REF!</definedName>
    <definedName name="_43">#REF!</definedName>
    <definedName name="_50" localSheetId="9">#REF!</definedName>
    <definedName name="_50" localSheetId="1">#REF!</definedName>
    <definedName name="_50">#REF!</definedName>
    <definedName name="_51" localSheetId="9">#REF!</definedName>
    <definedName name="_51" localSheetId="1">#REF!</definedName>
    <definedName name="_51">#REF!</definedName>
    <definedName name="_57" localSheetId="9">#REF!</definedName>
    <definedName name="_57" localSheetId="1">#REF!</definedName>
    <definedName name="_57">#REF!</definedName>
    <definedName name="_85" localSheetId="9">#REF!</definedName>
    <definedName name="_85" localSheetId="1">#REF!</definedName>
    <definedName name="_85">#REF!</definedName>
    <definedName name="_85_86" localSheetId="9">#REF!</definedName>
    <definedName name="_85_86" localSheetId="1">#REF!</definedName>
    <definedName name="_85_86">#REF!</definedName>
    <definedName name="_86" localSheetId="9">#REF!</definedName>
    <definedName name="_86" localSheetId="1">#REF!</definedName>
    <definedName name="_86">#REF!</definedName>
    <definedName name="_87" localSheetId="9">#REF!</definedName>
    <definedName name="_87" localSheetId="1">#REF!</definedName>
    <definedName name="_87">#REF!</definedName>
    <definedName name="_ALL_RATES" localSheetId="9">#REF!</definedName>
    <definedName name="_ALL_RATES" localSheetId="1">#REF!</definedName>
    <definedName name="_ALL_RATES">#REF!</definedName>
    <definedName name="_Apr04" localSheetId="14">[14]BS!$U$7:$U$3582</definedName>
    <definedName name="_Apr04" localSheetId="11">[14]BS!$U$7:$U$3582</definedName>
    <definedName name="_Apr04">[4]BS!$U$7:$U$3582</definedName>
    <definedName name="_Apr05" localSheetId="8">[5]BS!#REF!</definedName>
    <definedName name="_Apr05" localSheetId="9">[5]BS!#REF!</definedName>
    <definedName name="_Apr05" localSheetId="1">[5]BS!#REF!</definedName>
    <definedName name="_Apr05" localSheetId="11">[18]BS!#REF!</definedName>
    <definedName name="_Apr05">[5]BS!#REF!</definedName>
    <definedName name="_Apr09" xml:space="preserve"> [6]BS!$U$7:$U$1726</definedName>
    <definedName name="_Aug04" localSheetId="14">[14]BS!$Y$7:$Y$3582</definedName>
    <definedName name="_Aug04" localSheetId="11">[14]BS!$Y$7:$Y$3582</definedName>
    <definedName name="_Aug04">[4]BS!$Y$7:$Y$3582</definedName>
    <definedName name="_Aug05" localSheetId="8">[5]BS!#REF!</definedName>
    <definedName name="_Aug05" localSheetId="9">[5]BS!#REF!</definedName>
    <definedName name="_Aug05" localSheetId="1">[5]BS!#REF!</definedName>
    <definedName name="_Aug05" localSheetId="11">[18]BS!#REF!</definedName>
    <definedName name="_Aug05">[5]BS!#REF!</definedName>
    <definedName name="_Aug09" xml:space="preserve"> [6]BS!$Y$7:$Y$1726</definedName>
    <definedName name="_B" localSheetId="1">'[19]Rate Design'!#REF!</definedName>
    <definedName name="_B">'[19]Rate Design'!#REF!</definedName>
    <definedName name="_COM1" localSheetId="14">#REF!</definedName>
    <definedName name="_COM1" localSheetId="8">#REF!</definedName>
    <definedName name="_COM1" localSheetId="1">#REF!</definedName>
    <definedName name="_COM1">#REF!</definedName>
    <definedName name="_DAT1" localSheetId="9">#REF!</definedName>
    <definedName name="_DAT1" localSheetId="1">#REF!</definedName>
    <definedName name="_DAT1">#REF!</definedName>
    <definedName name="_DAT10" localSheetId="9">#REF!</definedName>
    <definedName name="_DAT10" localSheetId="1">#REF!</definedName>
    <definedName name="_DAT10">#REF!</definedName>
    <definedName name="_DAT11" localSheetId="9">#REF!</definedName>
    <definedName name="_DAT11" localSheetId="1">#REF!</definedName>
    <definedName name="_DAT11">#REF!</definedName>
    <definedName name="_DAT12" localSheetId="9">#REF!</definedName>
    <definedName name="_DAT12" localSheetId="1">#REF!</definedName>
    <definedName name="_DAT12">#REF!</definedName>
    <definedName name="_DAT13" localSheetId="9">#REF!</definedName>
    <definedName name="_DAT13" localSheetId="1">#REF!</definedName>
    <definedName name="_DAT13">#REF!</definedName>
    <definedName name="_DAT2" localSheetId="9">#REF!</definedName>
    <definedName name="_DAT2" localSheetId="1">#REF!</definedName>
    <definedName name="_DAT2">#REF!</definedName>
    <definedName name="_DAT3" localSheetId="8">'[7]23600471-WA Utility Tax (Elect)'!#REF!</definedName>
    <definedName name="_DAT3" localSheetId="9">'[7]23600471-WA Utility Tax (Elect)'!#REF!</definedName>
    <definedName name="_DAT3" localSheetId="1">'[7]23600471-WA Utility Tax (Elect)'!#REF!</definedName>
    <definedName name="_DAT3">'[7]23600471-WA Utility Tax (Elect)'!#REF!</definedName>
    <definedName name="_DAT4" localSheetId="9">#REF!</definedName>
    <definedName name="_DAT4" localSheetId="1">#REF!</definedName>
    <definedName name="_DAT4">#REF!</definedName>
    <definedName name="_DAT5" localSheetId="9">#REF!</definedName>
    <definedName name="_DAT5" localSheetId="1">#REF!</definedName>
    <definedName name="_DAT5">#REF!</definedName>
    <definedName name="_DAT6" localSheetId="9">#REF!</definedName>
    <definedName name="_DAT6" localSheetId="1">#REF!</definedName>
    <definedName name="_DAT6">#REF!</definedName>
    <definedName name="_DAT7" localSheetId="9">#REF!</definedName>
    <definedName name="_DAT7" localSheetId="1">#REF!</definedName>
    <definedName name="_DAT7">#REF!</definedName>
    <definedName name="_DAT8" localSheetId="9">#REF!</definedName>
    <definedName name="_DAT8" localSheetId="1">#REF!</definedName>
    <definedName name="_DAT8">#REF!</definedName>
    <definedName name="_DAT9" localSheetId="9">#REF!</definedName>
    <definedName name="_DAT9" localSheetId="1">#REF!</definedName>
    <definedName name="_DAT9">#REF!</definedName>
    <definedName name="_Dec03" localSheetId="14">[13]BS!$T$7:$T$3582</definedName>
    <definedName name="_Dec03" localSheetId="11">[13]BS!$T$7:$T$3582</definedName>
    <definedName name="_Dec03">[8]BS!$T$7:$T$3582</definedName>
    <definedName name="_Dec04" localSheetId="14">[14]BS!$AC$7:$AC$3580</definedName>
    <definedName name="_Dec04" localSheetId="11">[14]BS!$AC$7:$AC$3580</definedName>
    <definedName name="_Dec04">[4]BS!$AC$7:$AC$3580</definedName>
    <definedName name="_Dec05" localSheetId="9">#REF!</definedName>
    <definedName name="_Dec05" localSheetId="1">#REF!</definedName>
    <definedName name="_Dec05">#REF!</definedName>
    <definedName name="_Dec08" xml:space="preserve"> [6]BS!$Q$7:$Q$1726</definedName>
    <definedName name="_End" localSheetId="9">[5]BS!#REF!</definedName>
    <definedName name="_End" localSheetId="1">[5]BS!#REF!</definedName>
    <definedName name="_End" localSheetId="11">[18]BS!#REF!</definedName>
    <definedName name="_End">[5]BS!#REF!</definedName>
    <definedName name="_ex1" localSheetId="8" hidden="1">{#N/A,#N/A,FALSE,"Summ";#N/A,#N/A,FALSE,"General"}</definedName>
    <definedName name="_ex1" hidden="1">{#N/A,#N/A,FALSE,"Summ";#N/A,#N/A,FALSE,"General"}</definedName>
    <definedName name="_Feb04" localSheetId="14">[14]BS!$S$7:$S$3582</definedName>
    <definedName name="_Feb04" localSheetId="11">[14]BS!$S$7:$S$3582</definedName>
    <definedName name="_Feb04">[4]BS!$S$7:$S$3582</definedName>
    <definedName name="_Feb05" localSheetId="8">[5]BS!#REF!</definedName>
    <definedName name="_Feb05" localSheetId="9">[5]BS!#REF!</definedName>
    <definedName name="_Feb05" localSheetId="1">[5]BS!#REF!</definedName>
    <definedName name="_Feb05" localSheetId="11">[18]BS!#REF!</definedName>
    <definedName name="_Feb05">[5]BS!#REF!</definedName>
    <definedName name="_FEB09" xml:space="preserve"> [6]BS!$S$7:$S$1726</definedName>
    <definedName name="_FEDERAL_INCOME_TAX">'[20]MJS-7'!$N$21</definedName>
    <definedName name="_Fill" localSheetId="14">#REF!</definedName>
    <definedName name="_Fill" localSheetId="8" hidden="1">#REF!</definedName>
    <definedName name="_Fill" localSheetId="9" hidden="1">#REF!</definedName>
    <definedName name="_Fill" localSheetId="1" hidden="1">#REF!</definedName>
    <definedName name="_Fill" localSheetId="11">[21]model!#REF!</definedName>
    <definedName name="_Fill" hidden="1">#REF!</definedName>
    <definedName name="_Filter" localSheetId="9">#REF!</definedName>
    <definedName name="_Filter" localSheetId="1">#REF!</definedName>
    <definedName name="_Filter">#REF!</definedName>
    <definedName name="_Jan04" localSheetId="14">[14]BS!$R$7:$R$3582</definedName>
    <definedName name="_Jan04" localSheetId="11">[14]BS!$R$7:$R$3582</definedName>
    <definedName name="_Jan04">[4]BS!$R$7:$R$3582</definedName>
    <definedName name="_Jan05" localSheetId="8">[5]BS!#REF!</definedName>
    <definedName name="_Jan05" localSheetId="9">[5]BS!#REF!</definedName>
    <definedName name="_Jan05" localSheetId="1">[5]BS!#REF!</definedName>
    <definedName name="_Jan05" localSheetId="11">[18]BS!#REF!</definedName>
    <definedName name="_Jan05">[5]BS!#REF!</definedName>
    <definedName name="_Jan06" localSheetId="9">[9]BS!#REF!</definedName>
    <definedName name="_Jan06" localSheetId="1">[9]BS!#REF!</definedName>
    <definedName name="_Jan06">[9]BS!#REF!</definedName>
    <definedName name="_Jul04" localSheetId="14">[14]BS!$X$7:$X$3582</definedName>
    <definedName name="_Jul04" localSheetId="11">[14]BS!$X$7:$X$3582</definedName>
    <definedName name="_Jul04">[4]BS!$X$7:$X$3582</definedName>
    <definedName name="_Jul05" localSheetId="8">[5]BS!#REF!</definedName>
    <definedName name="_Jul05" localSheetId="9">[5]BS!#REF!</definedName>
    <definedName name="_Jul05" localSheetId="1">[5]BS!#REF!</definedName>
    <definedName name="_Jul05" localSheetId="11">[18]BS!#REF!</definedName>
    <definedName name="_Jul05">[5]BS!#REF!</definedName>
    <definedName name="_Jul09" xml:space="preserve"> [6]BS!$X$7:$X$1726</definedName>
    <definedName name="_Jun04" localSheetId="14">[14]BS!$W$7:$W$3582</definedName>
    <definedName name="_Jun04" localSheetId="11">[14]BS!$W$7:$W$3582</definedName>
    <definedName name="_Jun04">[4]BS!$W$7:$W$3582</definedName>
    <definedName name="_Jun05" localSheetId="8">[5]BS!#REF!</definedName>
    <definedName name="_Jun05" localSheetId="9">[5]BS!#REF!</definedName>
    <definedName name="_Jun05" localSheetId="1">[5]BS!#REF!</definedName>
    <definedName name="_Jun05" localSheetId="11">[18]BS!#REF!</definedName>
    <definedName name="_Jun05">[5]BS!#REF!</definedName>
    <definedName name="_Jun09" xml:space="preserve"> [6]BS!$W$7:$W$1726</definedName>
    <definedName name="_Key1" localSheetId="9" hidden="1">#REF!</definedName>
    <definedName name="_Key1" localSheetId="1" hidden="1">#REF!</definedName>
    <definedName name="_Key1" localSheetId="11" hidden="1">#REF!</definedName>
    <definedName name="_Key1" hidden="1">#REF!</definedName>
    <definedName name="_Key2" localSheetId="9" hidden="1">#REF!</definedName>
    <definedName name="_Key2" localSheetId="1" hidden="1">#REF!</definedName>
    <definedName name="_Key2" localSheetId="11" hidden="1">#REF!</definedName>
    <definedName name="_Key2" hidden="1">#REF!</definedName>
    <definedName name="_Mar04" localSheetId="14">[14]BS!$T$7:$T$3582</definedName>
    <definedName name="_Mar04" localSheetId="11">[14]BS!$T$7:$T$3582</definedName>
    <definedName name="_Mar04">[4]BS!$T$7:$T$3582</definedName>
    <definedName name="_Mar05" localSheetId="8">[5]BS!#REF!</definedName>
    <definedName name="_Mar05" localSheetId="9">[5]BS!#REF!</definedName>
    <definedName name="_Mar05" localSheetId="1">[5]BS!#REF!</definedName>
    <definedName name="_Mar05" localSheetId="11">[18]BS!#REF!</definedName>
    <definedName name="_Mar05">[5]BS!#REF!</definedName>
    <definedName name="_May04" localSheetId="14">[14]BS!$V$7:$V$3582</definedName>
    <definedName name="_May04" localSheetId="11">[14]BS!$V$7:$V$3582</definedName>
    <definedName name="_May04">[4]BS!$V$7:$V$3582</definedName>
    <definedName name="_May05" localSheetId="8">[5]BS!#REF!</definedName>
    <definedName name="_May05" localSheetId="9">[5]BS!#REF!</definedName>
    <definedName name="_May05" localSheetId="1">[5]BS!#REF!</definedName>
    <definedName name="_May05" localSheetId="11">[18]BS!#REF!</definedName>
    <definedName name="_May05">[5]BS!#REF!</definedName>
    <definedName name="_May09" xml:space="preserve"> [6]BS!$V$7:$V$1726</definedName>
    <definedName name="_MEN2" localSheetId="1">[1]Jan!#REF!</definedName>
    <definedName name="_MEN2">[1]Jan!#REF!</definedName>
    <definedName name="_MEN3" localSheetId="1">[1]Jan!#REF!</definedName>
    <definedName name="_MEN3">[1]Jan!#REF!</definedName>
    <definedName name="_mwh2" localSheetId="9">#REF!</definedName>
    <definedName name="_mwh2" localSheetId="1">#REF!</definedName>
    <definedName name="_mwh2">#REF!</definedName>
    <definedName name="_new1" localSheetId="8" hidden="1">{#N/A,#N/A,FALSE,"Summ";#N/A,#N/A,FALSE,"General"}</definedName>
    <definedName name="_new1" hidden="1">{#N/A,#N/A,FALSE,"Summ";#N/A,#N/A,FALSE,"General"}</definedName>
    <definedName name="_Nov03" localSheetId="14">[13]BS!$S$7:$S$3582</definedName>
    <definedName name="_Nov03" localSheetId="11">[13]BS!$S$7:$S$3582</definedName>
    <definedName name="_Nov03">[8]BS!$S$7:$S$3582</definedName>
    <definedName name="_Nov04" localSheetId="14">[14]BS!$AB$7:$AB$3582</definedName>
    <definedName name="_Nov04" localSheetId="11">[14]BS!$AB$7:$AB$3582</definedName>
    <definedName name="_Nov04">[4]BS!$AB$7:$AB$3582</definedName>
    <definedName name="_Nov05" localSheetId="9">#REF!</definedName>
    <definedName name="_Nov05" localSheetId="1">#REF!</definedName>
    <definedName name="_Nov05">#REF!</definedName>
    <definedName name="_Oct03" localSheetId="14">[13]BS!$R$7:$R$3582</definedName>
    <definedName name="_Oct03" localSheetId="11">[13]BS!$R$7:$R$3582</definedName>
    <definedName name="_Oct03">[8]BS!$R$7:$R$3582</definedName>
    <definedName name="_Oct04" localSheetId="14">[14]BS!$AA$7:$AA$3582</definedName>
    <definedName name="_Oct04" localSheetId="11">[14]BS!$AA$7:$AA$3582</definedName>
    <definedName name="_Oct04">[4]BS!$AA$7:$AA$3582</definedName>
    <definedName name="_Oct05" localSheetId="9">#REF!</definedName>
    <definedName name="_Oct05" localSheetId="1">#REF!</definedName>
    <definedName name="_Oct05">#REF!</definedName>
    <definedName name="_Oct09" xml:space="preserve"> [6]BS!$AA$7:$AA$1726</definedName>
    <definedName name="_Order1" localSheetId="14">0</definedName>
    <definedName name="_Order1" localSheetId="1" hidden="1">0</definedName>
    <definedName name="_Order1" localSheetId="0" hidden="1">0</definedName>
    <definedName name="_Order1" hidden="1">255</definedName>
    <definedName name="_Order2" localSheetId="14">0</definedName>
    <definedName name="_Order2" localSheetId="1" hidden="1">0</definedName>
    <definedName name="_Order2" localSheetId="0" hidden="1">0</definedName>
    <definedName name="_Order2" hidden="1">255</definedName>
    <definedName name="_P" localSheetId="1">#REF!</definedName>
    <definedName name="_P">#REF!</definedName>
    <definedName name="_P_RD" localSheetId="9">#REF!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9">#REF!</definedName>
    <definedName name="_PRINT_23_36" localSheetId="1">#REF!</definedName>
    <definedName name="_PRINT_23_36">#REF!</definedName>
    <definedName name="_PRINT_85_58" localSheetId="9">#REF!</definedName>
    <definedName name="_PRINT_85_58" localSheetId="1">#REF!</definedName>
    <definedName name="_PRINT_85_58">#REF!</definedName>
    <definedName name="_RATE_DESIGN" localSheetId="9">#REF!</definedName>
    <definedName name="_RATE_DESIGN" localSheetId="1">#REF!</definedName>
    <definedName name="_RATE_DESIGN">#REF!</definedName>
    <definedName name="_Regression_Int" hidden="1">1</definedName>
    <definedName name="_RES" localSheetId="9">#REF!</definedName>
    <definedName name="_RES" localSheetId="1">#REF!</definedName>
    <definedName name="_RES">#REF!</definedName>
    <definedName name="_RES2005" localSheetId="9">#REF!</definedName>
    <definedName name="_RES2005" localSheetId="1">#REF!</definedName>
    <definedName name="_RES2005">#REF!</definedName>
    <definedName name="_REV1" localSheetId="14">#REF!</definedName>
    <definedName name="_REV1" localSheetId="1">#REF!</definedName>
    <definedName name="_REV1">#REF!</definedName>
    <definedName name="_REV2" localSheetId="14">#REF!</definedName>
    <definedName name="_REV2" localSheetId="1">#REF!</definedName>
    <definedName name="_REV2">#REF!</definedName>
    <definedName name="_REV3" localSheetId="14">#REF!</definedName>
    <definedName name="_REV3" localSheetId="1">#REF!</definedName>
    <definedName name="_REV3">#REF!</definedName>
    <definedName name="_SEC24">[10]EXTERNAL!$A$112:$IV$114</definedName>
    <definedName name="_Sep03" localSheetId="14">[13]BS!$Q$7:$Q$3582</definedName>
    <definedName name="_Sep03" localSheetId="11">[13]BS!$Q$7:$Q$3582</definedName>
    <definedName name="_Sep03">[8]BS!$Q$7:$Q$3582</definedName>
    <definedName name="_Sep04" localSheetId="14">[14]BS!$Z$7:$Z$3582</definedName>
    <definedName name="_Sep04" localSheetId="11">[14]BS!$Z$7:$Z$3582</definedName>
    <definedName name="_Sep04">[4]BS!$Z$7:$Z$3582</definedName>
    <definedName name="_Sep05" localSheetId="8">[5]BS!#REF!</definedName>
    <definedName name="_Sep05" localSheetId="9">[5]BS!#REF!</definedName>
    <definedName name="_Sep05" localSheetId="1">[5]BS!#REF!</definedName>
    <definedName name="_Sep05" localSheetId="11">[18]BS!#REF!</definedName>
    <definedName name="_Sep05">[5]BS!#REF!</definedName>
    <definedName name="_six6" localSheetId="14" hidden="1">{#N/A,#N/A,FALSE,"CRPT";#N/A,#N/A,FALSE,"TREND";#N/A,#N/A,FALSE,"%Curve"}</definedName>
    <definedName name="_six6" localSheetId="8" hidden="1">{#N/A,#N/A,FALSE,"CRPT";#N/A,#N/A,FALSE,"TREND";#N/A,#N/A,FALSE,"%Curve"}</definedName>
    <definedName name="_six6" hidden="1">{#N/A,#N/A,FALSE,"CRPT";#N/A,#N/A,FALSE,"TREND";#N/A,#N/A,FALSE,"%Curve"}</definedName>
    <definedName name="_Sort" localSheetId="9" hidden="1">#REF!</definedName>
    <definedName name="_Sort" localSheetId="1" hidden="1">#REF!</definedName>
    <definedName name="_Sort" localSheetId="11" hidden="1">#REF!</definedName>
    <definedName name="_Sort" hidden="1">#REF!</definedName>
    <definedName name="_TOP1" localSheetId="1">[1]Jan!#REF!</definedName>
    <definedName name="_TOP1">[1]Jan!#REF!</definedName>
    <definedName name="_TS10" localSheetId="14">#REF!</definedName>
    <definedName name="_TS10" localSheetId="8">#REF!</definedName>
    <definedName name="_TS10" localSheetId="1">#REF!</definedName>
    <definedName name="_TS10">#REF!</definedName>
    <definedName name="_TS4" localSheetId="14">#REF!</definedName>
    <definedName name="_TS4" localSheetId="1">#REF!</definedName>
    <definedName name="_TS4">#REF!</definedName>
    <definedName name="_www1" localSheetId="8" hidden="1">{#N/A,#N/A,FALSE,"schA"}</definedName>
    <definedName name="_www1" hidden="1">{#N/A,#N/A,FALSE,"schA"}</definedName>
    <definedName name="a" localSheetId="14" hidden="1">{#N/A,#N/A,FALSE,"Coversheet";#N/A,#N/A,FALSE,"QA"}</definedName>
    <definedName name="a" localSheetId="8" hidden="1">{#N/A,#N/A,FALSE,"Coversheet";#N/A,#N/A,FALSE,"QA"}</definedName>
    <definedName name="a" localSheetId="11" hidden="1">{#N/A,#N/A,FALSE,"Coversheet";#N/A,#N/A,FALSE,"QA"}</definedName>
    <definedName name="a" hidden="1">{#N/A,#N/A,FALSE,"Coversheet";#N/A,#N/A,FALSE,"QA"}</definedName>
    <definedName name="A1D" localSheetId="14">#REF!</definedName>
    <definedName name="A1D" localSheetId="8">#REF!</definedName>
    <definedName name="A1D" localSheetId="1">#REF!</definedName>
    <definedName name="A1D">#REF!</definedName>
    <definedName name="A1DKYZ" localSheetId="14">#REF!</definedName>
    <definedName name="A1DKYZ" localSheetId="1">#REF!</definedName>
    <definedName name="A1DKYZ">#REF!</definedName>
    <definedName name="A1R" localSheetId="14">#REF!</definedName>
    <definedName name="A1R" localSheetId="1">#REF!</definedName>
    <definedName name="A1R">#REF!</definedName>
    <definedName name="AAAAAAAAAAAAAA" localSheetId="8" hidden="1">{#N/A,#N/A,FALSE,"Coversheet";#N/A,#N/A,FALSE,"QA"}</definedName>
    <definedName name="AAAAAAAAAAAAAA" hidden="1">{#N/A,#N/A,FALSE,"Coversheet";#N/A,#N/A,FALSE,"QA"}</definedName>
    <definedName name="AccessDatabase" hidden="1">"I:\COMTREL\FINICLE\TradeSummary.mdb"</definedName>
    <definedName name="accrual" localSheetId="8">[22]Sheet2!#REF!</definedName>
    <definedName name="accrual" localSheetId="9">[22]Sheet2!#REF!</definedName>
    <definedName name="accrual" localSheetId="1">[22]Sheet2!#REF!</definedName>
    <definedName name="accrual">[22]Sheet2!#REF!</definedName>
    <definedName name="accrual2" localSheetId="9">[22]Sheet2!#REF!</definedName>
    <definedName name="accrual2" localSheetId="1">[22]Sheet2!#REF!</definedName>
    <definedName name="accrual2">[22]Sheet2!#REF!</definedName>
    <definedName name="accrual3" localSheetId="9">[22]Sheet2!#REF!</definedName>
    <definedName name="accrual3" localSheetId="1">[22]Sheet2!#REF!</definedName>
    <definedName name="accrual3">[22]Sheet2!#REF!</definedName>
    <definedName name="Acct108364" localSheetId="1">'[23]Func Study'!#REF!</definedName>
    <definedName name="Acct108364">'[23]Func Study'!#REF!</definedName>
    <definedName name="Acct108364S" localSheetId="1">'[23]Func Study'!#REF!</definedName>
    <definedName name="Acct108364S">'[23]Func Study'!#REF!</definedName>
    <definedName name="Acct228.42TROJD" localSheetId="1">'[24]Func Study'!#REF!</definedName>
    <definedName name="Acct228.42TROJD">'[24]Func Study'!#REF!</definedName>
    <definedName name="Acct2281SO">'[25]Func Study'!$H$2190</definedName>
    <definedName name="Acct2283SO">'[25]Func Study'!$H$2198</definedName>
    <definedName name="Acct22842TROJD" localSheetId="1">'[24]Func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1">'[26]Functional Study'!#REF!</definedName>
    <definedName name="Acct41011">'[26]Functional Study'!#REF!</definedName>
    <definedName name="Acct41011BADDEBT" localSheetId="1">'[26]Functional Study'!#REF!</definedName>
    <definedName name="Acct41011BADDEBT">'[26]Functional Study'!#REF!</definedName>
    <definedName name="Acct41011DITEXP" localSheetId="1">'[26]Functional Study'!#REF!</definedName>
    <definedName name="Acct41011DITEXP">'[26]Functional Study'!#REF!</definedName>
    <definedName name="Acct41011S" localSheetId="1">'[26]Functional Study'!#REF!</definedName>
    <definedName name="Acct41011S">'[26]Functional Study'!#REF!</definedName>
    <definedName name="Acct41011SE" localSheetId="1">'[26]Functional Study'!#REF!</definedName>
    <definedName name="Acct41011SE">'[26]Functional Study'!#REF!</definedName>
    <definedName name="Acct41011SG1" localSheetId="1">'[26]Functional Study'!#REF!</definedName>
    <definedName name="Acct41011SG1">'[26]Functional Study'!#REF!</definedName>
    <definedName name="Acct41011SG2" localSheetId="1">'[26]Functional Study'!#REF!</definedName>
    <definedName name="Acct41011SG2">'[26]Functional Study'!#REF!</definedName>
    <definedName name="ACCT41011SGCT" localSheetId="1">'[26]Functional Study'!#REF!</definedName>
    <definedName name="ACCT41011SGCT">'[26]Functional Study'!#REF!</definedName>
    <definedName name="Acct41011SGPP" localSheetId="1">'[26]Functional Study'!#REF!</definedName>
    <definedName name="Acct41011SGPP">'[26]Functional Study'!#REF!</definedName>
    <definedName name="Acct41011SNP" localSheetId="1">'[26]Functional Study'!#REF!</definedName>
    <definedName name="Acct41011SNP">'[26]Functional Study'!#REF!</definedName>
    <definedName name="ACCT41011SNPD" localSheetId="1">'[26]Functional Study'!#REF!</definedName>
    <definedName name="ACCT41011SNPD">'[26]Functional Study'!#REF!</definedName>
    <definedName name="Acct41011SO" localSheetId="1">'[26]Functional Study'!#REF!</definedName>
    <definedName name="Acct41011SO">'[26]Functional Study'!#REF!</definedName>
    <definedName name="Acct41011TROJP" localSheetId="1">'[26]Functional Study'!#REF!</definedName>
    <definedName name="Acct41011TROJP">'[26]Functional Study'!#REF!</definedName>
    <definedName name="Acct41111" localSheetId="1">'[26]Functional Study'!#REF!</definedName>
    <definedName name="Acct41111">'[26]Functional Study'!#REF!</definedName>
    <definedName name="Acct41111BADDEBT" localSheetId="1">'[26]Functional Study'!#REF!</definedName>
    <definedName name="Acct41111BADDEBT">'[26]Functional Study'!#REF!</definedName>
    <definedName name="Acct41111DITEXP" localSheetId="1">'[26]Functional Study'!#REF!</definedName>
    <definedName name="Acct41111DITEXP">'[26]Functional Study'!#REF!</definedName>
    <definedName name="Acct41111S" localSheetId="1">'[26]Functional Study'!#REF!</definedName>
    <definedName name="Acct41111S">'[26]Functional Study'!#REF!</definedName>
    <definedName name="Acct41111SE" localSheetId="1">'[26]Functional Study'!#REF!</definedName>
    <definedName name="Acct41111SE">'[26]Functional Study'!#REF!</definedName>
    <definedName name="Acct41111SG1" localSheetId="1">'[26]Functional Study'!#REF!</definedName>
    <definedName name="Acct41111SG1">'[26]Functional Study'!#REF!</definedName>
    <definedName name="Acct41111SG2" localSheetId="1">'[26]Functional Study'!#REF!</definedName>
    <definedName name="Acct41111SG2">'[26]Functional Study'!#REF!</definedName>
    <definedName name="Acct41111SG3" localSheetId="1">'[26]Functional Study'!#REF!</definedName>
    <definedName name="Acct41111SG3">'[26]Functional Study'!#REF!</definedName>
    <definedName name="Acct41111SGPP" localSheetId="1">'[26]Functional Study'!#REF!</definedName>
    <definedName name="Acct41111SGPP">'[26]Functional Study'!#REF!</definedName>
    <definedName name="Acct41111SNP" localSheetId="1">'[26]Functional Study'!#REF!</definedName>
    <definedName name="Acct41111SNP">'[26]Functional Study'!#REF!</definedName>
    <definedName name="Acct41111SNTP" localSheetId="1">'[26]Functional Study'!#REF!</definedName>
    <definedName name="Acct41111SNTP">'[26]Functional Study'!#REF!</definedName>
    <definedName name="Acct41111SO" localSheetId="1">'[26]Functional Study'!#REF!</definedName>
    <definedName name="Acct41111SO">'[26]Functional Study'!#REF!</definedName>
    <definedName name="Acct41111TROJP" localSheetId="1">'[26]Functional Study'!#REF!</definedName>
    <definedName name="Acct41111TROJP">'[26]Functional Study'!#REF!</definedName>
    <definedName name="Acct411BADDEBT" localSheetId="1">'[26]Functional Study'!#REF!</definedName>
    <definedName name="Acct411BADDEBT">'[26]Functional Study'!#REF!</definedName>
    <definedName name="Acct411DGP" localSheetId="1">'[26]Functional Study'!#REF!</definedName>
    <definedName name="Acct411DGP">'[26]Functional Study'!#REF!</definedName>
    <definedName name="Acct411DGU" localSheetId="1">'[26]Functional Study'!#REF!</definedName>
    <definedName name="Acct411DGU">'[26]Functional Study'!#REF!</definedName>
    <definedName name="Acct411DITEXP" localSheetId="1">'[26]Functional Study'!#REF!</definedName>
    <definedName name="Acct411DITEXP">'[26]Functional Study'!#REF!</definedName>
    <definedName name="Acct411DNPP" localSheetId="1">'[26]Functional Study'!#REF!</definedName>
    <definedName name="Acct411DNPP">'[26]Functional Study'!#REF!</definedName>
    <definedName name="Acct411DNPTP" localSheetId="1">'[26]Functional Study'!#REF!</definedName>
    <definedName name="Acct411DNPTP">'[26]Functional Study'!#REF!</definedName>
    <definedName name="Acct411S" localSheetId="1">'[26]Functional Study'!#REF!</definedName>
    <definedName name="Acct411S">'[26]Functional Study'!#REF!</definedName>
    <definedName name="Acct411SE" localSheetId="1">'[26]Functional Study'!#REF!</definedName>
    <definedName name="Acct411SE">'[26]Functional Study'!#REF!</definedName>
    <definedName name="Acct411SG" localSheetId="1">'[26]Functional Study'!#REF!</definedName>
    <definedName name="Acct411SG">'[26]Functional Study'!#REF!</definedName>
    <definedName name="Acct411SGPP" localSheetId="1">'[26]Functional Study'!#REF!</definedName>
    <definedName name="Acct411SGPP">'[26]Functional Study'!#REF!</definedName>
    <definedName name="Acct411SO" localSheetId="1">'[26]Functional Study'!#REF!</definedName>
    <definedName name="Acct411SO">'[26]Functional Study'!#REF!</definedName>
    <definedName name="Acct411TROJP" localSheetId="1">'[26]Functional Study'!#REF!</definedName>
    <definedName name="Acct411TROJP">'[26]Functional Study'!#REF!</definedName>
    <definedName name="Acct447DGU" localSheetId="1">'[24]Func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1">'[25]Func Study'!#REF!</definedName>
    <definedName name="Acct510">'[25]Func Study'!#REF!</definedName>
    <definedName name="Acct510DNPPSU" localSheetId="1">'[25]Func Study'!#REF!</definedName>
    <definedName name="Acct510DNPPSU">'[25]Func Study'!#REF!</definedName>
    <definedName name="ACCT510JBG" localSheetId="1">'[25]Func Study'!#REF!</definedName>
    <definedName name="ACCT510JBG">'[25]Func Study'!#REF!</definedName>
    <definedName name="ACCT510SSGCH" localSheetId="1">'[25]Func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1">'[27]Functional Study'!#REF!</definedName>
    <definedName name="ACCT904SG">'[27]Functional Study'!#REF!</definedName>
    <definedName name="AcctAGA">'[25]Func Study'!$H$296</definedName>
    <definedName name="AcctDFAD" localSheetId="1">'[25]Func Study'!#REF!</definedName>
    <definedName name="AcctDFAD">'[25]Func Study'!#REF!</definedName>
    <definedName name="AcctDFAP" localSheetId="1">'[25]Func Study'!#REF!</definedName>
    <definedName name="AcctDFAP">'[25]Func Study'!#REF!</definedName>
    <definedName name="AcctDFAT" localSheetId="1">'[25]Func Study'!#REF!</definedName>
    <definedName name="AcctDFAT">'[25]Func Study'!#REF!</definedName>
    <definedName name="AcctTable">[28]Variables!$AK$42:$AK$396</definedName>
    <definedName name="AcctTS0">'[25]Func Study'!$H$1686</definedName>
    <definedName name="Acq1Plant" localSheetId="14">'[29]Acquisition Inputs'!$C$8</definedName>
    <definedName name="Acq1Plant" localSheetId="11">'[29]Acquisition Inputs'!$C$8</definedName>
    <definedName name="Acq1Plant">'[30]Acquisition Inputs'!$C$8</definedName>
    <definedName name="Acq2Plant" localSheetId="14">'[29]Acquisition Inputs'!$C$70</definedName>
    <definedName name="Acq2Plant" localSheetId="11">'[29]Acquisition Inputs'!$C$70</definedName>
    <definedName name="Acq2Plant">'[30]Acquisition Inputs'!$C$70</definedName>
    <definedName name="ActualROR">'[24]G+T+D+R+M'!$H$61</definedName>
    <definedName name="ADAPTER" localSheetId="14">#REF!</definedName>
    <definedName name="ADAPTER" localSheetId="8">#REF!</definedName>
    <definedName name="ADAPTER" localSheetId="1">#REF!</definedName>
    <definedName name="ADAPTER">#REF!</definedName>
    <definedName name="Adj_AC_8" localSheetId="8">[31]Cover!#REF!</definedName>
    <definedName name="Adj_AC_8" localSheetId="9">[31]Cover!#REF!</definedName>
    <definedName name="Adj_AC_8" localSheetId="1">[31]Cover!#REF!</definedName>
    <definedName name="Adj_AC_8">[31]Cover!#REF!</definedName>
    <definedName name="Adj_Amt_8" localSheetId="9">[31]Cover!#REF!</definedName>
    <definedName name="Adj_Amt_8" localSheetId="1">[31]Cover!#REF!</definedName>
    <definedName name="Adj_Amt_8">[31]Cover!#REF!</definedName>
    <definedName name="Adj_Typ_8" localSheetId="9">[31]Cover!#REF!</definedName>
    <definedName name="Adj_Typ_8" localSheetId="1">[31]Cover!#REF!</definedName>
    <definedName name="Adj_Typ_8">[31]Cover!#REF!</definedName>
    <definedName name="ADJPTDCE.T">[10]INTERNAL!$A$31:$IV$33</definedName>
    <definedName name="Adjs2avg">[32]Inputs!$L$255:'[32]Inputs'!$T$505</definedName>
    <definedName name="afudcrate" localSheetId="9">#REF!</definedName>
    <definedName name="afudcrate" localSheetId="1">#REF!</definedName>
    <definedName name="afudcrate">#REF!</definedName>
    <definedName name="afudctaxbasis" localSheetId="9">#REF!</definedName>
    <definedName name="afudctaxbasis" localSheetId="1">#REF!</definedName>
    <definedName name="afudctaxbasis">#REF!</definedName>
    <definedName name="all_total" localSheetId="8">'[2]Sched 46'!#REF!</definedName>
    <definedName name="all_total" localSheetId="1">'[2]Sched 46'!#REF!</definedName>
    <definedName name="all_total">'[2]Sched 46'!#REF!</definedName>
    <definedName name="ANCIL">[10]EXTERNAL!$A$163:$IV$165</definedName>
    <definedName name="ANCUS" localSheetId="14">#REF!</definedName>
    <definedName name="ANCUS" localSheetId="8">#REF!</definedName>
    <definedName name="ANCUS" localSheetId="1">#REF!</definedName>
    <definedName name="ANCUS">#REF!</definedName>
    <definedName name="apeek" localSheetId="14">#REF!</definedName>
    <definedName name="apeek" localSheetId="9">#REF!</definedName>
    <definedName name="apeek" localSheetId="1">#REF!</definedName>
    <definedName name="apeek" localSheetId="11">#REF!</definedName>
    <definedName name="apeek">#REF!</definedName>
    <definedName name="APR" localSheetId="1">[33]Backup!#REF!</definedName>
    <definedName name="APR">[33]Backup!#REF!</definedName>
    <definedName name="Apr03AMA" localSheetId="9">[15]BS!#REF!</definedName>
    <definedName name="Apr03AMA" localSheetId="1">[15]BS!#REF!</definedName>
    <definedName name="Apr03AMA" localSheetId="11">[16]BS!#REF!</definedName>
    <definedName name="Apr03AMA">[15]BS!#REF!</definedName>
    <definedName name="Apr04AMA" localSheetId="14">[14]BS!$AG$7:$AG$3582</definedName>
    <definedName name="Apr04AMA" localSheetId="11">[14]BS!$AG$7:$AG$3582</definedName>
    <definedName name="Apr04AMA">[4]BS!$AG$7:$AG$3582</definedName>
    <definedName name="Apr05AMA" localSheetId="8">[5]BS!#REF!</definedName>
    <definedName name="Apr05AMA" localSheetId="9">[5]BS!#REF!</definedName>
    <definedName name="Apr05AMA" localSheetId="1">[5]BS!#REF!</definedName>
    <definedName name="Apr05AMA" localSheetId="11">[18]BS!#REF!</definedName>
    <definedName name="Apr05AMA">[5]BS!#REF!</definedName>
    <definedName name="APR09AMA">[6]BS!$AN$7:$AN$1725</definedName>
    <definedName name="Apr10AMA">[6]BS!$AZ$7:$AZ$1726</definedName>
    <definedName name="APRT" localSheetId="1">#REF!</definedName>
    <definedName name="APRT">#REF!</definedName>
    <definedName name="aquila_lookup">'[34]Cabot Gas Replacement'!$B$8:$F$16</definedName>
    <definedName name="AS2DocOpenMode" hidden="1">"AS2DocumentEdit"</definedName>
    <definedName name="Asset_Class_Switch">[35]Assumptions!$D$5</definedName>
    <definedName name="Assume_Percent_Change" localSheetId="9">#REF!</definedName>
    <definedName name="Assume_Percent_Change" localSheetId="1">#REF!</definedName>
    <definedName name="Assume_Percent_Change">#REF!</definedName>
    <definedName name="AUG" localSheetId="1">[33]Backup!#REF!</definedName>
    <definedName name="AUG">[33]Backup!#REF!</definedName>
    <definedName name="Aug03AMA" localSheetId="9">[15]BS!#REF!</definedName>
    <definedName name="Aug03AMA" localSheetId="1">[15]BS!#REF!</definedName>
    <definedName name="Aug03AMA" localSheetId="11">[16]BS!#REF!</definedName>
    <definedName name="Aug03AMA">[15]BS!#REF!</definedName>
    <definedName name="Aug04AMA" localSheetId="14">[14]BS!$AK$7:$AK$3582</definedName>
    <definedName name="Aug04AMA" localSheetId="11">[14]BS!$AK$7:$AK$3582</definedName>
    <definedName name="Aug04AMA">[4]BS!$AK$7:$AK$3582</definedName>
    <definedName name="Aug05AMA" localSheetId="8">[5]BS!#REF!</definedName>
    <definedName name="Aug05AMA" localSheetId="9">[5]BS!#REF!</definedName>
    <definedName name="Aug05AMA" localSheetId="1">[5]BS!#REF!</definedName>
    <definedName name="Aug05AMA" localSheetId="11">[18]BS!#REF!</definedName>
    <definedName name="Aug05AMA">[5]BS!#REF!</definedName>
    <definedName name="Aug09AMA">[6]BS!$AR$7:$AR$1726</definedName>
    <definedName name="augcf" localSheetId="9">#REF!</definedName>
    <definedName name="augcf" localSheetId="1">#REF!</definedName>
    <definedName name="augcf">#REF!</definedName>
    <definedName name="augcost" localSheetId="9">#REF!</definedName>
    <definedName name="augcost" localSheetId="1">#REF!</definedName>
    <definedName name="augcost">#REF!</definedName>
    <definedName name="AUGT" localSheetId="1">#REF!</definedName>
    <definedName name="AUGT">#REF!</definedName>
    <definedName name="Aurora_Prices">"Monthly Price Summary'!$C$4:$H$63"</definedName>
    <definedName name="AvgFactors">[28]Factors!$B$3:$P$99</definedName>
    <definedName name="b" localSheetId="14" hidden="1">{#N/A,#N/A,FALSE,"Coversheet";#N/A,#N/A,FALSE,"QA"}</definedName>
    <definedName name="b" localSheetId="8" hidden="1">{#N/A,#N/A,FALSE,"Coversheet";#N/A,#N/A,FALSE,"QA"}</definedName>
    <definedName name="b" localSheetId="11" hidden="1">{#N/A,#N/A,FALSE,"Coversheet";#N/A,#N/A,FALSE,"QA"}</definedName>
    <definedName name="b" hidden="1">{#N/A,#N/A,FALSE,"Coversheet";#N/A,#N/A,FALSE,"QA"}</definedName>
    <definedName name="BACK1" localSheetId="1">#REF!</definedName>
    <definedName name="BACK1">#REF!</definedName>
    <definedName name="BACK2" localSheetId="1">#REF!</definedName>
    <definedName name="BACK2">#REF!</definedName>
    <definedName name="BACK3" localSheetId="1">#REF!</definedName>
    <definedName name="BACK3">#REF!</definedName>
    <definedName name="BACKUP1" localSheetId="1">#REF!</definedName>
    <definedName name="BACKUP1">#REF!</definedName>
    <definedName name="BADDEBT" localSheetId="14">#REF!</definedName>
    <definedName name="BADDEBT" localSheetId="8">[36]model!#REF!</definedName>
    <definedName name="BADDEBT" localSheetId="9">[36]model!#REF!</definedName>
    <definedName name="BADDEBT" localSheetId="1">[36]model!#REF!</definedName>
    <definedName name="BADDEBT" localSheetId="11">[21]model!#REF!</definedName>
    <definedName name="BADDEBT">[36]model!#REF!</definedName>
    <definedName name="bal" localSheetId="9">[22]Sheet2!#REF!</definedName>
    <definedName name="bal" localSheetId="1">[22]Sheet2!#REF!</definedName>
    <definedName name="bal">[22]Sheet2!#REF!</definedName>
    <definedName name="balance" localSheetId="9">[22]Sheet2!#REF!</definedName>
    <definedName name="balance" localSheetId="1">[22]Sheet2!#REF!</definedName>
    <definedName name="balance">[22]Sheet2!#REF!</definedName>
    <definedName name="BASE" localSheetId="14">#REF!</definedName>
    <definedName name="BASE" localSheetId="8">#REF!</definedName>
    <definedName name="BASE" localSheetId="1">#REF!</definedName>
    <definedName name="BASE">#REF!</definedName>
    <definedName name="BD" localSheetId="14">#REF!</definedName>
    <definedName name="BD" localSheetId="8">[37]model!#REF!</definedName>
    <definedName name="BD" localSheetId="9">[37]model!#REF!</definedName>
    <definedName name="BD" localSheetId="1">[37]model!#REF!</definedName>
    <definedName name="BD" localSheetId="11">[38]model!#REF!</definedName>
    <definedName name="BD">[37]model!#REF!</definedName>
    <definedName name="Beg_Unb_KWHs">[39]LeadSht!$L$10</definedName>
    <definedName name="BEm" localSheetId="9" hidden="1">#REF!</definedName>
    <definedName name="BEm" localSheetId="1" hidden="1">#REF!</definedName>
    <definedName name="BEm" hidden="1">#REF!</definedName>
    <definedName name="BEP" localSheetId="14">#REF!</definedName>
    <definedName name="BEP" localSheetId="8">[36]model!#REF!</definedName>
    <definedName name="BEP" localSheetId="9">[36]model!#REF!</definedName>
    <definedName name="BEP" localSheetId="1">[36]model!#REF!</definedName>
    <definedName name="BEP" localSheetId="11">[21]model!#REF!</definedName>
    <definedName name="BEP">[36]model!#REF!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hidden="1">#REF!</definedName>
    <definedName name="BEx3LANPY1HT49TAH98H4B9RC1D4" localSheetId="9" hidden="1">#REF!</definedName>
    <definedName name="BEx3LANPY1HT49TAH98H4B9RC1D4" localSheetId="1" hidden="1">#REF!</definedName>
    <definedName name="BEx3LANPY1HT49TAH98H4B9RC1D4"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hidden="1">#REF!</definedName>
    <definedName name="BEx3O85IKWARA6NCJOLRBRJFMEWW" localSheetId="9" hidden="1">#REF!</definedName>
    <definedName name="BEx3O85IKWARA6NCJOLRBRJFMEWW" localSheetId="1" hidden="1">#REF!</definedName>
    <definedName name="BEx3O85IKWARA6NCJOLRBRJFMEWW" localSheetId="11" hidden="1">#REF!</definedName>
    <definedName name="BEx3O85IKWARA6NCJOLRBRJFMEWW" hidden="1">#REF!</definedName>
    <definedName name="BEx3OJZSCGFRW7SVGBFI0X9DNVMM" localSheetId="9" hidden="1">#REF!</definedName>
    <definedName name="BEx3OJZSCGFRW7SVGBFI0X9DNVMM" localSheetId="1" hidden="1">#REF!</definedName>
    <definedName name="BEx3OJZSCGFRW7SVGBFI0X9DNVMM" localSheetId="11" hidden="1">#REF!</definedName>
    <definedName name="BEx3OJZSCGFRW7SVGBFI0X9DNVMM"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hidden="1">#REF!</definedName>
    <definedName name="BEx3UNISOEXF3OFHT2BUA6P9RBIJ" localSheetId="9" hidden="1">#REF!</definedName>
    <definedName name="BEx3UNISOEXF3OFHT2BUA6P9RBIJ" localSheetId="1" hidden="1">#REF!</definedName>
    <definedName name="BEx3UNISOEXF3OFHT2BUA6P9RBIJ"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hidden="1">#REF!</definedName>
    <definedName name="BEx5MLQZM68YQSKARVWTTPINFQ2C" localSheetId="9" hidden="1">#REF!</definedName>
    <definedName name="BEx5MLQZM68YQSKARVWTTPINFQ2C" localSheetId="1" hidden="1">#REF!</definedName>
    <definedName name="BEx5MLQZM68YQSKARVWTTPINFQ2C" localSheetId="11" hidden="1">#REF!</definedName>
    <definedName name="BEx5MLQZM68YQSKARVWTTPINFQ2C" hidden="1">#REF!</definedName>
    <definedName name="BEx5MMCJMU7FOOWUCW9EA13B7V5F" localSheetId="9" hidden="1">#REF!</definedName>
    <definedName name="BEx5MMCJMU7FOOWUCW9EA13B7V5F" localSheetId="1" hidden="1">#REF!</definedName>
    <definedName name="BEx5MMCJMU7FOOWUCW9EA13B7V5F" localSheetId="11" hidden="1">#REF!</definedName>
    <definedName name="BEx5MMCJMU7FOOWUCW9EA13B7V5F"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hidden="1">#REF!</definedName>
    <definedName name="BEx9EL27NGDBCTVPW97K42QANS5K" localSheetId="9" hidden="1">#REF!</definedName>
    <definedName name="BEx9EL27NGDBCTVPW97K42QANS5K" localSheetId="1" hidden="1">#REF!</definedName>
    <definedName name="BEx9EL27NGDBCTVPW97K42QANS5K"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hidden="1">#REF!</definedName>
    <definedName name="BExBCKKJFFT2RP50WNPKBT7X8PJ3" localSheetId="9" hidden="1">#REF!</definedName>
    <definedName name="BExBCKKJFFT2RP50WNPKBT7X8PJ3" localSheetId="1" hidden="1">#REF!</definedName>
    <definedName name="BExBCKKJFFT2RP50WNPKBT7X8PJ3"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hidden="1">#REF!</definedName>
    <definedName name="BExENU8ISP26W97JG63CN1XT9KB4" localSheetId="9" hidden="1">#REF!</definedName>
    <definedName name="BExENU8ISP26W97JG63CN1XT9KB4" localSheetId="1" hidden="1">#REF!</definedName>
    <definedName name="BExENU8ISP26W97JG63CN1XT9KB4"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hidden="1">#REF!</definedName>
    <definedName name="BExERWCEBKQRYWRQLYJ4UCMMKTHG" localSheetId="9" hidden="1">#REF!</definedName>
    <definedName name="BExERWCEBKQRYWRQLYJ4UCMMKTHG" localSheetId="1" hidden="1">#REF!</definedName>
    <definedName name="BExERWCEBKQRYWRQLYJ4UCMMKTHG" localSheetId="11" hidden="1">#REF!</definedName>
    <definedName name="BExERWCEBKQRYWRQLYJ4UCMMKTHG" hidden="1">#REF!</definedName>
    <definedName name="BExERXE1QW042A2T25RI4DVUU59O" localSheetId="9" hidden="1">#REF!</definedName>
    <definedName name="BExERXE1QW042A2T25RI4DVUU59O" localSheetId="1" hidden="1">#REF!</definedName>
    <definedName name="BExERXE1QW042A2T25RI4DVUU59O" localSheetId="11" hidden="1">#REF!</definedName>
    <definedName name="BExERXE1QW042A2T25RI4DVUU59O"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hidden="1">#REF!</definedName>
    <definedName name="BExEUOAHB0OT3BACAHNZ3B905C0P" localSheetId="9" hidden="1">#REF!</definedName>
    <definedName name="BExEUOAHB0OT3BACAHNZ3B905C0P" localSheetId="1" hidden="1">#REF!</definedName>
    <definedName name="BExEUOAHB0OT3BACAHNZ3B905C0P"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hidden="1">#REF!</definedName>
    <definedName name="BExGrid1" localSheetId="9">#REF!</definedName>
    <definedName name="BExGrid1" localSheetId="1">#REF!</definedName>
    <definedName name="BExGrid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hidden="1">#REF!</definedName>
    <definedName name="BExIPVL5VEVK9Q7AYB7EC2VZWBEZ" localSheetId="9" hidden="1">#REF!</definedName>
    <definedName name="BExIPVL5VEVK9Q7AYB7EC2VZWBEZ" localSheetId="1" hidden="1">#REF!</definedName>
    <definedName name="BExIPVL5VEVK9Q7AYB7EC2VZWBEZ"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hidden="1">#REF!</definedName>
    <definedName name="BExItemGrid" localSheetId="9">#REF!</definedName>
    <definedName name="BExItemGrid" localSheetId="1">#REF!</definedName>
    <definedName name="BExItemGrid">#REF!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hidden="1">#REF!</definedName>
    <definedName name="BExKGQ3T3TWGZUSNVWJE1XWXHGRQ" localSheetId="9" hidden="1">#REF!</definedName>
    <definedName name="BExKGQ3T3TWGZUSNVWJE1XWXHGRQ" localSheetId="1" hidden="1">#REF!</definedName>
    <definedName name="BExKGQ3T3TWGZUSNVWJE1XWXHGRQ"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hidden="1">#REF!</definedName>
    <definedName name="BExKPIL5ZWOXQAENH3VP3ZHA2N7N" localSheetId="9" hidden="1">#REF!</definedName>
    <definedName name="BExKPIL5ZWOXQAENH3VP3ZHA2N7N" localSheetId="1" hidden="1">#REF!</definedName>
    <definedName name="BExKPIL5ZWOXQAENH3VP3ZHA2N7N"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hidden="1">#REF!</definedName>
    <definedName name="BExMBYPQDG9AYDQ5E8IECVFREPO6" localSheetId="9" hidden="1">#REF!</definedName>
    <definedName name="BExMBYPQDG9AYDQ5E8IECVFREPO6" localSheetId="1" hidden="1">#REF!</definedName>
    <definedName name="BExMBYPQDG9AYDQ5E8IECVFREPO6" localSheetId="11" hidden="1">#REF!</definedName>
    <definedName name="BExMBYPQDG9AYDQ5E8IECVFREPO6" hidden="1">#REF!</definedName>
    <definedName name="BExMC7PESEESXVMDCGGIP5LPMUGY" localSheetId="9" hidden="1">#REF!</definedName>
    <definedName name="BExMC7PESEESXVMDCGGIP5LPMUGY" localSheetId="1" hidden="1">#REF!</definedName>
    <definedName name="BExMC7PESEESXVMDCGGIP5LPMUGY"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hidden="1">#REF!</definedName>
    <definedName name="BExMKPEDT6IOYLLC3KJKRZOETC3Y" localSheetId="9" hidden="1">#REF!</definedName>
    <definedName name="BExMKPEDT6IOYLLC3KJKRZOETC3Y" localSheetId="1" hidden="1">#REF!</definedName>
    <definedName name="BExMKPEDT6IOYLLC3KJKRZOETC3Y"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hidden="1">#REF!</definedName>
    <definedName name="BExQ9ZLYHWABXAA9NJDW8ZS0UQ9P" localSheetId="9" hidden="1">#REF!</definedName>
    <definedName name="BExQ9ZLYHWABXAA9NJDW8ZS0UQ9P" localSheetId="1" hidden="1">#REF!</definedName>
    <definedName name="BExQ9ZLYHWABXAA9NJDW8ZS0UQ9P" localSheetId="11" hidden="1">#REF!</definedName>
    <definedName name="BExQ9ZLYHWABXAA9NJDW8ZS0UQ9P" hidden="1">#REF!</definedName>
    <definedName name="BExQ9ZWQ19KSRZNZNPY6ZNWEST1J" localSheetId="9" hidden="1">#REF!</definedName>
    <definedName name="BExQ9ZWQ19KSRZNZNPY6ZNWEST1J" localSheetId="1" hidden="1">#REF!</definedName>
    <definedName name="BExQ9ZWQ19KSRZNZNPY6ZNWEST1J" localSheetId="11" hidden="1">#REF!</definedName>
    <definedName name="BExQ9ZWQ19KSRZNZNPY6ZNWEST1J"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hidden="1">#REF!</definedName>
    <definedName name="BExQG9A8OZ31BDN5QEGQGWG59A43" localSheetId="9" hidden="1">#REF!</definedName>
    <definedName name="BExQG9A8OZ31BDN5QEGQGWG59A43" localSheetId="1" hidden="1">#REF!</definedName>
    <definedName name="BExQG9A8OZ31BDN5QEGQGWG59A43"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hidden="1">#REF!</definedName>
    <definedName name="BExQL4GJ3LZJL6JDEHT7UDXW90TV" localSheetId="9" hidden="1">#REF!</definedName>
    <definedName name="BExQL4GJ3LZJL6JDEHT7UDXW90TV" localSheetId="1" hidden="1">#REF!</definedName>
    <definedName name="BExQL4GJ3LZJL6JDEHT7UDXW90TV"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hidden="1">#REF!</definedName>
    <definedName name="BExTUY9WNSJ91GV8CP0SKJTEIV82" localSheetId="9" hidden="1">#REF!</definedName>
    <definedName name="BExTUY9WNSJ91GV8CP0SKJTEIV82" localSheetId="1" hidden="1">#REF!</definedName>
    <definedName name="BExTUY9WNSJ91GV8CP0SKJTEIV82" localSheetId="11" hidden="1">#REF!</definedName>
    <definedName name="BExTUY9WNSJ91GV8CP0SKJTEIV82" hidden="1">#REF!</definedName>
    <definedName name="BExTV67VIM8PV6KO253M4DUBJQLC" localSheetId="9" hidden="1">#REF!</definedName>
    <definedName name="BExTV67VIM8PV6KO253M4DUBJQLC" localSheetId="1" hidden="1">#REF!</definedName>
    <definedName name="BExTV67VIM8PV6KO253M4DUBJQLC" localSheetId="11" hidden="1">#REF!</definedName>
    <definedName name="BExTV67VIM8PV6KO253M4DUBJQLC"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hidden="1">#REF!</definedName>
    <definedName name="BExUAPR6Y32097JKJCTGC4C6EGE9" localSheetId="9" hidden="1">#REF!</definedName>
    <definedName name="BExUAPR6Y32097JKJCTGC4C6EGE9" localSheetId="1" hidden="1">#REF!</definedName>
    <definedName name="BExUAPR6Y32097JKJCTGC4C6EGE9"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hidden="1">#REF!</definedName>
    <definedName name="BExW1VNZHNB5P9V6232N0DQCE0WE" localSheetId="9" hidden="1">#REF!</definedName>
    <definedName name="BExW1VNZHNB5P9V6232N0DQCE0WE" localSheetId="1" hidden="1">#REF!</definedName>
    <definedName name="BExW1VNZHNB5P9V6232N0DQCE0WE"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hidden="1">#REF!</definedName>
    <definedName name="BExXO4QVV7YZ6L5A7WZEMIA5AZOV" localSheetId="9" hidden="1">#REF!</definedName>
    <definedName name="BExXO4QVV7YZ6L5A7WZEMIA5AZOV" localSheetId="1" hidden="1">#REF!</definedName>
    <definedName name="BExXO4QVV7YZ6L5A7WZEMIA5AZOV"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hidden="1">#REF!</definedName>
    <definedName name="BExZSYRA4NR7K6RLC3I81QSG5SQR" localSheetId="9" hidden="1">#REF!</definedName>
    <definedName name="BExZSYRA4NR7K6RLC3I81QSG5SQR" localSheetId="1" hidden="1">#REF!</definedName>
    <definedName name="BExZSYRA4NR7K6RLC3I81QSG5SQR"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hidden="1">#REF!</definedName>
    <definedName name="BLOAD" localSheetId="14">#REF!</definedName>
    <definedName name="BLOAD" localSheetId="1">#REF!</definedName>
    <definedName name="BLOAD">#REF!</definedName>
    <definedName name="BOOK_LIFE">'[40]Lvl FCR'!$G$10</definedName>
    <definedName name="BOOKADJ" localSheetId="8">#REF!</definedName>
    <definedName name="BOOKADJ" localSheetId="1">#REF!</definedName>
    <definedName name="BOOKADJ">#REF!</definedName>
    <definedName name="BottomRight" localSheetId="9">#REF!</definedName>
    <definedName name="BottomRight" localSheetId="1">#REF!</definedName>
    <definedName name="BottomRight" localSheetId="11">#REF!</definedName>
    <definedName name="BottomRight">#REF!</definedName>
    <definedName name="bpatoggle" localSheetId="9">#REF!</definedName>
    <definedName name="bpatoggle" localSheetId="1">#REF!</definedName>
    <definedName name="bpatoggle">#REF!</definedName>
    <definedName name="BPAX">[10]EXTERNAL!$A$121:$IV$123</definedName>
    <definedName name="BRI" localSheetId="9">#REF!</definedName>
    <definedName name="BRI" localSheetId="1">#REF!</definedName>
    <definedName name="BRI">#REF!</definedName>
    <definedName name="BS_Accounts" localSheetId="9">#REF!</definedName>
    <definedName name="BS_Accounts" localSheetId="1">#REF!</definedName>
    <definedName name="BS_Accounts">#REF!</definedName>
    <definedName name="Bum" localSheetId="9" hidden="1">#REF!</definedName>
    <definedName name="Bum" localSheetId="1" hidden="1">#REF!</definedName>
    <definedName name="Bum" hidden="1">#REF!</definedName>
    <definedName name="Button_1">"TradeSummary_Ken_Finicle_List"</definedName>
    <definedName name="C_" localSheetId="8">'[2]Sched 46'!#REF!</definedName>
    <definedName name="C_" localSheetId="1">'[2]Sched 46'!#REF!</definedName>
    <definedName name="C_">'[2]Sched 46'!#REF!</definedName>
    <definedName name="CAE.T">[10]INTERNAL!$A$34:$IV$36</definedName>
    <definedName name="CAES1.T">[10]INTERNAL!$A$37:$IV$39</definedName>
    <definedName name="cap">[41]Readings!$B$2</definedName>
    <definedName name="Capacity" localSheetId="14">#REF!</definedName>
    <definedName name="Capacity" localSheetId="9">#REF!</definedName>
    <definedName name="Capacity" localSheetId="1">#REF!</definedName>
    <definedName name="Capacity" localSheetId="11">#REF!</definedName>
    <definedName name="Capacity">#REF!</definedName>
    <definedName name="capfact" localSheetId="9">#REF!</definedName>
    <definedName name="capfact" localSheetId="1">#REF!</definedName>
    <definedName name="capfact">#REF!</definedName>
    <definedName name="CASE" localSheetId="13">[42]INPUTS!$C$11</definedName>
    <definedName name="CASE" localSheetId="12">[42]INPUTS!$C$11</definedName>
    <definedName name="CASE" localSheetId="14">[43]INPUTS!$C$11</definedName>
    <definedName name="CASE">[44]INPUTS!$C$11</definedName>
    <definedName name="CaseDescription" localSheetId="14">'[29]Dispatch Cases'!$C$11</definedName>
    <definedName name="CaseDescription" localSheetId="11">'[29]Dispatch Cases'!$C$11</definedName>
    <definedName name="CaseDescription">'[30]Dispatch Cases'!$C$11</definedName>
    <definedName name="CBWorkbookPriority" hidden="1">-2060790043</definedName>
    <definedName name="CCGT_HeatRate" localSheetId="14">[29]Assumptions!$H$23</definedName>
    <definedName name="CCGT_HeatRate" localSheetId="11">[29]Assumptions!$H$23</definedName>
    <definedName name="CCGT_HeatRate">[30]Assumptions!$H$23</definedName>
    <definedName name="CCGTPrice" localSheetId="14">[29]Assumptions!$H$22</definedName>
    <definedName name="CCGTPrice" localSheetId="11">[29]Assumptions!$H$22</definedName>
    <definedName name="CCGTPrice">[30]Assumptions!$H$22</definedName>
    <definedName name="cep_test" localSheetId="8">'[45]External Allocators'!#REF!</definedName>
    <definedName name="cep_test" localSheetId="1">'[45]External Allocators'!#REF!</definedName>
    <definedName name="cep_test">'[45]External Allocators'!#REF!</definedName>
    <definedName name="cerarvm" localSheetId="9">#REF!</definedName>
    <definedName name="cerarvm" localSheetId="1">#REF!</definedName>
    <definedName name="cerarvm">#REF!</definedName>
    <definedName name="Check" localSheetId="1">#REF!</definedName>
    <definedName name="Check">#REF!</definedName>
    <definedName name="CL_RT" localSheetId="9">#REF!</definedName>
    <definedName name="CL_RT" localSheetId="1">#REF!</definedName>
    <definedName name="CL_RT" localSheetId="11">#REF!</definedName>
    <definedName name="CL_RT">#REF!</definedName>
    <definedName name="CL_RT2">'[46]Transp Data'!$A$6:$C$81</definedName>
    <definedName name="Classification" localSheetId="9">#REF!</definedName>
    <definedName name="Classification" localSheetId="1">#REF!</definedName>
    <definedName name="Classification">#REF!</definedName>
    <definedName name="clawback" localSheetId="9">#REF!</definedName>
    <definedName name="clawback" localSheetId="1">#REF!</definedName>
    <definedName name="clawback">#REF!</definedName>
    <definedName name="close" localSheetId="9">#REF!</definedName>
    <definedName name="close" localSheetId="1">#REF!</definedName>
    <definedName name="close">#REF!</definedName>
    <definedName name="cod" localSheetId="9">#REF!</definedName>
    <definedName name="cod" localSheetId="1">#REF!</definedName>
    <definedName name="cod">#REF!</definedName>
    <definedName name="COLHOUSE" localSheetId="14">#REF!</definedName>
    <definedName name="COLHOUSE" localSheetId="8">[36]model!#REF!</definedName>
    <definedName name="COLHOUSE" localSheetId="9">[36]model!#REF!</definedName>
    <definedName name="COLHOUSE" localSheetId="1">[36]model!#REF!</definedName>
    <definedName name="COLHOUSE" localSheetId="11">[21]model!#REF!</definedName>
    <definedName name="COLHOUSE">[36]model!#REF!</definedName>
    <definedName name="COLXFER" localSheetId="14">#REF!</definedName>
    <definedName name="COLXFER" localSheetId="9">[36]model!#REF!</definedName>
    <definedName name="COLXFER" localSheetId="1">[36]model!#REF!</definedName>
    <definedName name="COLXFER" localSheetId="11">[21]model!#REF!</definedName>
    <definedName name="COLXFER">[36]model!#REF!</definedName>
    <definedName name="COM" localSheetId="14">#REF!</definedName>
    <definedName name="COM" localSheetId="8">#REF!</definedName>
    <definedName name="COM" localSheetId="1">#REF!</definedName>
    <definedName name="COM">#REF!</definedName>
    <definedName name="COM1_376" localSheetId="14">#REF!</definedName>
    <definedName name="COM1_376" localSheetId="1">#REF!</definedName>
    <definedName name="COM1_376">#REF!</definedName>
    <definedName name="COM1XT" localSheetId="14">#REF!</definedName>
    <definedName name="COM1XT" localSheetId="1">#REF!</definedName>
    <definedName name="COM1XT">#REF!</definedName>
    <definedName name="COMADJ" localSheetId="1">#REF!</definedName>
    <definedName name="COMADJ">#REF!</definedName>
    <definedName name="CombWC_LineItem" localSheetId="9">[5]BS!#REF!</definedName>
    <definedName name="CombWC_LineItem" localSheetId="1">[5]BS!#REF!</definedName>
    <definedName name="CombWC_LineItem" localSheetId="11">[18]BS!#REF!</definedName>
    <definedName name="CombWC_LineItem">[5]BS!#REF!</definedName>
    <definedName name="COMMON_ADMIN_ALLOCATED" localSheetId="14">#REF!</definedName>
    <definedName name="COMMON_ADMIN_ALLOCATED" localSheetId="9">#REF!</definedName>
    <definedName name="COMMON_ADMIN_ALLOCATED" localSheetId="1">#REF!</definedName>
    <definedName name="COMMON_ADMIN_ALLOCATED" localSheetId="11">#REF!</definedName>
    <definedName name="COMMON_ADMIN_ALLOCATED">#REF!</definedName>
    <definedName name="COMP" localSheetId="1">#REF!</definedName>
    <definedName name="COMP">#REF!</definedName>
    <definedName name="COMPACTUAL" localSheetId="1">#REF!</definedName>
    <definedName name="COMPACTUAL">#REF!</definedName>
    <definedName name="COMPINSR" localSheetId="14">#REF!</definedName>
    <definedName name="COMPINSR" localSheetId="9">#REF!</definedName>
    <definedName name="COMPINSR" localSheetId="1">#REF!</definedName>
    <definedName name="COMPINSR" localSheetId="11">#REF!</definedName>
    <definedName name="COMPINSR">#REF!</definedName>
    <definedName name="COMPPLNT" localSheetId="14">#REF!</definedName>
    <definedName name="COMPPLNT" localSheetId="1">#REF!</definedName>
    <definedName name="COMPPLNT">#REF!</definedName>
    <definedName name="COMPT" localSheetId="1">#REF!</definedName>
    <definedName name="COMPT">#REF!</definedName>
    <definedName name="COMPWEATHER" localSheetId="1">#REF!</definedName>
    <definedName name="COMPWEATHER">#REF!</definedName>
    <definedName name="CONSERV" localSheetId="14">#REF!</definedName>
    <definedName name="CONSERV" localSheetId="9">#REF!</definedName>
    <definedName name="CONSERV" localSheetId="1">#REF!</definedName>
    <definedName name="CONSERV" localSheetId="11">#REF!</definedName>
    <definedName name="CONSERV">#REF!</definedName>
    <definedName name="constructcont" localSheetId="9">#REF!</definedName>
    <definedName name="constructcont" localSheetId="1">#REF!</definedName>
    <definedName name="constructcont">#REF!</definedName>
    <definedName name="Construction_OH">'[47]Virtual 49 Back-Up'!$E$54</definedName>
    <definedName name="Consv_Rdr_Rt" localSheetId="9">[48]Sch_120!#REF!</definedName>
    <definedName name="Consv_Rdr_Rt" localSheetId="1">[48]Sch_120!#REF!</definedName>
    <definedName name="Consv_Rdr_Rt" localSheetId="11">[48]Sch_120!#REF!</definedName>
    <definedName name="Consv_Rdr_Rt">[48]Sch_120!#REF!</definedName>
    <definedName name="cont" localSheetId="9">[22]Sheet2!#REF!</definedName>
    <definedName name="cont" localSheetId="1">[22]Sheet2!#REF!</definedName>
    <definedName name="cont">[22]Sheet2!#REF!</definedName>
    <definedName name="ContractDate" localSheetId="14">'[49]Dispatch Cases'!#REF!</definedName>
    <definedName name="ContractDate" localSheetId="9">'[50]Dispatch Cases'!#REF!</definedName>
    <definedName name="ContractDate" localSheetId="1">'[50]Dispatch Cases'!#REF!</definedName>
    <definedName name="ContractDate" localSheetId="11">'[49]Dispatch Cases'!#REF!</definedName>
    <definedName name="ContractDate">'[50]Dispatch Cases'!#REF!</definedName>
    <definedName name="Conv_Factor" localSheetId="9">[48]Sch_120!#REF!</definedName>
    <definedName name="Conv_Factor" localSheetId="1">[48]Sch_120!#REF!</definedName>
    <definedName name="Conv_Factor">[48]Sch_120!#REF!</definedName>
    <definedName name="ConversionFactor" localSheetId="14">[29]Assumptions!$I$65</definedName>
    <definedName name="ConversionFactor" localSheetId="11">[29]Assumptions!$I$65</definedName>
    <definedName name="ConversionFactor">[30]Assumptions!$I$65</definedName>
    <definedName name="CONVFACT" localSheetId="14">#REF!</definedName>
    <definedName name="CONVFACT" localSheetId="9">#REF!</definedName>
    <definedName name="CONVFACT" localSheetId="1">#REF!</definedName>
    <definedName name="CONVFACT" localSheetId="11">#REF!</definedName>
    <definedName name="CONVFACT">#REF!</definedName>
    <definedName name="COSFacVal">[25]Inputs!$R$5</definedName>
    <definedName name="costofequit" localSheetId="9">#REF!</definedName>
    <definedName name="costofequit" localSheetId="1">#REF!</definedName>
    <definedName name="costofequit">#REF!</definedName>
    <definedName name="CPI" localSheetId="9">#REF!</definedName>
    <definedName name="CPI" localSheetId="1">#REF!</definedName>
    <definedName name="CPI">#REF!</definedName>
    <definedName name="_xlnm.Criteria" localSheetId="14">#REF!</definedName>
    <definedName name="_xlnm.Criteria" localSheetId="1">#REF!</definedName>
    <definedName name="_xlnm.Criteria">#REF!</definedName>
    <definedName name="Criteria_MI" localSheetId="14">#REF!</definedName>
    <definedName name="Criteria_MI" localSheetId="1">#REF!</definedName>
    <definedName name="Criteria_MI">#REF!</definedName>
    <definedName name="CSI" localSheetId="14">#REF!</definedName>
    <definedName name="CSI" localSheetId="1">#REF!</definedName>
    <definedName name="CSI">#REF!</definedName>
    <definedName name="cspe_wkly_vect_input" localSheetId="9">#REF!</definedName>
    <definedName name="cspe_wkly_vect_input" localSheetId="1">#REF!</definedName>
    <definedName name="cspe_wkly_vect_input">#REF!</definedName>
    <definedName name="CurrQtr">'[51]Inc Stmt'!$AJ$222</definedName>
    <definedName name="CUS" localSheetId="14">#REF!</definedName>
    <definedName name="CUS">[10]CLASSIFIERS!$A$6:$IV$6</definedName>
    <definedName name="CUST" localSheetId="14">#REF!</definedName>
    <definedName name="cust" localSheetId="9">#REF!</definedName>
    <definedName name="cust" localSheetId="1">#REF!</definedName>
    <definedName name="cust" localSheetId="11">#REF!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14">#REF!</definedName>
    <definedName name="CUST879" localSheetId="8">#REF!</definedName>
    <definedName name="CUST879" localSheetId="1">#REF!</definedName>
    <definedName name="CUST879">#REF!</definedName>
    <definedName name="CUSTACCTXUA" localSheetId="14">#REF!</definedName>
    <definedName name="CUSTACCTXUA" localSheetId="1">#REF!</definedName>
    <definedName name="CUSTACCTXUA">#REF!</definedName>
    <definedName name="CUSTDEP" localSheetId="14">#REF!</definedName>
    <definedName name="CUSTDEP" localSheetId="9">#REF!</definedName>
    <definedName name="CUSTDEP" localSheetId="1">#REF!</definedName>
    <definedName name="CUSTDEP" localSheetId="11">#REF!</definedName>
    <definedName name="CUSTDEP">#REF!</definedName>
    <definedName name="D_108" localSheetId="14">#REF!</definedName>
    <definedName name="D_108" localSheetId="1">#REF!</definedName>
    <definedName name="D_108">#REF!</definedName>
    <definedName name="D_252" localSheetId="14">#REF!</definedName>
    <definedName name="D_252" localSheetId="1">#REF!</definedName>
    <definedName name="D_252">#REF!</definedName>
    <definedName name="D_376C" localSheetId="14">#REF!</definedName>
    <definedName name="D_376C" localSheetId="1">#REF!</definedName>
    <definedName name="D_376C">#REF!</definedName>
    <definedName name="D_376D" localSheetId="14">#REF!</definedName>
    <definedName name="D_376D" localSheetId="1">#REF!</definedName>
    <definedName name="D_376D">#REF!</definedName>
    <definedName name="D_380" localSheetId="14">#REF!</definedName>
    <definedName name="D_380" localSheetId="1">#REF!</definedName>
    <definedName name="D_380">#REF!</definedName>
    <definedName name="D_382" localSheetId="14">#REF!</definedName>
    <definedName name="D_382" localSheetId="1">#REF!</definedName>
    <definedName name="D_382">#REF!</definedName>
    <definedName name="D_385" localSheetId="14">#REF!</definedName>
    <definedName name="D_385" localSheetId="1">#REF!</definedName>
    <definedName name="D_385">#REF!</definedName>
    <definedName name="D_403" localSheetId="14">#REF!</definedName>
    <definedName name="D_403" localSheetId="1">#REF!</definedName>
    <definedName name="D_403">#REF!</definedName>
    <definedName name="D_408" localSheetId="14">#REF!</definedName>
    <definedName name="D_408" localSheetId="1">#REF!</definedName>
    <definedName name="D_408">#REF!</definedName>
    <definedName name="D_870" localSheetId="14">#REF!</definedName>
    <definedName name="D_870" localSheetId="1">#REF!</definedName>
    <definedName name="D_870">#REF!</definedName>
    <definedName name="D_871" localSheetId="14">#REF!</definedName>
    <definedName name="D_871" localSheetId="1">#REF!</definedName>
    <definedName name="D_871">#REF!</definedName>
    <definedName name="D_875" localSheetId="14">#REF!</definedName>
    <definedName name="D_875" localSheetId="1">#REF!</definedName>
    <definedName name="D_875">#REF!</definedName>
    <definedName name="D_878" localSheetId="14">#REF!</definedName>
    <definedName name="D_878" localSheetId="1">#REF!</definedName>
    <definedName name="D_878">#REF!</definedName>
    <definedName name="D_879" localSheetId="14">#REF!</definedName>
    <definedName name="D_879" localSheetId="1">#REF!</definedName>
    <definedName name="D_879">#REF!</definedName>
    <definedName name="D_887C" localSheetId="14">#REF!</definedName>
    <definedName name="D_887C" localSheetId="1">#REF!</definedName>
    <definedName name="D_887C">#REF!</definedName>
    <definedName name="D_887D" localSheetId="14">#REF!</definedName>
    <definedName name="D_887D" localSheetId="1">#REF!</definedName>
    <definedName name="D_887D">#REF!</definedName>
    <definedName name="D_893" localSheetId="14">#REF!</definedName>
    <definedName name="D_893" localSheetId="1">#REF!</definedName>
    <definedName name="D_893">#REF!</definedName>
    <definedName name="D_894" localSheetId="14">#REF!</definedName>
    <definedName name="D_894" localSheetId="1">#REF!</definedName>
    <definedName name="D_894">#REF!</definedName>
    <definedName name="D_902" localSheetId="14">#REF!</definedName>
    <definedName name="D_902" localSheetId="1">#REF!</definedName>
    <definedName name="D_902">#REF!</definedName>
    <definedName name="D_903" localSheetId="14">#REF!</definedName>
    <definedName name="D_903" localSheetId="1">#REF!</definedName>
    <definedName name="D_903">#REF!</definedName>
    <definedName name="D_904" localSheetId="14">#REF!</definedName>
    <definedName name="D_904" localSheetId="1">#REF!</definedName>
    <definedName name="D_904">#REF!</definedName>
    <definedName name="D_908" localSheetId="14">#REF!</definedName>
    <definedName name="D_908" localSheetId="1">#REF!</definedName>
    <definedName name="D_908">#REF!</definedName>
    <definedName name="D_912" localSheetId="14">#REF!</definedName>
    <definedName name="D_912" localSheetId="1">#REF!</definedName>
    <definedName name="D_912">#REF!</definedName>
    <definedName name="D_920" localSheetId="14">#REF!</definedName>
    <definedName name="D_920" localSheetId="1">#REF!</definedName>
    <definedName name="D_920">#REF!</definedName>
    <definedName name="D_923" localSheetId="14">#REF!</definedName>
    <definedName name="D_923" localSheetId="1">#REF!</definedName>
    <definedName name="D_923">#REF!</definedName>
    <definedName name="D_924" localSheetId="14">#REF!</definedName>
    <definedName name="D_924" localSheetId="1">#REF!</definedName>
    <definedName name="D_924">#REF!</definedName>
    <definedName name="D_926" localSheetId="14">#REF!</definedName>
    <definedName name="D_926" localSheetId="1">#REF!</definedName>
    <definedName name="D_926">#REF!</definedName>
    <definedName name="D_932" localSheetId="14">#REF!</definedName>
    <definedName name="D_932" localSheetId="1">#REF!</definedName>
    <definedName name="D_932">#REF!</definedName>
    <definedName name="D_COM1" localSheetId="14">#REF!</definedName>
    <definedName name="D_COM1" localSheetId="1">#REF!</definedName>
    <definedName name="D_COM1">#REF!</definedName>
    <definedName name="D_COM1XT" localSheetId="14">#REF!</definedName>
    <definedName name="D_COM1XT" localSheetId="1">#REF!</definedName>
    <definedName name="D_COM1XT">#REF!</definedName>
    <definedName name="D_MAINS" localSheetId="14">#REF!</definedName>
    <definedName name="D_MAINS" localSheetId="1">#REF!</definedName>
    <definedName name="D_MAINS">#REF!</definedName>
    <definedName name="D_PDAY" localSheetId="14">#REF!</definedName>
    <definedName name="D_PDAY" localSheetId="1">#REF!</definedName>
    <definedName name="D_PDAY">#REF!</definedName>
    <definedName name="D_PDAYT" localSheetId="14">#REF!</definedName>
    <definedName name="D_PDAYT" localSheetId="1">#REF!</definedName>
    <definedName name="D_PDAYT">#REF!</definedName>
    <definedName name="D_SEAS_2" localSheetId="14">#REF!</definedName>
    <definedName name="D_SEAS_2" localSheetId="1">#REF!</definedName>
    <definedName name="D_SEAS_2">#REF!</definedName>
    <definedName name="D_SEAS_3" localSheetId="14">#REF!</definedName>
    <definedName name="D_SEAS_3" localSheetId="1">#REF!</definedName>
    <definedName name="D_SEAS_3">#REF!</definedName>
    <definedName name="D_STRUCT" localSheetId="14">#REF!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14">#REF!</definedName>
    <definedName name="Data" localSheetId="9">#REF!</definedName>
    <definedName name="Data" localSheetId="1">#REF!</definedName>
    <definedName name="Data" localSheetId="11">#REF!</definedName>
    <definedName name="Data">#REF!</definedName>
    <definedName name="Data.Avg">'[51]Avg Amts'!$A$5:$BP$34</definedName>
    <definedName name="Data.Qtrs.Avg">'[51]Avg Amts'!$A$5:$IV$5</definedName>
    <definedName name="data1">'[52]Mix Variance'!$O$5:$T$25</definedName>
    <definedName name="DATA2" localSheetId="8">#REF!</definedName>
    <definedName name="DATA2" localSheetId="1">#REF!</definedName>
    <definedName name="DATA2">#REF!</definedName>
    <definedName name="DATA3" localSheetId="1">#REF!</definedName>
    <definedName name="DATA3">#REF!</definedName>
    <definedName name="DATA4" localSheetId="1">#REF!</definedName>
    <definedName name="DATA4">#REF!</definedName>
    <definedName name="DATA5" localSheetId="1">#REF!</definedName>
    <definedName name="DATA5">#REF!</definedName>
    <definedName name="DATA6" localSheetId="1">#REF!</definedName>
    <definedName name="DATA6">#REF!</definedName>
    <definedName name="_xlnm.Database" localSheetId="14">#REF!</definedName>
    <definedName name="_xlnm.Database" localSheetId="8">[53]Invoice!#REF!</definedName>
    <definedName name="_xlnm.Database" localSheetId="1">[53]Invoice!#REF!</definedName>
    <definedName name="_xlnm.Database">[53]Invoice!#REF!</definedName>
    <definedName name="Database_MI" localSheetId="14">#REF!</definedName>
    <definedName name="Database_MI" localSheetId="8">#REF!</definedName>
    <definedName name="Database_MI" localSheetId="1">#REF!</definedName>
    <definedName name="Database_MI">#REF!</definedName>
    <definedName name="DATE" localSheetId="8">[54]Jan!#REF!</definedName>
    <definedName name="DATE" localSheetId="1">[54]Jan!#REF!</definedName>
    <definedName name="DATE">[54]Jan!#REF!</definedName>
    <definedName name="daveisroyescal" localSheetId="9">#REF!</definedName>
    <definedName name="daveisroyescal" localSheetId="1">#REF!</definedName>
    <definedName name="daveisroyescal">#REF!</definedName>
    <definedName name="daviesroyprice" localSheetId="9">#REF!</definedName>
    <definedName name="daviesroyprice" localSheetId="1">#REF!</definedName>
    <definedName name="daviesroyprice">#REF!</definedName>
    <definedName name="dc_461" localSheetId="8">'[2]Sched 46'!#REF!</definedName>
    <definedName name="dc_461" localSheetId="1">'[2]Sched 46'!#REF!</definedName>
    <definedName name="dc_461">'[2]Sched 46'!#REF!</definedName>
    <definedName name="dc_462" localSheetId="1">'[2]Sched 46'!#REF!</definedName>
    <definedName name="dc_462">'[2]Sched 46'!#REF!</definedName>
    <definedName name="dc_49" localSheetId="1">'[2]Sched 46'!#REF!</definedName>
    <definedName name="dc_49">'[2]Sched 46'!#REF!</definedName>
    <definedName name="dc_491" localSheetId="1">'[2]Sched 46'!#REF!</definedName>
    <definedName name="dc_491">'[2]Sched 46'!#REF!</definedName>
    <definedName name="dc_492" localSheetId="1">'[2]Sched 46'!#REF!</definedName>
    <definedName name="dc_492">'[2]Sched 46'!#REF!</definedName>
    <definedName name="debtforce" localSheetId="9">#REF!</definedName>
    <definedName name="debtforce" localSheetId="1">#REF!</definedName>
    <definedName name="debtforce">#REF!</definedName>
    <definedName name="DebtPerc" localSheetId="14">[29]Assumptions!$I$58</definedName>
    <definedName name="DebtPerc" localSheetId="11">[29]Assumptions!$I$58</definedName>
    <definedName name="DebtPerc">[30]Assumptions!$I$58</definedName>
    <definedName name="DEC" localSheetId="1">[33]Backup!#REF!</definedName>
    <definedName name="DEC">[33]Backup!#REF!</definedName>
    <definedName name="Dec02AMA" localSheetId="9">[15]BS!#REF!</definedName>
    <definedName name="Dec02AMA" localSheetId="1">[15]BS!#REF!</definedName>
    <definedName name="Dec02AMA" localSheetId="11">[16]BS!#REF!</definedName>
    <definedName name="Dec02AMA">[15]BS!#REF!</definedName>
    <definedName name="Dec03AMA" localSheetId="14">[13]BS!$AJ$7:$AJ$3582</definedName>
    <definedName name="Dec03AMA" localSheetId="11">[13]BS!$AJ$7:$AJ$3582</definedName>
    <definedName name="Dec03AMA">[8]BS!$AJ$7:$AJ$3582</definedName>
    <definedName name="Dec04AMA" localSheetId="14">[14]BS!$AO$7:$AO$3582</definedName>
    <definedName name="Dec04AMA" localSheetId="11">[14]BS!$AO$7:$AO$3582</definedName>
    <definedName name="Dec04AMA">[4]BS!$AO$7:$AO$3582</definedName>
    <definedName name="Dec05AMA" localSheetId="9">#REF!</definedName>
    <definedName name="Dec05AMA" localSheetId="1">#REF!</definedName>
    <definedName name="Dec05AMA">#REF!</definedName>
    <definedName name="Dec08AMA">[6]BS!$AJ$7:$AJ$1726</definedName>
    <definedName name="Dec09AMA">[6]BS!$AV$7:$AV$1726</definedName>
    <definedName name="DECT" localSheetId="1">#REF!</definedName>
    <definedName name="DECT">#REF!</definedName>
    <definedName name="Degree_Days" localSheetId="9">#REF!</definedName>
    <definedName name="Degree_Days" localSheetId="1">#REF!</definedName>
    <definedName name="Degree_Days" localSheetId="11">#REF!</definedName>
    <definedName name="Degree_Days">#REF!</definedName>
    <definedName name="DELETE01" localSheetId="14" hidden="1">{#N/A,#N/A,FALSE,"Coversheet";#N/A,#N/A,FALSE,"QA"}</definedName>
    <definedName name="DELETE01" localSheetId="8" hidden="1">{#N/A,#N/A,FALSE,"Coversheet";#N/A,#N/A,FALSE,"QA"}</definedName>
    <definedName name="DELETE01" localSheetId="11" hidden="1">{#N/A,#N/A,FALSE,"Coversheet";#N/A,#N/A,FALSE,"QA"}</definedName>
    <definedName name="DELETE01" hidden="1">{#N/A,#N/A,FALSE,"Coversheet";#N/A,#N/A,FALSE,"QA"}</definedName>
    <definedName name="DELETE02" localSheetId="14" hidden="1">{#N/A,#N/A,FALSE,"Schedule F";#N/A,#N/A,FALSE,"Schedule G"}</definedName>
    <definedName name="DELETE02" localSheetId="8" hidden="1">{#N/A,#N/A,FALSE,"Schedule F";#N/A,#N/A,FALSE,"Schedule G"}</definedName>
    <definedName name="DELETE02" localSheetId="11" hidden="1">{#N/A,#N/A,FALSE,"Schedule F";#N/A,#N/A,FALSE,"Schedule G"}</definedName>
    <definedName name="DELETE02" hidden="1">{#N/A,#N/A,FALSE,"Schedule F";#N/A,#N/A,FALSE,"Schedule G"}</definedName>
    <definedName name="Delete06" localSheetId="14" hidden="1">{#N/A,#N/A,FALSE,"Coversheet";#N/A,#N/A,FALSE,"QA"}</definedName>
    <definedName name="Delete06" localSheetId="8" hidden="1">{#N/A,#N/A,FALSE,"Coversheet";#N/A,#N/A,FALSE,"QA"}</definedName>
    <definedName name="Delete06" localSheetId="11" hidden="1">{#N/A,#N/A,FALSE,"Coversheet";#N/A,#N/A,FALSE,"QA"}</definedName>
    <definedName name="Delete06" hidden="1">{#N/A,#N/A,FALSE,"Coversheet";#N/A,#N/A,FALSE,"QA"}</definedName>
    <definedName name="Delete09" localSheetId="14" hidden="1">{#N/A,#N/A,FALSE,"Coversheet";#N/A,#N/A,FALSE,"QA"}</definedName>
    <definedName name="Delete09" localSheetId="8" hidden="1">{#N/A,#N/A,FALSE,"Coversheet";#N/A,#N/A,FALSE,"QA"}</definedName>
    <definedName name="Delete09" localSheetId="11" hidden="1">{#N/A,#N/A,FALSE,"Coversheet";#N/A,#N/A,FALSE,"QA"}</definedName>
    <definedName name="Delete09" hidden="1">{#N/A,#N/A,FALSE,"Coversheet";#N/A,#N/A,FALSE,"QA"}</definedName>
    <definedName name="Delete1" localSheetId="14" hidden="1">{#N/A,#N/A,FALSE,"Coversheet";#N/A,#N/A,FALSE,"QA"}</definedName>
    <definedName name="Delete1" localSheetId="8" hidden="1">{#N/A,#N/A,FALSE,"Coversheet";#N/A,#N/A,FALSE,"QA"}</definedName>
    <definedName name="Delete1" localSheetId="11" hidden="1">{#N/A,#N/A,FALSE,"Coversheet";#N/A,#N/A,FALSE,"QA"}</definedName>
    <definedName name="Delete1" hidden="1">{#N/A,#N/A,FALSE,"Coversheet";#N/A,#N/A,FALSE,"QA"}</definedName>
    <definedName name="Delete10" localSheetId="14" hidden="1">{#N/A,#N/A,FALSE,"Schedule F";#N/A,#N/A,FALSE,"Schedule G"}</definedName>
    <definedName name="Delete10" localSheetId="8" hidden="1">{#N/A,#N/A,FALSE,"Schedule F";#N/A,#N/A,FALSE,"Schedule G"}</definedName>
    <definedName name="Delete10" localSheetId="11" hidden="1">{#N/A,#N/A,FALSE,"Schedule F";#N/A,#N/A,FALSE,"Schedule G"}</definedName>
    <definedName name="Delete10" hidden="1">{#N/A,#N/A,FALSE,"Schedule F";#N/A,#N/A,FALSE,"Schedule G"}</definedName>
    <definedName name="Delete21" localSheetId="14" hidden="1">{#N/A,#N/A,FALSE,"Coversheet";#N/A,#N/A,FALSE,"QA"}</definedName>
    <definedName name="Delete21" localSheetId="8" hidden="1">{#N/A,#N/A,FALSE,"Coversheet";#N/A,#N/A,FALSE,"QA"}</definedName>
    <definedName name="Delete21" localSheetId="11" hidden="1">{#N/A,#N/A,FALSE,"Coversheet";#N/A,#N/A,FALSE,"QA"}</definedName>
    <definedName name="Delete21" hidden="1">{#N/A,#N/A,FALSE,"Coversheet";#N/A,#N/A,FALSE,"QA"}</definedName>
    <definedName name="DEM" localSheetId="14">#REF!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8">'[2]Sched 46'!#REF!</definedName>
    <definedName name="DEMAND" localSheetId="1">'[2]Sched 46'!#REF!</definedName>
    <definedName name="DEMAND">'[2]Sched 46'!#REF!</definedName>
    <definedName name="Demand2">[55]Inputs!$D$11</definedName>
    <definedName name="Demands" localSheetId="8">#REF!</definedName>
    <definedName name="Demands" localSheetId="1">#REF!</definedName>
    <definedName name="Demands">#REF!</definedName>
    <definedName name="DEPRECIATION" localSheetId="14">#REF!</definedName>
    <definedName name="DEPRECIATION" localSheetId="9">#REF!</definedName>
    <definedName name="DEPRECIATION" localSheetId="1">#REF!</definedName>
    <definedName name="DEPRECIATION" localSheetId="11">#REF!</definedName>
    <definedName name="DEPRECIATION">#REF!</definedName>
    <definedName name="DES1.T">[10]INTERNAL!$A$40:$IV$42</definedName>
    <definedName name="DES2.T">[10]INTERNAL!$A$43:$IV$45</definedName>
    <definedName name="devfee" localSheetId="9">#REF!</definedName>
    <definedName name="devfee" localSheetId="1">#REF!</definedName>
    <definedName name="devfee">#REF!</definedName>
    <definedName name="DF_HeatRate" localSheetId="14">[29]Assumptions!$L$23</definedName>
    <definedName name="DF_HeatRate" localSheetId="11">[29]Assumptions!$L$23</definedName>
    <definedName name="DF_HeatRate">[30]Assumptions!$L$23</definedName>
    <definedName name="DFIT" localSheetId="14" hidden="1">{#N/A,#N/A,FALSE,"Coversheet";#N/A,#N/A,FALSE,"QA"}</definedName>
    <definedName name="DFIT" localSheetId="8" hidden="1">{#N/A,#N/A,FALSE,"Coversheet";#N/A,#N/A,FALSE,"QA"}</definedName>
    <definedName name="DFIT" localSheetId="1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14">'[49]Debt Amortization'!#REF!</definedName>
    <definedName name="Disc" localSheetId="9">'[50]Debt Amortization'!#REF!</definedName>
    <definedName name="Disc" localSheetId="1">'[50]Debt Amortization'!#REF!</definedName>
    <definedName name="Disc" localSheetId="11">'[49]Debt Amortization'!#REF!</definedName>
    <definedName name="Disc">'[50]Debt Amortization'!#REF!</definedName>
    <definedName name="Discount_for_Revenue_Reqmt">'[56]Assumptions of Purchase'!$B$45</definedName>
    <definedName name="DisFac">'[25]Func Dist Factor Table'!$A$11:$G$25</definedName>
    <definedName name="Dist_factor" localSheetId="8">#REF!</definedName>
    <definedName name="Dist_factor" localSheetId="1">#REF!</definedName>
    <definedName name="Dist_factor">#REF!</definedName>
    <definedName name="DIST_OM" localSheetId="14">#REF!</definedName>
    <definedName name="DIST_OM" localSheetId="1">#REF!</definedName>
    <definedName name="DIST_OM">#REF!</definedName>
    <definedName name="DIST_OML" localSheetId="14">#REF!</definedName>
    <definedName name="DIST_OML" localSheetId="1">#REF!</definedName>
    <definedName name="DIST_OML">#REF!</definedName>
    <definedName name="DistPeakMethod" localSheetId="1">[27]Inputs!#REF!</definedName>
    <definedName name="DistPeakMethod">[27]Inputs!#REF!</definedName>
    <definedName name="DISTPT" localSheetId="14">#REF!</definedName>
    <definedName name="DISTPT" localSheetId="8">#REF!</definedName>
    <definedName name="DISTPT" localSheetId="1">#REF!</definedName>
    <definedName name="DISTPT">#REF!</definedName>
    <definedName name="DMAINS_SERV" localSheetId="14">#REF!</definedName>
    <definedName name="DMAINS_SERV" localSheetId="1">#REF!</definedName>
    <definedName name="DMAINS_SERV">#REF!</definedName>
    <definedName name="DOCKET" localSheetId="14">#REF!</definedName>
    <definedName name="DOCKET" localSheetId="9">#REF!</definedName>
    <definedName name="DOCKET" localSheetId="1">#REF!</definedName>
    <definedName name="DOCKET" localSheetId="11">#REF!</definedName>
    <definedName name="DOCKET">#REF!</definedName>
    <definedName name="DocketNumber">'[57]JHS-4'!$AP$2</definedName>
    <definedName name="DP.T">[10]INTERNAL!$A$46:$IV$48</definedName>
    <definedName name="DUDE" localSheetId="8" hidden="1">#REF!</definedName>
    <definedName name="DUDE" localSheetId="1" hidden="1">#REF!</definedName>
    <definedName name="DUDE" hidden="1">#REF!</definedName>
    <definedName name="DurPTC" localSheetId="9">#REF!</definedName>
    <definedName name="DurPTC" localSheetId="1">#REF!</definedName>
    <definedName name="DurPTC">#REF!</definedName>
    <definedName name="EBFIT.T">[10]INTERNAL!$A$88:$IV$90</definedName>
    <definedName name="ec_46s1" localSheetId="8">'[2]Sched 46'!#REF!</definedName>
    <definedName name="ec_46s1" localSheetId="1">'[2]Sched 46'!#REF!</definedName>
    <definedName name="ec_46s1">'[2]Sched 46'!#REF!</definedName>
    <definedName name="ec_46s2" localSheetId="1">'[2]Sched 46'!#REF!</definedName>
    <definedName name="ec_46s2">'[2]Sched 46'!#REF!</definedName>
    <definedName name="ec_46w1" localSheetId="1">'[2]Sched 46'!#REF!</definedName>
    <definedName name="ec_46w1">'[2]Sched 46'!#REF!</definedName>
    <definedName name="ec_46w2" localSheetId="1">'[2]Sched 46'!#REF!</definedName>
    <definedName name="ec_46w2">'[2]Sched 46'!#REF!</definedName>
    <definedName name="ec_49s1" localSheetId="1">'[2]Sched 46'!#REF!</definedName>
    <definedName name="ec_49s1">'[2]Sched 46'!#REF!</definedName>
    <definedName name="ec_49s2" localSheetId="1">'[2]Sched 46'!#REF!</definedName>
    <definedName name="ec_49s2">'[2]Sched 46'!#REF!</definedName>
    <definedName name="ec_49w1" localSheetId="1">'[2]Sched 46'!#REF!</definedName>
    <definedName name="ec_49w1">'[2]Sched 46'!#REF!</definedName>
    <definedName name="ec_49w2" localSheetId="1">'[2]Sched 46'!#REF!</definedName>
    <definedName name="ec_49w2">'[2]Sched 46'!#REF!</definedName>
    <definedName name="ee" localSheetId="6" hidden="1">{#N/A,#N/A,FALSE,"Month ";#N/A,#N/A,FALSE,"YTD";#N/A,#N/A,FALSE,"12 mo ended"}</definedName>
    <definedName name="ee" localSheetId="7"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0" hidden="1">{#N/A,#N/A,FALSE,"Month ";#N/A,#N/A,FALSE,"YTD";#N/A,#N/A,FALSE,"12 mo ended"}</definedName>
    <definedName name="ee" localSheetId="1" hidden="1">{#N/A,#N/A,FALSE,"Month ";#N/A,#N/A,FALSE,"YTD";#N/A,#N/A,FALSE,"12 mo ended"}</definedName>
    <definedName name="ee" localSheetId="0" hidden="1">{#N/A,#N/A,FALSE,"Month ";#N/A,#N/A,FALSE,"YTD";#N/A,#N/A,FALSE,"12 mo ended"}</definedName>
    <definedName name="ee" localSheetId="11" hidden="1">{#N/A,#N/A,FALSE,"Month ";#N/A,#N/A,FALSE,"YTD";#N/A,#N/A,FALSE,"12 mo ended"}</definedName>
    <definedName name="ee" hidden="1">{#N/A,#N/A,FALSE,"Month ";#N/A,#N/A,FALSE,"YTD";#N/A,#N/A,FALSE,"12 mo ended"}</definedName>
    <definedName name="EffTax" localSheetId="13">[42]INPUTS!$F$36</definedName>
    <definedName name="EffTax" localSheetId="12">[42]INPUTS!$F$36</definedName>
    <definedName name="EffTax" localSheetId="14">#REF!</definedName>
    <definedName name="EffTax">[44]INPUTS!$F$36</definedName>
    <definedName name="Electp1" localSheetId="14">#REF!</definedName>
    <definedName name="Electp1" localSheetId="9">#REF!</definedName>
    <definedName name="Electp1" localSheetId="1">#REF!</definedName>
    <definedName name="Electp1" localSheetId="11">#REF!</definedName>
    <definedName name="Electp1">#REF!</definedName>
    <definedName name="Electp2" localSheetId="14">#REF!</definedName>
    <definedName name="Electp2" localSheetId="9">#REF!</definedName>
    <definedName name="Electp2" localSheetId="1">#REF!</definedName>
    <definedName name="Electp2" localSheetId="11">#REF!</definedName>
    <definedName name="Electp2">#REF!</definedName>
    <definedName name="Electric_Prices" localSheetId="14">'[58]Monthly Price Summary'!$B$4:$E$27</definedName>
    <definedName name="Electric_Prices" localSheetId="11">'[58]Monthly Price Summary'!$B$4:$E$27</definedName>
    <definedName name="Electric_Prices">'[59]Monthly Price Summary'!$B$4:$E$27</definedName>
    <definedName name="ElecWC_LineItems" localSheetId="9">[5]BS!#REF!</definedName>
    <definedName name="ElecWC_LineItems" localSheetId="1">[5]BS!#REF!</definedName>
    <definedName name="ElecWC_LineItems" localSheetId="11">[18]BS!#REF!</definedName>
    <definedName name="ElecWC_LineItems">[5]BS!#REF!</definedName>
    <definedName name="ElRBLine" localSheetId="14">[14]BS!$AQ$7:$AQ$3303</definedName>
    <definedName name="ElRBLine" localSheetId="11">[14]BS!$AQ$7:$AQ$3303</definedName>
    <definedName name="ElRBLine">[4]BS!$AQ$7:$AQ$3303</definedName>
    <definedName name="EMPLBENE" localSheetId="14">#REF!</definedName>
    <definedName name="EMPLBENE" localSheetId="9">#REF!</definedName>
    <definedName name="EMPLBENE" localSheetId="1">#REF!</definedName>
    <definedName name="EMPLBENE" localSheetId="11">#REF!</definedName>
    <definedName name="EMPLBENE">#REF!</definedName>
    <definedName name="EndDate" localSheetId="14">[29]Assumptions!$C$11</definedName>
    <definedName name="EndDate" localSheetId="11">[29]Assumptions!$C$11</definedName>
    <definedName name="EndDate">[30]Assumptions!$C$11</definedName>
    <definedName name="endptcyr" localSheetId="9">#REF!</definedName>
    <definedName name="endptcyr" localSheetId="1">#REF!</definedName>
    <definedName name="endptcyr">#REF!</definedName>
    <definedName name="energy" localSheetId="8">'[2]Sched 46'!#REF!</definedName>
    <definedName name="energy" localSheetId="1">'[2]Sched 46'!#REF!</definedName>
    <definedName name="energy">'[2]Sched 46'!#REF!</definedName>
    <definedName name="ENERGY_1">[10]EXTERNAL!$A$4:$IV$6</definedName>
    <definedName name="ENERGY_2">[10]EXTERNAL!$A$145:$IV$147</definedName>
    <definedName name="Engy">[24]Inputs!$D$9</definedName>
    <definedName name="Engy2">[55]Inputs!$D$12</definedName>
    <definedName name="enxco2005" localSheetId="9">#REF!</definedName>
    <definedName name="enxco2005" localSheetId="1">#REF!</definedName>
    <definedName name="enxco2005">#REF!</definedName>
    <definedName name="enxcoescal" localSheetId="9">#REF!</definedName>
    <definedName name="enxcoescal" localSheetId="1">#REF!</definedName>
    <definedName name="enxcoescal">#REF!</definedName>
    <definedName name="enxcoownperc" localSheetId="9">#REF!</definedName>
    <definedName name="enxcoownperc" localSheetId="1">#REF!</definedName>
    <definedName name="enxcoownperc">#REF!</definedName>
    <definedName name="epcfee" localSheetId="9">#REF!</definedName>
    <definedName name="epcfee" localSheetId="1">#REF!</definedName>
    <definedName name="epcfee">#REF!</definedName>
    <definedName name="EPIS.T">[10]INTERNAL!$A$49:$IV$51</definedName>
    <definedName name="equitperc" localSheetId="9">#REF!</definedName>
    <definedName name="equitperc" localSheetId="1">#REF!</definedName>
    <definedName name="equitperc">#REF!</definedName>
    <definedName name="error" localSheetId="8" hidden="1">{#N/A,#N/A,FALSE,"Coversheet";#N/A,#N/A,FALSE,"QA"}</definedName>
    <definedName name="error" hidden="1">{#N/A,#N/A,FALSE,"Coversheet";#N/A,#N/A,FALSE,"QA"}</definedName>
    <definedName name="Estimate" localSheetId="14" hidden="1">{#N/A,#N/A,FALSE,"Summ";#N/A,#N/A,FALSE,"General"}</definedName>
    <definedName name="Estimate" localSheetId="8" hidden="1">{#N/A,#N/A,FALSE,"Summ";#N/A,#N/A,FALSE,"General"}</definedName>
    <definedName name="Estimate" localSheetId="11" hidden="1">{#N/A,#N/A,FALSE,"Summ";#N/A,#N/A,FALSE,"General"}</definedName>
    <definedName name="Estimate" hidden="1">{#N/A,#N/A,FALSE,"Summ";#N/A,#N/A,FALSE,"General"}</definedName>
    <definedName name="estrateRES" localSheetId="9">#REF!</definedName>
    <definedName name="estrateRES" localSheetId="1">#REF!</definedName>
    <definedName name="estrateRES">#REF!</definedName>
    <definedName name="ex" localSheetId="14" hidden="1">{#N/A,#N/A,FALSE,"Summ";#N/A,#N/A,FALSE,"General"}</definedName>
    <definedName name="ex" localSheetId="8" hidden="1">{#N/A,#N/A,FALSE,"Summ";#N/A,#N/A,FALSE,"General"}</definedName>
    <definedName name="ex" localSheetId="11" hidden="1">{#N/A,#N/A,FALSE,"Summ";#N/A,#N/A,FALSE,"General"}</definedName>
    <definedName name="ex" hidden="1">{#N/A,#N/A,FALSE,"Summ";#N/A,#N/A,FALSE,"General"}</definedName>
    <definedName name="Exhibit_No.______MJS_4">'[20]MJS-4'!$O$3</definedName>
    <definedName name="Exhibit_No.______MJS_5">'[20]MJS-5'!$E$3</definedName>
    <definedName name="Exhibit_No.______MJS_6">'[20]MJS-6'!$F$3</definedName>
    <definedName name="Expected_Life" localSheetId="9">#REF!</definedName>
    <definedName name="Expected_Life" localSheetId="1">#REF!</definedName>
    <definedName name="Expected_Life">#REF!</definedName>
    <definedName name="_xlnm.Extract" localSheetId="14">#REF!</definedName>
    <definedName name="_xlnm.Extract" localSheetId="1">#REF!</definedName>
    <definedName name="_xlnm.Extract">#REF!</definedName>
    <definedName name="Extract_MI" localSheetId="14">#REF!</definedName>
    <definedName name="Extract_MI" localSheetId="1">#REF!</definedName>
    <definedName name="Extract_MI">#REF!</definedName>
    <definedName name="F" localSheetId="1" hidden="1">#REF!</definedName>
    <definedName name="F" hidden="1">#REF!</definedName>
    <definedName name="f101top" localSheetId="1">#REF!</definedName>
    <definedName name="f101top">#REF!</definedName>
    <definedName name="f104top" localSheetId="1">#REF!</definedName>
    <definedName name="f104top">#REF!</definedName>
    <definedName name="f138top" localSheetId="1">#REF!</definedName>
    <definedName name="f138top">#REF!</definedName>
    <definedName name="f140top" localSheetId="1">#REF!</definedName>
    <definedName name="f140top">#REF!</definedName>
    <definedName name="Factorck">'[25]COS Factor Table'!$O$15:$O$113</definedName>
    <definedName name="FACTORS" localSheetId="14">#REF!</definedName>
    <definedName name="FACTORS" localSheetId="9">#REF!</definedName>
    <definedName name="FACTORS" localSheetId="1">#REF!</definedName>
    <definedName name="FACTORS" localSheetId="11">#REF!</definedName>
    <definedName name="FACTORS">#REF!</definedName>
    <definedName name="FactorType">[28]Variables!$AK$2:$AL$12</definedName>
    <definedName name="FACTP" localSheetId="8">#REF!</definedName>
    <definedName name="FACTP" localSheetId="1">#REF!</definedName>
    <definedName name="FACTP">#REF!</definedName>
    <definedName name="FactSum">'[25]COS Factor Table'!$A$14:$O$113</definedName>
    <definedName name="FCR">'[47]Virtual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7"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0" hidden="1">{#N/A,#N/A,FALSE,"Month ";#N/A,#N/A,FALSE,"YTD";#N/A,#N/A,FALSE,"12 mo ended"}</definedName>
    <definedName name="fdsafdasfdsa" localSheetId="1" hidden="1">{#N/A,#N/A,FALSE,"Month ";#N/A,#N/A,FALSE,"YTD";#N/A,#N/A,FALSE,"12 mo ended"}</definedName>
    <definedName name="fdsafdasfdsa" localSheetId="0" hidden="1">{#N/A,#N/A,FALSE,"Month ";#N/A,#N/A,FALSE,"YTD";#N/A,#N/A,FALSE,"12 mo ended"}</definedName>
    <definedName name="fdsafdasfdsa" localSheetId="11" hidden="1">{#N/A,#N/A,FALSE,"Month ";#N/A,#N/A,FALSE,"YTD";#N/A,#N/A,FALSE,"12 mo ended"}</definedName>
    <definedName name="fdsafdasfdsa" hidden="1">{#N/A,#N/A,FALSE,"Month ";#N/A,#N/A,FALSE,"YTD";#N/A,#N/A,FALSE,"12 mo ended"}</definedName>
    <definedName name="FEB" localSheetId="1">[33]Backup!#REF!</definedName>
    <definedName name="FEB">[33]Backup!#REF!</definedName>
    <definedName name="Feb03AMA" localSheetId="9">[15]BS!#REF!</definedName>
    <definedName name="Feb03AMA" localSheetId="1">[15]BS!#REF!</definedName>
    <definedName name="Feb03AMA" localSheetId="11">[16]BS!#REF!</definedName>
    <definedName name="Feb03AMA">[15]BS!#REF!</definedName>
    <definedName name="Feb04AMA" localSheetId="14">[14]BS!$AE$7:$AE$3582</definedName>
    <definedName name="Feb04AMA" localSheetId="11">[14]BS!$AE$7:$AE$3582</definedName>
    <definedName name="Feb04AMA">[4]BS!$AE$7:$AE$3582</definedName>
    <definedName name="Feb05AMA" localSheetId="8">[5]BS!#REF!</definedName>
    <definedName name="Feb05AMA" localSheetId="9">[5]BS!#REF!</definedName>
    <definedName name="Feb05AMA" localSheetId="1">[5]BS!#REF!</definedName>
    <definedName name="Feb05AMA" localSheetId="11">[18]BS!#REF!</definedName>
    <definedName name="Feb05AMA">[5]BS!#REF!</definedName>
    <definedName name="Feb09AMA">[6]BS!$AL$7:$AL$1725</definedName>
    <definedName name="Feb10AMA">[6]BS!$AX$7:$AX$1726</definedName>
    <definedName name="FEBT" localSheetId="1">#REF!</definedName>
    <definedName name="FEBT">#REF!</definedName>
    <definedName name="Fed_Cap_Tax" localSheetId="14">[60]Inputs!$E$112</definedName>
    <definedName name="Fed_Cap_Tax" localSheetId="11">[60]Inputs!$E$112</definedName>
    <definedName name="Fed_Cap_Tax">[61]Inputs!$E$112</definedName>
    <definedName name="FEDERAL_INCOME_TAX" localSheetId="9">#REF!</definedName>
    <definedName name="FEDERAL_INCOME_TAX" localSheetId="1">#REF!</definedName>
    <definedName name="FEDERAL_INCOME_TAX" localSheetId="11">#REF!</definedName>
    <definedName name="FEDERAL_INCOME_TAX">#REF!</definedName>
    <definedName name="FedTaxRate" localSheetId="14">[29]Assumptions!$C$33</definedName>
    <definedName name="FedTaxRate" localSheetId="11">[29]Assumptions!$C$33</definedName>
    <definedName name="FedTaxRate">[30]Assumptions!$C$33</definedName>
    <definedName name="FERC_Lookup">'[62]Map Table'!$E$2:$F$58</definedName>
    <definedName name="FERCRATE" localSheetId="9">#REF!</definedName>
    <definedName name="FERCRATE" localSheetId="1">#REF!</definedName>
    <definedName name="FERCRATE">#REF!</definedName>
    <definedName name="FF" localSheetId="14">#REF!</definedName>
    <definedName name="FF" localSheetId="9">#REF!</definedName>
    <definedName name="FF" localSheetId="1">#REF!</definedName>
    <definedName name="FF" localSheetId="11">#REF!</definedName>
    <definedName name="FF">#REF!</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ELDCHRG" localSheetId="14">#REF!</definedName>
    <definedName name="FIELDCHRG" localSheetId="9">#REF!</definedName>
    <definedName name="FIELDCHRG" localSheetId="1">#REF!</definedName>
    <definedName name="FIELDCHRG" localSheetId="11">#REF!</definedName>
    <definedName name="FIELDCHRG">#REF!</definedName>
    <definedName name="Final" localSheetId="9">#REF!</definedName>
    <definedName name="Final" localSheetId="1">#REF!</definedName>
    <definedName name="Final" localSheetId="11">#REF!</definedName>
    <definedName name="Final">#REF!</definedName>
    <definedName name="firstptcyr" localSheetId="9">#REF!</definedName>
    <definedName name="firstptcyr" localSheetId="1">#REF!</definedName>
    <definedName name="firstptcyr">#REF!</definedName>
    <definedName name="firstyearmonths" localSheetId="9">#REF!</definedName>
    <definedName name="firstyearmonths" localSheetId="1">#REF!</definedName>
    <definedName name="firstyearmonths">#REF!</definedName>
    <definedName name="FIT" localSheetId="14">'[63]2.29'!#REF!</definedName>
    <definedName name="FIT" localSheetId="11">'[63]2.29'!#REF!</definedName>
    <definedName name="FIT">'[64]ROR &amp; CONV FACTOR'!$J$20</definedName>
    <definedName name="fixedtrans" localSheetId="9">#REF!</definedName>
    <definedName name="fixedtrans" localSheetId="1">#REF!</definedName>
    <definedName name="fixedtrans">#REF!</definedName>
    <definedName name="fpldebt" localSheetId="9">#REF!</definedName>
    <definedName name="fpldebt" localSheetId="1">#REF!</definedName>
    <definedName name="fpldebt">#REF!</definedName>
    <definedName name="FPLequit" localSheetId="9">#REF!</definedName>
    <definedName name="FPLequit" localSheetId="1">#REF!</definedName>
    <definedName name="FPLequit">#REF!</definedName>
    <definedName name="FranchiseTax">[32]Variables!$D$26</definedName>
    <definedName name="FTAX" localSheetId="13">[42]INPUTS!$F$35</definedName>
    <definedName name="FTAX" localSheetId="12">[42]INPUTS!$F$35</definedName>
    <definedName name="FTAX" localSheetId="14">[65]INPUTS!$F$35</definedName>
    <definedName name="FTAX">[44]INPUTS!$F$35</definedName>
    <definedName name="Fuel" localSheetId="9">#REF!</definedName>
    <definedName name="Fuel" localSheetId="1">#REF!</definedName>
    <definedName name="Fuel" localSheetId="11">#REF!</definedName>
    <definedName name="Fuel">#REF!</definedName>
    <definedName name="Func">'[25]Func Factor Table'!$A$10:$H$77</definedName>
    <definedName name="Func_Ftrs" localSheetId="8">#REF!</definedName>
    <definedName name="Func_Ftrs" localSheetId="1">#REF!</definedName>
    <definedName name="Func_Ftrs">#REF!</definedName>
    <definedName name="Func_GTD_Percents" localSheetId="1">#REF!</definedName>
    <definedName name="Func_GTD_Percents">#REF!</definedName>
    <definedName name="Func_MC" localSheetId="1">#REF!</definedName>
    <definedName name="Func_MC">#REF!</definedName>
    <definedName name="Func_Percents" localSheetId="1">#REF!</definedName>
    <definedName name="Func_Percents">#REF!</definedName>
    <definedName name="Func_Rev_Req1" localSheetId="1">#REF!</definedName>
    <definedName name="Func_Rev_Req1">#REF!</definedName>
    <definedName name="Func_Rev_Req2" localSheetId="1">#REF!</definedName>
    <definedName name="Func_Rev_Req2">#REF!</definedName>
    <definedName name="Func_Revenue" localSheetId="1">#REF!</definedName>
    <definedName name="Func_Revenue">#REF!</definedName>
    <definedName name="Function">'[25]Func Study'!$AB$250</definedName>
    <definedName name="GAS" localSheetId="14">#REF!</definedName>
    <definedName name="GAS" localSheetId="8">#REF!</definedName>
    <definedName name="GAS" localSheetId="1">#REF!</definedName>
    <definedName name="GAS">#REF!</definedName>
    <definedName name="GasRBLine" localSheetId="14">[14]BS!$AS$7:$AS$3631</definedName>
    <definedName name="GasRBLine" localSheetId="11">[14]BS!$AS$7:$AS$3631</definedName>
    <definedName name="GasRBLine">[4]BS!$AS$7:$AS$3631</definedName>
    <definedName name="GasWC_LineItem" localSheetId="14">[14]BS!$AR$7:$AR$3631</definedName>
    <definedName name="GasWC_LineItem" localSheetId="11">[14]BS!$AR$7:$AR$3631</definedName>
    <definedName name="GasWC_LineItem">[4]BS!$AR$7:$AR$3631</definedName>
    <definedName name="GDPIP" localSheetId="9">#REF!</definedName>
    <definedName name="GDPIP" localSheetId="1">#REF!</definedName>
    <definedName name="GDPIP">#REF!</definedName>
    <definedName name="GeoDate" localSheetId="14">'[49]Dispatch Cases'!#REF!</definedName>
    <definedName name="GeoDate" localSheetId="9">'[50]Dispatch Cases'!#REF!</definedName>
    <definedName name="GeoDate" localSheetId="1">'[50]Dispatch Cases'!#REF!</definedName>
    <definedName name="GeoDate" localSheetId="11">'[49]Dispatch Cases'!#REF!</definedName>
    <definedName name="GeoDate">'[50]Dispatch Cases'!#REF!</definedName>
    <definedName name="GP.T">[10]INTERNAL!$A$52:$IV$54</definedName>
    <definedName name="gpdip" localSheetId="9">#REF!</definedName>
    <definedName name="gpdip" localSheetId="1">#REF!</definedName>
    <definedName name="gpdip">#REF!</definedName>
    <definedName name="graph" localSheetId="9">#REF!</definedName>
    <definedName name="graph" localSheetId="1">#REF!</definedName>
    <definedName name="graph" localSheetId="11">#REF!</definedName>
    <definedName name="graph">#REF!</definedName>
    <definedName name="GREATER10MW" localSheetId="1">#REF!</definedName>
    <definedName name="GREATER10MW">#REF!</definedName>
    <definedName name="GTD_Percents" localSheetId="1">#REF!</definedName>
    <definedName name="GTD_Percents">#REF!</definedName>
    <definedName name="HEIGHT" localSheetId="1">#REF!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owToChange" localSheetId="9">#REF!</definedName>
    <definedName name="howToChange" localSheetId="1">#REF!</definedName>
    <definedName name="howToChange">#REF!</definedName>
    <definedName name="howToCheck" localSheetId="9">#REF!</definedName>
    <definedName name="howToCheck" localSheetId="1">#REF!</definedName>
    <definedName name="howToCheck">#REF!</definedName>
    <definedName name="HRAccumDep" localSheetId="8">'[66]JHS-10 Adjstmts'!#REF!</definedName>
    <definedName name="HRAccumDep" localSheetId="9">'[66]JHS-10 Adjstmts'!#REF!</definedName>
    <definedName name="HRAccumDep" localSheetId="1">'[66]JHS-10 Adjstmts'!#REF!</definedName>
    <definedName name="HRAccumDep">'[66]JHS-10 Adjstmts'!#REF!</definedName>
    <definedName name="HRDepExp" localSheetId="9">'[66]JHS-10 Adjstmts'!#REF!</definedName>
    <definedName name="HRDepExp" localSheetId="1">'[66]JHS-10 Adjstmts'!#REF!</definedName>
    <definedName name="HRDepExp">'[66]JHS-10 Adjstmts'!#REF!</definedName>
    <definedName name="HRDFIT" localSheetId="9">'[66]JHS-10 Adjstmts'!#REF!</definedName>
    <definedName name="HRDFIT" localSheetId="1">'[66]JHS-10 Adjstmts'!#REF!</definedName>
    <definedName name="HRDFIT">'[66]JHS-10 Adjstmts'!#REF!</definedName>
    <definedName name="HRGrossPlant" localSheetId="9">'[66]JHS-10 Adjstmts'!#REF!</definedName>
    <definedName name="HRGrossPlant" localSheetId="1">'[66]JHS-10 Adjstmts'!#REF!</definedName>
    <definedName name="HRGrossPlant">'[66]JHS-10 Adjstmts'!#REF!</definedName>
    <definedName name="HRPrdctnOM" localSheetId="9">'[66]JHS-10 Adjstmts'!#REF!</definedName>
    <definedName name="HRPrdctnOM" localSheetId="1">'[66]JHS-10 Adjstmts'!#REF!</definedName>
    <definedName name="HRPrdctnOM">'[66]JHS-10 Adjstmts'!#REF!</definedName>
    <definedName name="HRPropIns" localSheetId="9">'[66]JHS-10 Adjstmts'!#REF!</definedName>
    <definedName name="HRPropIns" localSheetId="1">'[66]JHS-10 Adjstmts'!#REF!</definedName>
    <definedName name="HRPropIns">'[66]JHS-10 Adjstmts'!#REF!</definedName>
    <definedName name="HRPropTax" localSheetId="9">'[66]JHS-10 Adjstmts'!#REF!</definedName>
    <definedName name="HRPropTax" localSheetId="1">'[66]JHS-10 Adjstmts'!#REF!</definedName>
    <definedName name="HRPropTax">'[66]JHS-10 Adjstmts'!#REF!</definedName>
    <definedName name="HRPwrCsts" localSheetId="9">'[66]JHS-10 Adjstmts'!#REF!</definedName>
    <definedName name="HRPwrCsts" localSheetId="1">'[66]JHS-10 Adjstmts'!#REF!</definedName>
    <definedName name="HRPwrCsts">'[66]JHS-10 Adjstmts'!#REF!</definedName>
    <definedName name="HTML_CodePage" hidden="1">1252</definedName>
    <definedName name="HTML_Control" localSheetId="14">{"'Sheet1'!$A$1:$J$121"}</definedName>
    <definedName name="HTML_Control" localSheetId="8" hidden="1">{"'Sheet1'!$A$1:$J$121"}</definedName>
    <definedName name="HTML_Control" localSheetId="1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4">#REF!</definedName>
    <definedName name="HydroCap" localSheetId="9">#REF!</definedName>
    <definedName name="HydroCap" localSheetId="1">#REF!</definedName>
    <definedName name="HydroCap" localSheetId="11">#REF!</definedName>
    <definedName name="HydroCap">#REF!</definedName>
    <definedName name="HydroGen" localSheetId="14">[49]Dispatch!#REF!</definedName>
    <definedName name="HydroGen" localSheetId="9">[50]Dispatch!#REF!</definedName>
    <definedName name="HydroGen" localSheetId="1">[50]Dispatch!#REF!</definedName>
    <definedName name="HydroGen" localSheetId="11">[49]Dispatch!#REF!</definedName>
    <definedName name="HydroGen">[50]Dispatch!#REF!</definedName>
    <definedName name="IBFIT.T">[10]INTERNAL!$A$85:$IV$87</definedName>
    <definedName name="ID_0303_RVN_data" localSheetId="8">#REF!</definedName>
    <definedName name="ID_0303_RVN_data" localSheetId="1">#REF!</definedName>
    <definedName name="ID_0303_RVN_data">#REF!</definedName>
    <definedName name="IDcontractsRVN" localSheetId="1">#REF!</definedName>
    <definedName name="IDcontractsRVN">#REF!</definedName>
    <definedName name="IDCRATE" localSheetId="9">#REF!</definedName>
    <definedName name="IDCRATE" localSheetId="1">#REF!</definedName>
    <definedName name="IDCRATE">#REF!</definedName>
    <definedName name="inact" localSheetId="9">#REF!</definedName>
    <definedName name="inact" localSheetId="1">#REF!</definedName>
    <definedName name="inact" localSheetId="11">#REF!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4">#REF!</definedName>
    <definedName name="INCSTMNT" localSheetId="9">#REF!</definedName>
    <definedName name="INCSTMNT" localSheetId="1">#REF!</definedName>
    <definedName name="INCSTMNT" localSheetId="11">#REF!</definedName>
    <definedName name="INCSTMNT">#REF!</definedName>
    <definedName name="INCSTMT" localSheetId="14">#REF!</definedName>
    <definedName name="INCSTMT" localSheetId="9">#REF!</definedName>
    <definedName name="INCSTMT" localSheetId="1">#REF!</definedName>
    <definedName name="INCSTMT" localSheetId="11">#REF!</definedName>
    <definedName name="INCSTMT">#REF!</definedName>
    <definedName name="INDADJ" localSheetId="1">#REF!</definedName>
    <definedName name="INDADJ">#REF!</definedName>
    <definedName name="inflat" localSheetId="9">#REF!</definedName>
    <definedName name="inflat" localSheetId="1">#REF!</definedName>
    <definedName name="inflat">#REF!</definedName>
    <definedName name="inflatCERA" localSheetId="9">#REF!</definedName>
    <definedName name="inflatCERA" localSheetId="1">#REF!</definedName>
    <definedName name="inflatCERA">#REF!</definedName>
    <definedName name="InfoPane" localSheetId="9">#REF!</definedName>
    <definedName name="InfoPane" localSheetId="1">#REF!</definedName>
    <definedName name="InfoPane">#REF!</definedName>
    <definedName name="InformationPane" localSheetId="9">#REF!</definedName>
    <definedName name="InformationPane" localSheetId="1">#REF!</definedName>
    <definedName name="InformationPane">#REF!</definedName>
    <definedName name="InfpPane" localSheetId="9">#REF!</definedName>
    <definedName name="InfpPane" localSheetId="1">#REF!</definedName>
    <definedName name="InfpPane">#REF!</definedName>
    <definedName name="INPUT" localSheetId="1">[67]Summary!#REF!</definedName>
    <definedName name="INPUT">[67]Summary!#REF!</definedName>
    <definedName name="Inputs" localSheetId="9">'[68]Daily Calc'!#REF!</definedName>
    <definedName name="Inputs" localSheetId="1">'[68]Daily Calc'!#REF!</definedName>
    <definedName name="Inputs" localSheetId="11">'[69]Daily Calc'!#REF!</definedName>
    <definedName name="Inputs">'[68]Daily Calc'!#REF!</definedName>
    <definedName name="Instructions" localSheetId="8">#REF!</definedName>
    <definedName name="Instructions" localSheetId="1">#REF!</definedName>
    <definedName name="Instructions">#REF!</definedName>
    <definedName name="INTRESEXCH" localSheetId="14">#REF!</definedName>
    <definedName name="INTRESEXCH" localSheetId="9">#REF!</definedName>
    <definedName name="INTRESEXCH" localSheetId="1">#REF!</definedName>
    <definedName name="INTRESEXCH" localSheetId="11">#REF!</definedName>
    <definedName name="INTRESEXCH">#REF!</definedName>
    <definedName name="INVPLAN" localSheetId="14">#REF!</definedName>
    <definedName name="INVPLAN" localSheetId="9">#REF!</definedName>
    <definedName name="INVPLAN" localSheetId="1">#REF!</definedName>
    <definedName name="INVPLAN" localSheetId="11">#REF!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[33]Backup!#REF!</definedName>
    <definedName name="JAN">[33]Backup!#REF!</definedName>
    <definedName name="Jan03AMA" localSheetId="9">[15]BS!#REF!</definedName>
    <definedName name="Jan03AMA" localSheetId="1">[15]BS!#REF!</definedName>
    <definedName name="Jan03AMA" localSheetId="11">[16]BS!#REF!</definedName>
    <definedName name="Jan03AMA">[15]BS!#REF!</definedName>
    <definedName name="Jan04AMA" localSheetId="14">[14]BS!$AD$7:$AD$3582</definedName>
    <definedName name="Jan04AMA" localSheetId="11">[14]BS!$AD$7:$AD$3582</definedName>
    <definedName name="Jan04AMA">[4]BS!$AD$7:$AD$3582</definedName>
    <definedName name="Jan05AMA" localSheetId="8">[5]BS!#REF!</definedName>
    <definedName name="Jan05AMA" localSheetId="9">[5]BS!#REF!</definedName>
    <definedName name="Jan05AMA" localSheetId="1">[5]BS!#REF!</definedName>
    <definedName name="Jan05AMA" localSheetId="11">[18]BS!#REF!</definedName>
    <definedName name="Jan05AMA">[5]BS!#REF!</definedName>
    <definedName name="Jan06AMA" localSheetId="9">[9]BS!#REF!</definedName>
    <definedName name="Jan06AMA" localSheetId="1">[9]BS!#REF!</definedName>
    <definedName name="Jan06AMA">[9]BS!#REF!</definedName>
    <definedName name="Jan09AMA">[6]BS!$AK$7:$AK$1743</definedName>
    <definedName name="Jan10AMA">[6]BS!$AW$7:$AW$1726</definedName>
    <definedName name="Jane" localSheetId="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#REF!</definedName>
    <definedName name="JANT">#REF!</definedName>
    <definedName name="jfkljsdkljiejgr" localSheetId="8" hidden="1">{#N/A,#N/A,FALSE,"Summ";#N/A,#N/A,FALSE,"General"}</definedName>
    <definedName name="jfkljsdkljiejgr" hidden="1">{#N/A,#N/A,FALSE,"Summ";#N/A,#N/A,FALSE,"General"}</definedName>
    <definedName name="jjj">[70]Inputs!$N$18</definedName>
    <definedName name="JP_Bal" localSheetId="14">[65]ACCOUNTS!$AG$31</definedName>
    <definedName name="JP_Bal">[42]ACCOUNTS!$AG$31</definedName>
    <definedName name="JPSTOR" localSheetId="14">#REF!</definedName>
    <definedName name="JPSTOR" localSheetId="8">#REF!</definedName>
    <definedName name="JPSTOR" localSheetId="1">#REF!</definedName>
    <definedName name="JPSTOR">#REF!</definedName>
    <definedName name="JUL" localSheetId="8">[33]Backup!#REF!</definedName>
    <definedName name="JUL" localSheetId="1">[33]Backup!#REF!</definedName>
    <definedName name="JUL">[33]Backup!#REF!</definedName>
    <definedName name="Jul03AMA" localSheetId="9">[15]BS!#REF!</definedName>
    <definedName name="Jul03AMA" localSheetId="1">[15]BS!#REF!</definedName>
    <definedName name="Jul03AMA" localSheetId="11">[16]BS!#REF!</definedName>
    <definedName name="Jul03AMA">[15]BS!#REF!</definedName>
    <definedName name="Jul04AMA" localSheetId="14">[14]BS!$AJ$7:$AJ$3582</definedName>
    <definedName name="Jul04AMA" localSheetId="11">[14]BS!$AJ$7:$AJ$3582</definedName>
    <definedName name="Jul04AMA">[4]BS!$AJ$7:$AJ$3582</definedName>
    <definedName name="Jul05AMA" localSheetId="8">[5]BS!#REF!</definedName>
    <definedName name="Jul05AMA" localSheetId="9">[5]BS!#REF!</definedName>
    <definedName name="Jul05AMA" localSheetId="1">[5]BS!#REF!</definedName>
    <definedName name="Jul05AMA" localSheetId="11">[18]BS!#REF!</definedName>
    <definedName name="Jul05AMA">[5]BS!#REF!</definedName>
    <definedName name="Jul09AMA">[6]BS!$AQ$7:$AQ$1726</definedName>
    <definedName name="julcf" localSheetId="9">#REF!</definedName>
    <definedName name="julcf" localSheetId="1">#REF!</definedName>
    <definedName name="julcf">#REF!</definedName>
    <definedName name="julcost" localSheetId="9">#REF!</definedName>
    <definedName name="julcost" localSheetId="1">#REF!</definedName>
    <definedName name="julcost">#REF!</definedName>
    <definedName name="JULT" localSheetId="1">#REF!</definedName>
    <definedName name="JULT">#REF!</definedName>
    <definedName name="JUN" localSheetId="1">[33]Backup!#REF!</definedName>
    <definedName name="JUN">[33]Backup!#REF!</definedName>
    <definedName name="Jun03AMA" localSheetId="9">[15]BS!#REF!</definedName>
    <definedName name="Jun03AMA" localSheetId="1">[15]BS!#REF!</definedName>
    <definedName name="Jun03AMA" localSheetId="11">[16]BS!#REF!</definedName>
    <definedName name="Jun03AMA">[15]BS!#REF!</definedName>
    <definedName name="Jun04AMA" localSheetId="14">[14]BS!$AI$7:$AI$3582</definedName>
    <definedName name="Jun04AMA" localSheetId="11">[14]BS!$AI$7:$AI$3582</definedName>
    <definedName name="Jun04AMA">[4]BS!$AI$7:$AI$3582</definedName>
    <definedName name="Jun05AMA" localSheetId="8">[5]BS!#REF!</definedName>
    <definedName name="Jun05AMA" localSheetId="9">[5]BS!#REF!</definedName>
    <definedName name="Jun05AMA" localSheetId="1">[5]BS!#REF!</definedName>
    <definedName name="Jun05AMA" localSheetId="11">[18]BS!#REF!</definedName>
    <definedName name="Jun05AMA">[5]BS!#REF!</definedName>
    <definedName name="Jun09AMA">[6]BS!$AP$7:$AP$1726</definedName>
    <definedName name="Jun10AMA">[6]BS!$BB$7:$BB$1726</definedName>
    <definedName name="JUNT" localSheetId="1">#REF!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8">'[71]Gas Summary'!$I$5</definedName>
    <definedName name="keep_PSE">'[72]Gas Summary'!$I$5</definedName>
    <definedName name="keep_TESTYEAR" localSheetId="8">'[71]Gas Detail Pages'!$A$8</definedName>
    <definedName name="keep_TESTYEAR">'[72]Gas Detail Pages'!$A$8</definedName>
    <definedName name="keep_WUTC_FILING_FEE" localSheetId="8">'Gas Def Calc'!$O$15</definedName>
    <definedName name="keep_WUTC_FILING_FEE">#REF!</definedName>
    <definedName name="kp_DOCKET" localSheetId="8">'[71]Gas Detail Pages'!$A$9</definedName>
    <definedName name="kp_DOCKET">'[72]Gas Detail Pages'!$A$9</definedName>
    <definedName name="kp_FEDERAL_INCOME_TAX" localSheetId="8">'Gas Def Calc'!$N$21</definedName>
    <definedName name="kp_FEDERAL_INCOME_TAX">#REF!</definedName>
    <definedName name="KWH_ALL_YEARS" localSheetId="8">#REF!</definedName>
    <definedName name="KWH_ALL_YEARS" localSheetId="1">#REF!</definedName>
    <definedName name="KWH_ALL_YEARS">#REF!</definedName>
    <definedName name="Kwh_grc06_tye0905" localSheetId="1">#REF!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#REF!</definedName>
    <definedName name="LABORMOD">#REF!</definedName>
    <definedName name="LABORROLL" localSheetId="1">#REF!</definedName>
    <definedName name="LABORROLL">#REF!</definedName>
    <definedName name="Last_Row" localSheetId="14">IF('Gas 101 Rates'!Values_Entered,Header_Row+'Gas 101 Rates'!Number_of_Payments,Header_Row)</definedName>
    <definedName name="Last_Row" localSheetId="8">IF('Gas Def Calc'!Values_Entered,Header_Row+'Gas Def Calc'!Number_of_Payments,Header_Row)</definedName>
    <definedName name="Last_Row" localSheetId="9">IF('PGA Revenue (Sched 101)'!Values_Entered,Header_Row+'PGA Revenue (Sched 101)'!Number_of_Payments,Header_Row)</definedName>
    <definedName name="Last_Row" localSheetId="1">IF('Rate Spread - Gas'!Values_Entered,Header_Row+'Rate Spread - Gas'!Number_of_Payments,Header_Row)</definedName>
    <definedName name="Last_Row">IF([0]!Values_Entered,Header_Row+[0]!Number_of_Payments,Header_Row)</definedName>
    <definedName name="LATEPAY" localSheetId="14">#REF!</definedName>
    <definedName name="LATEPAY" localSheetId="9">#REF!</definedName>
    <definedName name="LATEPAY" localSheetId="1">#REF!</definedName>
    <definedName name="LATEPAY" localSheetId="11">#REF!</definedName>
    <definedName name="LATEPAY">#REF!</definedName>
    <definedName name="Lease_total" localSheetId="9">#REF!</definedName>
    <definedName name="Lease_total" localSheetId="1">#REF!</definedName>
    <definedName name="Lease_total">#REF!</definedName>
    <definedName name="limcount" hidden="1">1</definedName>
    <definedName name="LINE.T">[10]INTERNAL!$A$55:$IV$57</definedName>
    <definedName name="Line_10" localSheetId="9">#REF!</definedName>
    <definedName name="Line_10" localSheetId="1">#REF!</definedName>
    <definedName name="Line_10" localSheetId="11">#REF!</definedName>
    <definedName name="Line_10">#REF!</definedName>
    <definedName name="Line_11" localSheetId="9">#REF!</definedName>
    <definedName name="Line_11" localSheetId="1">#REF!</definedName>
    <definedName name="Line_11" localSheetId="11">#REF!</definedName>
    <definedName name="Line_11">#REF!</definedName>
    <definedName name="Line_12" localSheetId="9">#REF!</definedName>
    <definedName name="Line_12" localSheetId="1">#REF!</definedName>
    <definedName name="Line_12" localSheetId="11">#REF!</definedName>
    <definedName name="Line_12">#REF!</definedName>
    <definedName name="line_14" localSheetId="9">#REF!</definedName>
    <definedName name="line_14" localSheetId="1">#REF!</definedName>
    <definedName name="line_14" localSheetId="11">#REF!</definedName>
    <definedName name="line_14">#REF!</definedName>
    <definedName name="Line_15" localSheetId="9">#REF!</definedName>
    <definedName name="Line_15" localSheetId="1">#REF!</definedName>
    <definedName name="Line_15" localSheetId="11">#REF!</definedName>
    <definedName name="Line_15">#REF!</definedName>
    <definedName name="Line_19" localSheetId="9">#REF!</definedName>
    <definedName name="Line_19" localSheetId="1">#REF!</definedName>
    <definedName name="Line_19" localSheetId="11">#REF!</definedName>
    <definedName name="Line_19">#REF!</definedName>
    <definedName name="Line_22" localSheetId="9">#REF!</definedName>
    <definedName name="Line_22" localSheetId="1">#REF!</definedName>
    <definedName name="Line_22" localSheetId="11">#REF!</definedName>
    <definedName name="Line_22">#REF!</definedName>
    <definedName name="Line_23" localSheetId="9">#REF!</definedName>
    <definedName name="Line_23" localSheetId="1">#REF!</definedName>
    <definedName name="Line_23" localSheetId="11">#REF!</definedName>
    <definedName name="Line_23">#REF!</definedName>
    <definedName name="Line_25" localSheetId="9">#REF!</definedName>
    <definedName name="Line_25" localSheetId="1">#REF!</definedName>
    <definedName name="Line_25" localSheetId="11">#REF!</definedName>
    <definedName name="Line_25">#REF!</definedName>
    <definedName name="Line_Ext_Credit" localSheetId="1">#REF!</definedName>
    <definedName name="Line_Ext_Credit">#REF!</definedName>
    <definedName name="Line_OH" localSheetId="9">#REF!</definedName>
    <definedName name="Line_OH" localSheetId="1">#REF!</definedName>
    <definedName name="Line_OH">#REF!</definedName>
    <definedName name="LinkCos">'[25]JAM Download'!$K$4</definedName>
    <definedName name="Load_Factor">[42]ACCOUNTS!$AG$167</definedName>
    <definedName name="LoadArray">'[73]Load Source Data'!$C$78:$X$89</definedName>
    <definedName name="LoadGrowthAdder" localSheetId="14">#REF!</definedName>
    <definedName name="LoadGrowthAdder" localSheetId="9">#REF!</definedName>
    <definedName name="LoadGrowthAdder" localSheetId="1">#REF!</definedName>
    <definedName name="LoadGrowthAdder" localSheetId="11">#REF!</definedName>
    <definedName name="LoadGrowthAdder">#REF!</definedName>
    <definedName name="LOG" localSheetId="1">[33]Backup!#REF!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 localSheetId="1">[33]Backup!#REF!</definedName>
    <definedName name="LOSS">[33]Backup!#REF!</definedName>
    <definedName name="LP" localSheetId="14">#REF!</definedName>
    <definedName name="LP" localSheetId="8">#REF!</definedName>
    <definedName name="LP" localSheetId="1">#REF!</definedName>
    <definedName name="LP">#REF!</definedName>
    <definedName name="M" localSheetId="8">'[2]Sched 46'!#REF!</definedName>
    <definedName name="M" localSheetId="1">'[2]Sched 46'!#REF!</definedName>
    <definedName name="M">'[2]Sched 46'!#REF!</definedName>
    <definedName name="M9100F4" localSheetId="8">#REF!</definedName>
    <definedName name="M9100F4" localSheetId="1">#REF!</definedName>
    <definedName name="M9100F4">#REF!</definedName>
    <definedName name="M9100F4_v4">[74]M9100F4!$A$1:$V$99</definedName>
    <definedName name="MACTIT" localSheetId="8">#REF!</definedName>
    <definedName name="MACTIT" localSheetId="1">#REF!</definedName>
    <definedName name="MACTIT">#REF!</definedName>
    <definedName name="MAINS" localSheetId="14">#REF!</definedName>
    <definedName name="MAINS" localSheetId="1">#REF!</definedName>
    <definedName name="MAINS">#REF!</definedName>
    <definedName name="manutaxfit" localSheetId="9">#REF!</definedName>
    <definedName name="manutaxfit" localSheetId="1">#REF!</definedName>
    <definedName name="manutaxfit">#REF!</definedName>
    <definedName name="MAR" localSheetId="1">[33]Backup!#REF!</definedName>
    <definedName name="MAR">[33]Backup!#REF!</definedName>
    <definedName name="Mar03AMA" localSheetId="9">[15]BS!#REF!</definedName>
    <definedName name="Mar03AMA" localSheetId="1">[15]BS!#REF!</definedName>
    <definedName name="Mar03AMA" localSheetId="11">[16]BS!#REF!</definedName>
    <definedName name="Mar03AMA">[15]BS!#REF!</definedName>
    <definedName name="Mar04AMA" localSheetId="14">[14]BS!$AF$7:$AF$3582</definedName>
    <definedName name="Mar04AMA" localSheetId="11">[14]BS!$AF$7:$AF$3582</definedName>
    <definedName name="Mar04AMA">[4]BS!$AF$7:$AF$3582</definedName>
    <definedName name="Mar05AMA" localSheetId="8">[5]BS!#REF!</definedName>
    <definedName name="Mar05AMA" localSheetId="9">[5]BS!#REF!</definedName>
    <definedName name="Mar05AMA" localSheetId="1">[5]BS!#REF!</definedName>
    <definedName name="Mar05AMA" localSheetId="11">[18]BS!#REF!</definedName>
    <definedName name="Mar05AMA">[5]BS!#REF!</definedName>
    <definedName name="MAR09AMA">[6]BS!$AM$7:$AM$1725</definedName>
    <definedName name="Mar10AMA">[6]BS!$AY$7:$AY$1726</definedName>
    <definedName name="MART" localSheetId="1">#REF!</definedName>
    <definedName name="MART">#REF!</definedName>
    <definedName name="MAY" localSheetId="1">[33]Backup!#REF!</definedName>
    <definedName name="MAY">[33]Backup!#REF!</definedName>
    <definedName name="May03AMA" localSheetId="9">[15]BS!#REF!</definedName>
    <definedName name="May03AMA" localSheetId="1">[15]BS!#REF!</definedName>
    <definedName name="May03AMA" localSheetId="11">[16]BS!#REF!</definedName>
    <definedName name="May03AMA">[15]BS!#REF!</definedName>
    <definedName name="May04AMA" localSheetId="14">[14]BS!$AH$7:$AH$3582</definedName>
    <definedName name="May04AMA" localSheetId="11">[14]BS!$AH$7:$AH$3582</definedName>
    <definedName name="May04AMA">[4]BS!$AH$7:$AH$3582</definedName>
    <definedName name="May05AMA" localSheetId="8">[5]BS!#REF!</definedName>
    <definedName name="May05AMA" localSheetId="9">[5]BS!#REF!</definedName>
    <definedName name="May05AMA" localSheetId="1">[5]BS!#REF!</definedName>
    <definedName name="May05AMA" localSheetId="11">[18]BS!#REF!</definedName>
    <definedName name="May05AMA">[5]BS!#REF!</definedName>
    <definedName name="MAY09AMA">[6]BS!$AO$7:$AO$1726</definedName>
    <definedName name="May10AMA">[6]BS!$BA$7:$BA$1726</definedName>
    <definedName name="MAYT" localSheetId="1">#REF!</definedName>
    <definedName name="MAYT">#REF!</definedName>
    <definedName name="mcnarycost" localSheetId="9">#REF!</definedName>
    <definedName name="mcnarycost" localSheetId="1">#REF!</definedName>
    <definedName name="mcnarycost">#REF!</definedName>
    <definedName name="mcnarytoggle" localSheetId="9">#REF!</definedName>
    <definedName name="mcnarytoggle" localSheetId="1">#REF!</definedName>
    <definedName name="mcnarytoggle">#REF!</definedName>
    <definedName name="MCtoREV" localSheetId="1">#REF!</definedName>
    <definedName name="MCtoREV">#REF!</definedName>
    <definedName name="median_energy" localSheetId="9">#REF!</definedName>
    <definedName name="median_energy" localSheetId="1">#REF!</definedName>
    <definedName name="median_energy">#REF!</definedName>
    <definedName name="MEN" localSheetId="1">[1]Jan!#REF!</definedName>
    <definedName name="MEN">[1]Jan!#REF!</definedName>
    <definedName name="Menu_Begin" localSheetId="1">#REF!</definedName>
    <definedName name="Menu_Begin">#REF!</definedName>
    <definedName name="Menu_Caption" localSheetId="1">#REF!</definedName>
    <definedName name="Menu_Caption">#REF!</definedName>
    <definedName name="Menu_Large" localSheetId="1">#REF!</definedName>
    <definedName name="Menu_Large">#REF!</definedName>
    <definedName name="Menu_Name" localSheetId="1">#REF!</definedName>
    <definedName name="Menu_Name">#REF!</definedName>
    <definedName name="Menu_OnAction" localSheetId="1">#REF!</definedName>
    <definedName name="Menu_OnAction">#REF!</definedName>
    <definedName name="Menu_Parent" localSheetId="1">#REF!</definedName>
    <definedName name="Menu_Parent">#REF!</definedName>
    <definedName name="Menu_Small" localSheetId="1">#REF!</definedName>
    <definedName name="Menu_Small">#REF!</definedName>
    <definedName name="menu1_Button5_Click" localSheetId="9">[75]!menu1_Button5_Click</definedName>
    <definedName name="menu1_Button5_Click" localSheetId="1">[75]!menu1_Button5_Click</definedName>
    <definedName name="menu1_Button5_Click">[75]!menu1_Button5_Click</definedName>
    <definedName name="menu1_Button6_Click" localSheetId="9">[75]!menu1_Button6_Click</definedName>
    <definedName name="menu1_Button6_Click" localSheetId="1">[75]!menu1_Button6_Click</definedName>
    <definedName name="menu1_Button6_Click">[75]!menu1_Button6_Click</definedName>
    <definedName name="MERGER_COST">[76]Sheet1!$AF$3:$AJ$28</definedName>
    <definedName name="MERGERCOSTS" localSheetId="9">[77]model!#REF!</definedName>
    <definedName name="MERGERCOSTS" localSheetId="1">[77]model!#REF!</definedName>
    <definedName name="MERGERCOSTS" localSheetId="11">[78]model!#REF!</definedName>
    <definedName name="MERGERCOSTS">[77]model!#REF!</definedName>
    <definedName name="MET_REGPT" localSheetId="14">#REF!</definedName>
    <definedName name="MET_REGPT" localSheetId="8">#REF!</definedName>
    <definedName name="MET_REGPT" localSheetId="1">#REF!</definedName>
    <definedName name="MET_REGPT">#REF!</definedName>
    <definedName name="METER">[10]EXTERNAL!$A$34:$IV$36</definedName>
    <definedName name="Method">[24]Inputs!$C$6</definedName>
    <definedName name="Miller" localSheetId="8" hidden="1">{#N/A,#N/A,FALSE,"Expenditures";#N/A,#N/A,FALSE,"Property Placed In-Service";#N/A,#N/A,FALSE,"CWIP Balances"}</definedName>
    <definedName name="Miller" localSheetId="11" hidden="1">{#N/A,#N/A,FALSE,"Expenditures";#N/A,#N/A,FALSE,"Property Placed In-Service";#N/A,#N/A,FALSE,"CWIP Balances"}</definedName>
    <definedName name="Miller" hidden="1">{#N/A,#N/A,FALSE,"Expenditures";#N/A,#N/A,FALSE,"Property Placed In-Service";#N/A,#N/A,FALSE,"CWIP Balances"}</definedName>
    <definedName name="MISCELLANEOUS" localSheetId="14">#REF!</definedName>
    <definedName name="MISCELLANEOUS" localSheetId="9">#REF!</definedName>
    <definedName name="MISCELLANEOUS" localSheetId="1">#REF!</definedName>
    <definedName name="MISCELLANEOUS" localSheetId="11">#REF!</definedName>
    <definedName name="MISCELLANEOUS">#REF!</definedName>
    <definedName name="MONTH" localSheetId="1">[33]Backup!#REF!</definedName>
    <definedName name="MONTH">[33]Backup!#REF!</definedName>
    <definedName name="monthlist">[79]Table!$R$2:$S$13</definedName>
    <definedName name="monthtotals">'[79]WA SBC'!$D$40:$O$40</definedName>
    <definedName name="MonTotalDispatch" localSheetId="14">[49]Dispatch!#REF!</definedName>
    <definedName name="MonTotalDispatch" localSheetId="9">[50]Dispatch!#REF!</definedName>
    <definedName name="MonTotalDispatch" localSheetId="1">[50]Dispatch!#REF!</definedName>
    <definedName name="MonTotalDispatch" localSheetId="11">[49]Dispatch!#REF!</definedName>
    <definedName name="MonTotalDispatch">[50]Dispatch!#REF!</definedName>
    <definedName name="MR_GENPT" localSheetId="14">#REF!</definedName>
    <definedName name="MR_GENPT" localSheetId="8">#REF!</definedName>
    <definedName name="MR_GENPT" localSheetId="1">#REF!</definedName>
    <definedName name="MR_GENPT">#REF!</definedName>
    <definedName name="MR_INDPT" localSheetId="14">#REF!</definedName>
    <definedName name="MR_INDPT" localSheetId="1">#REF!</definedName>
    <definedName name="MR_INDPT">#REF!</definedName>
    <definedName name="MT" localSheetId="14">#REF!</definedName>
    <definedName name="MT" localSheetId="9">#REF!</definedName>
    <definedName name="MT" localSheetId="1">#REF!</definedName>
    <definedName name="MT" localSheetId="11">#REF!</definedName>
    <definedName name="MT">#REF!</definedName>
    <definedName name="MTD_Format" localSheetId="14">[80]Mthly!$B$11:$D$11,[80]Mthly!$B$32:$D$32</definedName>
    <definedName name="MTD_Format" localSheetId="11">[80]Mthly!$B$11:$D$11,[80]Mthly!$B$32:$D$32</definedName>
    <definedName name="MTD_Format">[81]Mthly!$B$11:$D$11,[81]Mthly!$B$32:$D$32</definedName>
    <definedName name="MTKWH" localSheetId="1">#REF!</definedName>
    <definedName name="MTKWH">#REF!</definedName>
    <definedName name="MTR_YR3">[82]Variables!$E$14</definedName>
    <definedName name="MTREV" localSheetId="8">#REF!</definedName>
    <definedName name="MTREV" localSheetId="1">#REF!</definedName>
    <definedName name="MTREV">#REF!</definedName>
    <definedName name="MTRS_CUS" localSheetId="14">#REF!</definedName>
    <definedName name="MTRS_CUS" localSheetId="1">#REF!</definedName>
    <definedName name="MTRS_CUS">#REF!</definedName>
    <definedName name="MTRS_INT" localSheetId="14">#REF!</definedName>
    <definedName name="MTRS_INT" localSheetId="1">#REF!</definedName>
    <definedName name="MTRS_INT">#REF!</definedName>
    <definedName name="MTRS_REG" localSheetId="14">#REF!</definedName>
    <definedName name="MTRS_REG" localSheetId="1">#REF!</definedName>
    <definedName name="MTRS_REG">#REF!</definedName>
    <definedName name="MULT" localSheetId="1">#REF!</definedName>
    <definedName name="MULT">#REF!</definedName>
    <definedName name="MustRunGen" localSheetId="14">[49]Dispatch!#REF!</definedName>
    <definedName name="MustRunGen" localSheetId="9">[50]Dispatch!#REF!</definedName>
    <definedName name="MustRunGen" localSheetId="1">[50]Dispatch!#REF!</definedName>
    <definedName name="MustRunGen" localSheetId="11">[49]Dispatch!#REF!</definedName>
    <definedName name="MustRunGen">[50]Dispatch!#REF!</definedName>
    <definedName name="Mwh" localSheetId="9">#REF!</definedName>
    <definedName name="Mwh" localSheetId="1">#REF!</definedName>
    <definedName name="Mwh">#REF!</definedName>
    <definedName name="name" localSheetId="8">[17]DT_A_DOL93!#REF!</definedName>
    <definedName name="name" localSheetId="9">[17]DT_A_DOL93!#REF!</definedName>
    <definedName name="name" localSheetId="1">[17]DT_A_DOL93!#REF!</definedName>
    <definedName name="name">[17]DT_A_DOL93!#REF!</definedName>
    <definedName name="nameplate" localSheetId="9">#REF!</definedName>
    <definedName name="nameplate" localSheetId="1">#REF!</definedName>
    <definedName name="nameplate">#REF!</definedName>
    <definedName name="NavPane" localSheetId="9">#REF!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[32]Variables!$D$23</definedName>
    <definedName name="new" localSheetId="14" hidden="1">{#N/A,#N/A,FALSE,"Summ";#N/A,#N/A,FALSE,"General"}</definedName>
    <definedName name="new" localSheetId="8" hidden="1">{#N/A,#N/A,FALSE,"Summ";#N/A,#N/A,FALSE,"General"}</definedName>
    <definedName name="new" localSheetId="11" hidden="1">{#N/A,#N/A,FALSE,"Summ";#N/A,#N/A,FALSE,"General"}</definedName>
    <definedName name="new" hidden="1">{#N/A,#N/A,FALSE,"Summ";#N/A,#N/A,FALSE,"General"}</definedName>
    <definedName name="NEWMO1" localSheetId="1">[1]Jan!#REF!</definedName>
    <definedName name="NEWMO1">[1]Jan!#REF!</definedName>
    <definedName name="NEWMO2" localSheetId="1">[1]Jan!#REF!</definedName>
    <definedName name="NEWMO2">[1]Jan!#REF!</definedName>
    <definedName name="NEWMONTH" localSheetId="1">[1]Jan!#REF!</definedName>
    <definedName name="NEWMONTH">[1]Jan!#REF!</definedName>
    <definedName name="newname" localSheetId="9">[17]DT_A_DOL93!#REF!</definedName>
    <definedName name="newname" localSheetId="1">[17]DT_A_DOL93!#REF!</definedName>
    <definedName name="newname">[17]DT_A_DOL93!#REF!</definedName>
    <definedName name="non_AURORA_lookup" localSheetId="9">#REF!</definedName>
    <definedName name="non_AURORA_lookup" localSheetId="1">#REF!</definedName>
    <definedName name="non_AURORA_lookup">#REF!</definedName>
    <definedName name="non_core_lookup" localSheetId="9">#REF!</definedName>
    <definedName name="non_core_lookup" localSheetId="1">#REF!</definedName>
    <definedName name="non_core_lookup">#REF!</definedName>
    <definedName name="nonrefundtrans" localSheetId="9">#REF!</definedName>
    <definedName name="nonrefundtrans" localSheetId="1">#REF!</definedName>
    <definedName name="nonrefundtrans">#REF!</definedName>
    <definedName name="NORMALIZE" localSheetId="1">#REF!</definedName>
    <definedName name="NORMALIZE">#REF!</definedName>
    <definedName name="NOV" localSheetId="1">[33]Backup!#REF!</definedName>
    <definedName name="NOV">[33]Backup!#REF!</definedName>
    <definedName name="Nov03AMA" localSheetId="14">[13]BS!$AI$7:$AI$3582</definedName>
    <definedName name="Nov03AMA" localSheetId="11">[13]BS!$AI$7:$AI$3582</definedName>
    <definedName name="Nov03AMA">[8]BS!$AI$7:$AI$3582</definedName>
    <definedName name="Nov04AMA" localSheetId="14">[14]BS!$AN$7:$AN$3582</definedName>
    <definedName name="Nov04AMA" localSheetId="11">[14]BS!$AN$7:$AN$3582</definedName>
    <definedName name="Nov04AMA">[4]BS!$AN$7:$AN$3582</definedName>
    <definedName name="Nov05AMA" localSheetId="9">#REF!</definedName>
    <definedName name="Nov05AMA" localSheetId="1">#REF!</definedName>
    <definedName name="Nov05AMA">#REF!</definedName>
    <definedName name="Nov09AMA">[6]BS!$AU$7:$AU$1726</definedName>
    <definedName name="novcf" localSheetId="9">#REF!</definedName>
    <definedName name="novcf" localSheetId="1">#REF!</definedName>
    <definedName name="novcf">#REF!</definedName>
    <definedName name="novcost" localSheetId="9">#REF!</definedName>
    <definedName name="novcost" localSheetId="1">#REF!</definedName>
    <definedName name="novcost">#REF!</definedName>
    <definedName name="NOVT" localSheetId="1">#REF!</definedName>
    <definedName name="NOVT">#REF!</definedName>
    <definedName name="NPC">[27]Inputs!$N$18</definedName>
    <definedName name="NRG">[10]CLASSIFIERS!$A$5:$IV$5</definedName>
    <definedName name="NUM" localSheetId="1">#REF!</definedName>
    <definedName name="NUM">#REF!</definedName>
    <definedName name="Number_of_Payments" localSheetId="14">MATCH(0.01,End_Bal,-1)+1</definedName>
    <definedName name="Number_of_Payments" localSheetId="8">MATCH(0.01,End_Bal,-1)+1</definedName>
    <definedName name="Number_of_Payments" localSheetId="9">MATCH(0.01,End_Bal,-1)+1</definedName>
    <definedName name="Number_of_Payments" localSheetId="1">MATCH(0.01,End_Bal,-1)+1</definedName>
    <definedName name="Number_of_Payments">MATCH(0.01,End_Bal,-1)+1</definedName>
    <definedName name="numturbines" localSheetId="9">#REF!</definedName>
    <definedName name="numturbines" localSheetId="1">#REF!</definedName>
    <definedName name="numturbines">#REF!</definedName>
    <definedName name="numturbptc" localSheetId="9">#REF!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8">[17]DT_A_AMW93!#REF!</definedName>
    <definedName name="NWSales_MWH" localSheetId="9">[17]DT_A_AMW93!#REF!</definedName>
    <definedName name="NWSales_MWH" localSheetId="1">[17]DT_A_AMW93!#REF!</definedName>
    <definedName name="NWSales_MWH" localSheetId="11">[17]DT_A_AMW93!#REF!</definedName>
    <definedName name="NWSales_MWH">[17]DT_A_AMW93!#REF!</definedName>
    <definedName name="O_M_Rate">'[47]Virtual 49 Back-Up'!$B$21</definedName>
    <definedName name="OBCLEASE" localSheetId="14">#REF!</definedName>
    <definedName name="OBCLEASE" localSheetId="9">#REF!</definedName>
    <definedName name="OBCLEASE" localSheetId="1">#REF!</definedName>
    <definedName name="OBCLEASE" localSheetId="11">#REF!</definedName>
    <definedName name="OBCLEASE">#REF!</definedName>
    <definedName name="OCT" localSheetId="1">[33]Backup!#REF!</definedName>
    <definedName name="OCT">[33]Backup!#REF!</definedName>
    <definedName name="Oct03AMA" localSheetId="14">[13]BS!$AH$7:$AH$3582</definedName>
    <definedName name="Oct03AMA" localSheetId="11">[13]BS!$AH$7:$AH$3582</definedName>
    <definedName name="Oct03AMA">[8]BS!$AH$7:$AH$3582</definedName>
    <definedName name="Oct04AMA" localSheetId="14">[14]BS!$AM$7:$AM$3582</definedName>
    <definedName name="Oct04AMA" localSheetId="11">[14]BS!$AM$7:$AM$3582</definedName>
    <definedName name="Oct04AMA">[4]BS!$AM$7:$AM$3582</definedName>
    <definedName name="Oct05AMA" localSheetId="9">#REF!</definedName>
    <definedName name="Oct05AMA" localSheetId="1">#REF!</definedName>
    <definedName name="Oct05AMA">#REF!</definedName>
    <definedName name="Oct09AMA">[6]BS!$AT$7:$AT$1726</definedName>
    <definedName name="octcf" localSheetId="9">#REF!</definedName>
    <definedName name="octcf" localSheetId="1">#REF!</definedName>
    <definedName name="octcf">#REF!</definedName>
    <definedName name="octcost" localSheetId="9">#REF!</definedName>
    <definedName name="octcost" localSheetId="1">#REF!</definedName>
    <definedName name="octcost">#REF!</definedName>
    <definedName name="OCTT" localSheetId="1">#REF!</definedName>
    <definedName name="OCTT">#REF!</definedName>
    <definedName name="OD25TO5" localSheetId="14">#REF!</definedName>
    <definedName name="OD25TO5" localSheetId="1">#REF!</definedName>
    <definedName name="OD25TO5">#REF!</definedName>
    <definedName name="OD60TO1" localSheetId="14">#REF!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14">#REF!</definedName>
    <definedName name="OML" localSheetId="8">#REF!</definedName>
    <definedName name="OML" localSheetId="1">#REF!</definedName>
    <definedName name="OML">#REF!</definedName>
    <definedName name="OMtoggle" localSheetId="9">#REF!</definedName>
    <definedName name="OMtoggle" localSheetId="1">#REF!</definedName>
    <definedName name="OMtoggle">#REF!</definedName>
    <definedName name="ONE" localSheetId="1">[1]Jan!#REF!</definedName>
    <definedName name="ONE">[1]Jan!#REF!</definedName>
    <definedName name="OP_Mo_Year1" localSheetId="9">#REF!</definedName>
    <definedName name="OP_Mo_Year1" localSheetId="1">#REF!</definedName>
    <definedName name="OP_Mo_Year1">#REF!</definedName>
    <definedName name="OPCONT" localSheetId="9">#REF!</definedName>
    <definedName name="OPCONT" localSheetId="1">#REF!</definedName>
    <definedName name="OPCONT">#REF!</definedName>
    <definedName name="OPEXPPF" localSheetId="14">#REF!</definedName>
    <definedName name="OPEXPPF" localSheetId="9">#REF!</definedName>
    <definedName name="OPEXPPF" localSheetId="1">#REF!</definedName>
    <definedName name="OPEXPPF" localSheetId="11">#REF!</definedName>
    <definedName name="OPEXPPF">#REF!</definedName>
    <definedName name="OPEXPRS" localSheetId="14">#REF!</definedName>
    <definedName name="OPEXPRS" localSheetId="9">#REF!</definedName>
    <definedName name="OPEXPRS" localSheetId="1">#REF!</definedName>
    <definedName name="OPEXPRS" localSheetId="11">#REF!</definedName>
    <definedName name="OPEXPRS">#REF!</definedName>
    <definedName name="option">'[83]Dist Misc'!$F$120</definedName>
    <definedName name="OthRCF">[84]INPUTS!$F$41</definedName>
    <definedName name="OthUnc">[10]INPUTS!$F$36</definedName>
    <definedName name="outlookdata">'[85]pivoted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14">#REF!</definedName>
    <definedName name="P_AD" localSheetId="8">#REF!</definedName>
    <definedName name="P_AD" localSheetId="1">#REF!</definedName>
    <definedName name="P_AD">#REF!</definedName>
    <definedName name="Page1" localSheetId="14">#REF!</definedName>
    <definedName name="Page1" localSheetId="9">#REF!</definedName>
    <definedName name="Page1" localSheetId="1">#REF!</definedName>
    <definedName name="Page1" localSheetId="11">#REF!</definedName>
    <definedName name="Page1">#REF!</definedName>
    <definedName name="Page110" localSheetId="1">#REF!</definedName>
    <definedName name="Page110">#REF!</definedName>
    <definedName name="Page120" localSheetId="1">#REF!</definedName>
    <definedName name="Page120">#REF!</definedName>
    <definedName name="Page2" localSheetId="14">#REF!</definedName>
    <definedName name="Page2" localSheetId="9">#REF!</definedName>
    <definedName name="Page2" localSheetId="1">#REF!</definedName>
    <definedName name="Page2" localSheetId="1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62" localSheetId="1">[86]TransInvest!#REF!</definedName>
    <definedName name="Page62">[86]TransInvest!#REF!</definedName>
    <definedName name="page65" localSheetId="8">#REF!</definedName>
    <definedName name="page65" localSheetId="1">#REF!</definedName>
    <definedName name="page65">#REF!</definedName>
    <definedName name="page66" localSheetId="1">#REF!</definedName>
    <definedName name="page66">#REF!</definedName>
    <definedName name="page67" localSheetId="1">#REF!</definedName>
    <definedName name="page67">#REF!</definedName>
    <definedName name="page68" localSheetId="1">#REF!</definedName>
    <definedName name="page68">#REF!</definedName>
    <definedName name="page69" localSheetId="1">#REF!</definedName>
    <definedName name="page69">#REF!</definedName>
    <definedName name="Page7" localSheetId="1">#REF!</definedName>
    <definedName name="Page7">#REF!</definedName>
    <definedName name="page8" localSheetId="1">#REF!</definedName>
    <definedName name="page8">#REF!</definedName>
    <definedName name="PALL" localSheetId="1">#REF!</definedName>
    <definedName name="PALL">#REF!</definedName>
    <definedName name="parasitic" localSheetId="9">#REF!</definedName>
    <definedName name="parasitic" localSheetId="1">#REF!</definedName>
    <definedName name="parasitic">#REF!</definedName>
    <definedName name="parasiticprice" localSheetId="9">#REF!</definedName>
    <definedName name="parasiticprice" localSheetId="1">#REF!</definedName>
    <definedName name="parasiticprice">#REF!</definedName>
    <definedName name="PBLOCK" localSheetId="1">#REF!</definedName>
    <definedName name="PBLOCK">#REF!</definedName>
    <definedName name="PBLOCKWZ" localSheetId="1">#REF!</definedName>
    <definedName name="PBLOCKWZ">#REF!</definedName>
    <definedName name="PCOMP" localSheetId="1">#REF!</definedName>
    <definedName name="PCOMP">#REF!</definedName>
    <definedName name="PCOMPOSITES" localSheetId="1">#REF!</definedName>
    <definedName name="PCOMPOSITES">#REF!</definedName>
    <definedName name="PCOMPWZ" localSheetId="1">#REF!</definedName>
    <definedName name="PCOMPWZ">#REF!</definedName>
    <definedName name="PDAY" localSheetId="14">#REF!</definedName>
    <definedName name="PDAY" localSheetId="1">#REF!</definedName>
    <definedName name="PDAY">#REF!</definedName>
    <definedName name="PDAY_376" localSheetId="14">#REF!</definedName>
    <definedName name="PDAY_376" localSheetId="1">#REF!</definedName>
    <definedName name="PDAY_376">#REF!</definedName>
    <definedName name="PDAYT" localSheetId="14">#REF!</definedName>
    <definedName name="PDAYT" localSheetId="1">#REF!</definedName>
    <definedName name="PDAYT">#REF!</definedName>
    <definedName name="peak_new_table">'[87]2008 Extreme Peaks - 080403'!$E$5:$AD$8</definedName>
    <definedName name="peak_table">'[87]Peaks-F01'!$C$5:$E$243</definedName>
    <definedName name="PeakMethod">[24]Inputs!$T$5</definedName>
    <definedName name="PEBBLE" localSheetId="14">#REF!</definedName>
    <definedName name="PEBBLE" localSheetId="9">#REF!</definedName>
    <definedName name="PEBBLE" localSheetId="1">#REF!</definedName>
    <definedName name="PEBBLE" localSheetId="11">#REF!</definedName>
    <definedName name="PEBBLE">#REF!</definedName>
    <definedName name="percdebtcov" localSheetId="9">#REF!</definedName>
    <definedName name="percdebtcov" localSheetId="1">#REF!</definedName>
    <definedName name="percdebtcov">#REF!</definedName>
    <definedName name="Percent_debt" localSheetId="14">[60]Inputs!$E$129</definedName>
    <definedName name="Percent_debt" localSheetId="11">[60]Inputs!$E$129</definedName>
    <definedName name="Percent_debt">[61]Inputs!$E$129</definedName>
    <definedName name="PERCENTAGES_CALCULATED" localSheetId="14">#REF!</definedName>
    <definedName name="PERCENTAGES_CALCULATED" localSheetId="9">#REF!</definedName>
    <definedName name="PERCENTAGES_CALCULATED" localSheetId="1">#REF!</definedName>
    <definedName name="PERCENTAGES_CALCULATED" localSheetId="11">#REF!</definedName>
    <definedName name="PERCENTAGES_CALCULATED">#REF!</definedName>
    <definedName name="percpersonal" localSheetId="9">#REF!</definedName>
    <definedName name="percpersonal" localSheetId="1">#REF!</definedName>
    <definedName name="percpersonal">#REF!</definedName>
    <definedName name="percreal" localSheetId="9">#REF!</definedName>
    <definedName name="percreal" localSheetId="1">#REF!</definedName>
    <definedName name="percreal">#REF!</definedName>
    <definedName name="personalproptaxadjust" localSheetId="9">#REF!</definedName>
    <definedName name="personalproptaxadjust" localSheetId="1">#REF!</definedName>
    <definedName name="personalproptaxadjust">#REF!</definedName>
    <definedName name="PLT" localSheetId="14">#REF!</definedName>
    <definedName name="PLT" localSheetId="1">#REF!</definedName>
    <definedName name="PLT">#REF!</definedName>
    <definedName name="PMAC" localSheetId="1">[33]Backup!#REF!</definedName>
    <definedName name="PMAC">[33]Backup!#REF!</definedName>
    <definedName name="postclawdev" localSheetId="9">#REF!</definedName>
    <definedName name="postclawdev" localSheetId="1">#REF!</definedName>
    <definedName name="postclawdev">#REF!</definedName>
    <definedName name="postclawdevshar" localSheetId="9">#REF!</definedName>
    <definedName name="postclawdevshar" localSheetId="1">#REF!</definedName>
    <definedName name="postclawdevshar">#REF!</definedName>
    <definedName name="postclawtaxshar" localSheetId="9">#REF!</definedName>
    <definedName name="postclawtaxshar" localSheetId="1">#REF!</definedName>
    <definedName name="postclawtaxshar">#REF!</definedName>
    <definedName name="postclawtaxshare" localSheetId="9">#REF!</definedName>
    <definedName name="postclawtaxshare" localSheetId="1">#REF!</definedName>
    <definedName name="postclawtaxshare">#REF!</definedName>
    <definedName name="postpreftaxshar" localSheetId="9">#REF!</definedName>
    <definedName name="postpreftaxshar" localSheetId="1">#REF!</definedName>
    <definedName name="postpreftaxshar">#REF!</definedName>
    <definedName name="POWER.T">[10]INTERNAL!$A$58:$IV$60</definedName>
    <definedName name="PP.T">[10]INTERNAL!$A$61:$IV$63</definedName>
    <definedName name="ppl_wkly_vect_input" localSheetId="9">#REF!</definedName>
    <definedName name="ppl_wkly_vect_input" localSheetId="1">#REF!</definedName>
    <definedName name="ppl_wkly_vect_input">#REF!</definedName>
    <definedName name="preferredreturn" localSheetId="9">#REF!</definedName>
    <definedName name="preferredreturn" localSheetId="1">#REF!</definedName>
    <definedName name="preferredreturn">#REF!</definedName>
    <definedName name="PRESENT" localSheetId="1">#REF!</definedName>
    <definedName name="PRESENT">#REF!</definedName>
    <definedName name="presentvaluedate" localSheetId="9">#REF!</definedName>
    <definedName name="presentvaluedate" localSheetId="1">#REF!</definedName>
    <definedName name="presentvaluedate">#REF!</definedName>
    <definedName name="pretaxdebt" localSheetId="9">#REF!</definedName>
    <definedName name="pretaxdebt" localSheetId="1">#REF!</definedName>
    <definedName name="pretaxdebt">#REF!</definedName>
    <definedName name="PreTaxDebtCost" localSheetId="14">[29]Assumptions!$I$56</definedName>
    <definedName name="PreTaxDebtCost" localSheetId="11">[29]Assumptions!$I$56</definedName>
    <definedName name="PreTaxDebtCost">[30]Assumptions!$I$56</definedName>
    <definedName name="pretaxequit" localSheetId="9">#REF!</definedName>
    <definedName name="pretaxequit" localSheetId="1">#REF!</definedName>
    <definedName name="pretaxequit">#REF!</definedName>
    <definedName name="PreTaxWACC" localSheetId="14">[29]Assumptions!$I$62</definedName>
    <definedName name="PreTaxWACC" localSheetId="11">[29]Assumptions!$I$62</definedName>
    <definedName name="PreTaxWACC">[30]Assumptions!$I$62</definedName>
    <definedName name="PRICCHNG" localSheetId="8">#REF!</definedName>
    <definedName name="PRICCHNG" localSheetId="1">#REF!</definedName>
    <definedName name="PRICCHNG">#REF!</definedName>
    <definedName name="PriceCaseTable" localSheetId="14">#REF!</definedName>
    <definedName name="PriceCaseTable" localSheetId="9">#REF!</definedName>
    <definedName name="PriceCaseTable" localSheetId="1">#REF!</definedName>
    <definedName name="PriceCaseTable" localSheetId="11">#REF!</definedName>
    <definedName name="PriceCaseTable">#REF!</definedName>
    <definedName name="Prices_Aurora" localSheetId="14">'[58]Monthly Price Summary'!$C$4:$H$63</definedName>
    <definedName name="Prices_Aurora" localSheetId="11">'[58]Monthly Price Summary'!$C$4:$H$63</definedName>
    <definedName name="Prices_Aurora">'[59]Monthly Price Summary'!$C$4:$H$63</definedName>
    <definedName name="PRINT" localSheetId="8">'[2]Sched 46'!#REF!</definedName>
    <definedName name="PRINT" localSheetId="1">'[2]Sched 46'!#REF!</definedName>
    <definedName name="PRINT">'[2]Sched 46'!#REF!</definedName>
    <definedName name="PRINT_ADJUSTMENTS" localSheetId="1">'[88]2009 GRC Elec Prop Tax'!#REF!</definedName>
    <definedName name="PRINT_ADJUSTMENTS">'[88]2009 GRC Elec Prop Tax'!#REF!</definedName>
    <definedName name="_xlnm.Print_Area" localSheetId="6">'2017GRC Proforma Revenue'!$B$1:$U$67</definedName>
    <definedName name="_xlnm.Print_Area" localSheetId="7">'2017GRC Proforma Volume'!$B$1:$H$24</definedName>
    <definedName name="_xlnm.Print_Area" localSheetId="13">'COS Results (Demand Chrg)'!$B$2:$M$13</definedName>
    <definedName name="_xlnm.Print_Area" localSheetId="12">'COS Results (Procurement Chrg)'!$B$2:$I$26</definedName>
    <definedName name="_xlnm.Print_Area" localSheetId="14">'Gas 101 Rates'!$A$1:$L$59</definedName>
    <definedName name="_xlnm.Print_Area" localSheetId="10">'Norm Rev@2016 PGA Rates'!$B$1:$R$988</definedName>
    <definedName name="_xlnm.Print_Area" localSheetId="9">'PGA Revenue (Sched 101)'!$B$4:$F$26</definedName>
    <definedName name="_xlnm.Print_Area" localSheetId="3">'Rate Design C&amp;I'!$B$2:$Q$127</definedName>
    <definedName name="_xlnm.Print_Area" localSheetId="4">'Rate Design Int &amp; Trans'!$B$1:$Q$225</definedName>
    <definedName name="_xlnm.Print_Area" localSheetId="5">'Rate Design Rental'!$B$2:$L$33</definedName>
    <definedName name="_xlnm.Print_Area" localSheetId="2">'Rate Design Res'!$B$1:$Q$55</definedName>
    <definedName name="_xlnm.Print_Area" localSheetId="1">'Rate Spread - Gas'!$B$1:$Q$36</definedName>
    <definedName name="_xlnm.Print_Area" localSheetId="0">'Rate Spread - Margin'!$B$1:$Q$36</definedName>
    <definedName name="_xlnm.Print_Area" localSheetId="11">'Rentals at Actual Rates'!$B$7:$R$96</definedName>
    <definedName name="PRINT_AREA_MI" localSheetId="14">#REF!</definedName>
    <definedName name="PRINT_AREA_MI" localSheetId="8">#REF!</definedName>
    <definedName name="PRINT_AREA_MI" localSheetId="1">#REF!</definedName>
    <definedName name="PRINT_AREA_MI">#REF!</definedName>
    <definedName name="Print_Area1" localSheetId="9">#REF!</definedName>
    <definedName name="Print_Area1" localSheetId="1">#REF!</definedName>
    <definedName name="Print_Area1">#REF!</definedName>
    <definedName name="_xlnm.Print_Titles" localSheetId="6">'2017GRC Proforma Revenue'!$B:$C</definedName>
    <definedName name="_xlnm.Print_Titles" localSheetId="8">#REF!</definedName>
    <definedName name="_xlnm.Print_Titles" localSheetId="10">'Norm Rev@2016 PGA Rates'!$1:$6</definedName>
    <definedName name="_xlnm.Print_Titles" localSheetId="9">#REF!</definedName>
    <definedName name="_xlnm.Print_Titles" localSheetId="3">'Rate Design C&amp;I'!$1:$8</definedName>
    <definedName name="_xlnm.Print_Titles" localSheetId="4">'Rate Design Int &amp; Trans'!$1:$8</definedName>
    <definedName name="_xlnm.Print_Titles" localSheetId="2">'Rate Design Res'!$2:$8</definedName>
    <definedName name="_xlnm.Print_Titles" localSheetId="1">'Rate Spread - Gas'!$B:$B,'Rate Spread - Gas'!$1:$11</definedName>
    <definedName name="_xlnm.Print_Titles" localSheetId="0">'Rate Spread - Margin'!$B:$B,'Rate Spread - Margin'!$1:$11</definedName>
    <definedName name="_xlnm.Print_Titles" localSheetId="11">'Rentals at Actual Rates'!$1:$6</definedName>
    <definedName name="_xlnm.Print_Titles">#REF!</definedName>
    <definedName name="Prior_Month">[89]Sch_120!$I$21</definedName>
    <definedName name="PRO_FORMA" localSheetId="14">#REF!</definedName>
    <definedName name="PRO_FORMA" localSheetId="9">#REF!</definedName>
    <definedName name="PRO_FORMA" localSheetId="1">#REF!</definedName>
    <definedName name="PRO_FORMA" localSheetId="11">#REF!</definedName>
    <definedName name="PRO_FORMA">#REF!</definedName>
    <definedName name="PROD_OML" localSheetId="14">#REF!</definedName>
    <definedName name="PROD_OML" localSheetId="1">#REF!</definedName>
    <definedName name="PROD_OML">#REF!</definedName>
    <definedName name="PRODADJ" localSheetId="14">#REF!</definedName>
    <definedName name="PRODADJ" localSheetId="9">#REF!</definedName>
    <definedName name="PRODADJ" localSheetId="1">#REF!</definedName>
    <definedName name="PRODADJ" localSheetId="11">#REF!</definedName>
    <definedName name="PRODADJ">#REF!</definedName>
    <definedName name="Prodprop" localSheetId="9">#REF!</definedName>
    <definedName name="Prodprop" localSheetId="1">#REF!</definedName>
    <definedName name="Prodprop" localSheetId="11">#REF!</definedName>
    <definedName name="Prodprop">#REF!</definedName>
    <definedName name="PRODPT" localSheetId="14">#REF!</definedName>
    <definedName name="PRODPT" localSheetId="1">#REF!</definedName>
    <definedName name="PRODPT">#REF!</definedName>
    <definedName name="Production_Factor" localSheetId="14">#REF!</definedName>
    <definedName name="Production_Factor" localSheetId="9">#REF!</definedName>
    <definedName name="Production_Factor" localSheetId="1">#REF!</definedName>
    <definedName name="Production_Factor" localSheetId="11">#REF!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8">[90]Bremerton!#REF!</definedName>
    <definedName name="ProformaPrint" localSheetId="1">[90]Bremerton!#REF!</definedName>
    <definedName name="ProformaPrint">[90]Bremerton!#REF!</definedName>
    <definedName name="Projects">[91]Sheet1!$A$1147:$B$1887</definedName>
    <definedName name="ProposedPrint" localSheetId="8">[90]Bremerton!#REF!</definedName>
    <definedName name="ProposedPrint" localSheetId="1">[90]Bremerton!#REF!</definedName>
    <definedName name="ProposedPrint">[90]Bremerton!#REF!</definedName>
    <definedName name="PROPSALES" localSheetId="14">#REF!</definedName>
    <definedName name="PROPSALES" localSheetId="9">#REF!</definedName>
    <definedName name="PROPSALES" localSheetId="1">#REF!</definedName>
    <definedName name="PROPSALES" localSheetId="11">#REF!</definedName>
    <definedName name="PROPSALES">#REF!</definedName>
    <definedName name="proptaxdiscfactor" localSheetId="9">#REF!</definedName>
    <definedName name="proptaxdiscfactor" localSheetId="1">#REF!</definedName>
    <definedName name="proptaxdiscfactor">#REF!</definedName>
    <definedName name="proptaxrate" localSheetId="9">#REF!</definedName>
    <definedName name="proptaxrate" localSheetId="1">#REF!</definedName>
    <definedName name="proptaxrate">#REF!</definedName>
    <definedName name="Prov_Cap_Tax" localSheetId="14">[60]Inputs!$E$111</definedName>
    <definedName name="Prov_Cap_Tax" localSheetId="11">[60]Inputs!$E$111</definedName>
    <definedName name="Prov_Cap_Tax">[61]Inputs!$E$111</definedName>
    <definedName name="PSE">'[92]4.04'!$A$6</definedName>
    <definedName name="PSE_Pre_Tax_Equity_Rate">'[56]Assumptions of Purchase'!$B$42</definedName>
    <definedName name="PSEBPAshare" localSheetId="9">#REF!</definedName>
    <definedName name="PSEBPAshare" localSheetId="1">#REF!</definedName>
    <definedName name="PSEBPAshare">#REF!</definedName>
    <definedName name="pseownperc" localSheetId="9">#REF!</definedName>
    <definedName name="pseownperc" localSheetId="1">#REF!</definedName>
    <definedName name="pseownperc">#REF!</definedName>
    <definedName name="PSEWACC" localSheetId="9">#REF!</definedName>
    <definedName name="PSEWACC" localSheetId="1">#REF!</definedName>
    <definedName name="PSEWACC">#REF!</definedName>
    <definedName name="PSPL" localSheetId="14">#REF!</definedName>
    <definedName name="PSPL" localSheetId="9">#REF!</definedName>
    <definedName name="PSPL" localSheetId="1">#REF!</definedName>
    <definedName name="PSPL" localSheetId="11">#REF!</definedName>
    <definedName name="PSPL">#REF!</definedName>
    <definedName name="PTABLES" localSheetId="1">#REF!</definedName>
    <definedName name="PTABLES">#REF!</definedName>
    <definedName name="PTC" localSheetId="9">#REF!</definedName>
    <definedName name="PTC" localSheetId="1">#REF!</definedName>
    <definedName name="PTC">#REF!</definedName>
    <definedName name="ptceffective" localSheetId="9">#REF!</definedName>
    <definedName name="ptceffective" localSheetId="1">#REF!</definedName>
    <definedName name="ptceffective">#REF!</definedName>
    <definedName name="PTCescal" localSheetId="9">#REF!</definedName>
    <definedName name="PTCescal" localSheetId="1">#REF!</definedName>
    <definedName name="PTCescal">#REF!</definedName>
    <definedName name="ptcescalstart" localSheetId="9">#REF!</definedName>
    <definedName name="ptcescalstart" localSheetId="1">#REF!</definedName>
    <definedName name="ptcescalstart">#REF!</definedName>
    <definedName name="PTDGP.T">[10]INTERNAL!$A$64:$IV$66</definedName>
    <definedName name="PTDMOD" localSheetId="8">#REF!</definedName>
    <definedName name="PTDMOD" localSheetId="1">#REF!</definedName>
    <definedName name="PTDMOD">#REF!</definedName>
    <definedName name="PTDP.T">[10]INTERNAL!$A$67:$IV$69</definedName>
    <definedName name="PTDROLL" localSheetId="8">#REF!</definedName>
    <definedName name="PTDROLL" localSheetId="1">#REF!</definedName>
    <definedName name="PTDROLL">#REF!</definedName>
    <definedName name="PTMOD" localSheetId="1">#REF!</definedName>
    <definedName name="PTMOD">#REF!</definedName>
    <definedName name="PTROLL" localSheetId="1">#REF!</definedName>
    <definedName name="PTROLL">#REF!</definedName>
    <definedName name="PWORKBACK" localSheetId="1">#REF!</definedName>
    <definedName name="PWORKBACK">#REF!</definedName>
    <definedName name="PWRCSTPF" localSheetId="14">#REF!</definedName>
    <definedName name="PWRCSTPF" localSheetId="9">#REF!</definedName>
    <definedName name="PWRCSTPF" localSheetId="1">#REF!</definedName>
    <definedName name="PWRCSTPF" localSheetId="11">#REF!</definedName>
    <definedName name="PWRCSTPF">#REF!</definedName>
    <definedName name="PWRCSTRS" localSheetId="14">#REF!</definedName>
    <definedName name="PWRCSTRS" localSheetId="9">#REF!</definedName>
    <definedName name="PWRCSTRS" localSheetId="1">#REF!</definedName>
    <definedName name="PWRCSTRS" localSheetId="11">#REF!</definedName>
    <definedName name="PWRCSTRS">#REF!</definedName>
    <definedName name="PWRCSTWP" localSheetId="14">#REF!</definedName>
    <definedName name="PWRCSTWP" localSheetId="9">#REF!</definedName>
    <definedName name="PWRCSTWP" localSheetId="1">#REF!</definedName>
    <definedName name="PWRCSTWP" localSheetId="11">#REF!</definedName>
    <definedName name="PWRCSTWP">#REF!</definedName>
    <definedName name="PWRCSTWR" localSheetId="14">#REF!</definedName>
    <definedName name="PWRCSTWR" localSheetId="9">#REF!</definedName>
    <definedName name="PWRCSTWR" localSheetId="1">#REF!</definedName>
    <definedName name="PWRCSTWR" localSheetId="11">#REF!</definedName>
    <definedName name="PWRCSTWR">#REF!</definedName>
    <definedName name="PXPACC1_ALL_MERGE" localSheetId="9">#REF!</definedName>
    <definedName name="PXPACC1_ALL_MERGE" localSheetId="1">#REF!</definedName>
    <definedName name="PXPACC1_ALL_MERGE" localSheetId="11">#REF!</definedName>
    <definedName name="PXPACC1_ALL_MERGE">#REF!</definedName>
    <definedName name="q" localSheetId="8" hidden="1">{#N/A,#N/A,FALSE,"Coversheet";#N/A,#N/A,FALSE,"QA"}</definedName>
    <definedName name="q" hidden="1">{#N/A,#N/A,FALSE,"Coversheet";#N/A,#N/A,FALSE,"QA"}</definedName>
    <definedName name="Q111_" localSheetId="14">#REF!</definedName>
    <definedName name="Q111_" localSheetId="8">#REF!</definedName>
    <definedName name="Q111_" localSheetId="1">#REF!</definedName>
    <definedName name="Q111_">#REF!</definedName>
    <definedName name="Q121_" localSheetId="14">#REF!</definedName>
    <definedName name="Q121_" localSheetId="1">#REF!</definedName>
    <definedName name="Q121_">#REF!</definedName>
    <definedName name="QA" localSheetId="14">[93]IPOA2002!#REF!</definedName>
    <definedName name="QA" localSheetId="9">[94]IPOA2002!#REF!</definedName>
    <definedName name="QA" localSheetId="1">[94]IPOA2002!#REF!</definedName>
    <definedName name="QA" localSheetId="11">[93]IPOA2002!#REF!</definedName>
    <definedName name="QA">[94]IPOA2002!#REF!</definedName>
    <definedName name="qqq" localSheetId="8" hidden="1">{#N/A,#N/A,FALSE,"schA"}</definedName>
    <definedName name="qqq" localSheetId="11" hidden="1">{#N/A,#N/A,FALSE,"schA"}</definedName>
    <definedName name="qqq" hidden="1">{#N/A,#N/A,FALSE,"schA"}</definedName>
    <definedName name="QTD_Format">[95]QTD!$B$11:$D$11,[95]QTD!$B$35:$D$35</definedName>
    <definedName name="Query1" localSheetId="14">#REF!</definedName>
    <definedName name="Query1" localSheetId="1">#REF!</definedName>
    <definedName name="Query1">#REF!</definedName>
    <definedName name="R_904" localSheetId="14">#REF!</definedName>
    <definedName name="R_904" localSheetId="1">#REF!</definedName>
    <definedName name="R_904">#REF!</definedName>
    <definedName name="RATE" localSheetId="9">#REF!</definedName>
    <definedName name="RATE" localSheetId="1">#REF!</definedName>
    <definedName name="RATE" localSheetId="11">#REF!</definedName>
    <definedName name="RATE">#REF!</definedName>
    <definedName name="RATE2">'[46]Transp Data'!$A$8:$I$112</definedName>
    <definedName name="RATEBASE" localSheetId="14">#REF!</definedName>
    <definedName name="RATEBASE" localSheetId="9">#REF!</definedName>
    <definedName name="RATEBASE" localSheetId="1">#REF!</definedName>
    <definedName name="RATEBASE" localSheetId="11">#REF!</definedName>
    <definedName name="RATEBASE">#REF!</definedName>
    <definedName name="RATEBASE_U95" localSheetId="14">#REF!</definedName>
    <definedName name="RATEBASE_U95" localSheetId="9">#REF!</definedName>
    <definedName name="RATEBASE_U95" localSheetId="1">#REF!</definedName>
    <definedName name="RATEBASE_U95" localSheetId="11">#REF!</definedName>
    <definedName name="RATEBASE_U95">#REF!</definedName>
    <definedName name="RATECASE" localSheetId="14">#REF!</definedName>
    <definedName name="RATECASE" localSheetId="9">#REF!</definedName>
    <definedName name="RATECASE" localSheetId="1">#REF!</definedName>
    <definedName name="RATECASE" localSheetId="11">#REF!</definedName>
    <definedName name="RATECASE">#REF!</definedName>
    <definedName name="Rates">[96]Codes!$A$1:$C$500</definedName>
    <definedName name="RB.T">[10]INTERNAL!$A$70:$IV$72</definedName>
    <definedName name="RC_ADJ" localSheetId="8">#REF!</definedName>
    <definedName name="RC_ADJ" localSheetId="1">#REF!</definedName>
    <definedName name="RC_ADJ">#REF!</definedName>
    <definedName name="RCF" localSheetId="14">[65]INPUTS!$F$48</definedName>
    <definedName name="RCF">[42]INPUTS!$F$48</definedName>
    <definedName name="RdSch_CY" localSheetId="8">'[97]INPUT TAB'!#REF!</definedName>
    <definedName name="RdSch_CY" localSheetId="9">'[97]INPUT TAB'!#REF!</definedName>
    <definedName name="RdSch_CY" localSheetId="1">'[97]INPUT TAB'!#REF!</definedName>
    <definedName name="RdSch_CY">'[97]INPUT TAB'!#REF!</definedName>
    <definedName name="RdSch_PY" localSheetId="9">'[97]INPUT TAB'!#REF!</definedName>
    <definedName name="RdSch_PY" localSheetId="1">'[97]INPUT TAB'!#REF!</definedName>
    <definedName name="RdSch_PY">'[97]INPUT TAB'!#REF!</definedName>
    <definedName name="RdSch_PY2" localSheetId="9">'[97]INPUT TAB'!#REF!</definedName>
    <definedName name="RdSch_PY2" localSheetId="1">'[97]INPUT TAB'!#REF!</definedName>
    <definedName name="RdSch_PY2">'[97]INPUT TAB'!#REF!</definedName>
    <definedName name="reaccrual" localSheetId="9">[22]Sheet2!#REF!</definedName>
    <definedName name="reaccrual" localSheetId="1">[22]Sheet2!#REF!</definedName>
    <definedName name="reaccrual">[22]Sheet2!#REF!</definedName>
    <definedName name="Realization" localSheetId="8">#REF!</definedName>
    <definedName name="Realization" localSheetId="1">#REF!</definedName>
    <definedName name="Realization">#REF!</definedName>
    <definedName name="realproptaxadjust" localSheetId="9">#REF!</definedName>
    <definedName name="realproptaxadjust" localSheetId="1">#REF!</definedName>
    <definedName name="realproptaxadjust">#REF!</definedName>
    <definedName name="REC" localSheetId="9">#REF!</definedName>
    <definedName name="REC" localSheetId="1">#REF!</definedName>
    <definedName name="REC">#REF!</definedName>
    <definedName name="regasset" localSheetId="9">#REF!</definedName>
    <definedName name="regasset" localSheetId="1">#REF!</definedName>
    <definedName name="regasset" localSheetId="11">#REF!</definedName>
    <definedName name="regasset">#REF!</definedName>
    <definedName name="RENTALS" localSheetId="14">#REF!</definedName>
    <definedName name="RENTALS" localSheetId="1">#REF!</definedName>
    <definedName name="RENTALS">#REF!</definedName>
    <definedName name="RESADJ" localSheetId="1">#REF!</definedName>
    <definedName name="RESADJ">#REF!</definedName>
    <definedName name="resdebt" localSheetId="9">#REF!</definedName>
    <definedName name="resdebt" localSheetId="1">#REF!</definedName>
    <definedName name="resdebt">#REF!</definedName>
    <definedName name="resepcdevcost" localSheetId="9">#REF!</definedName>
    <definedName name="resepcdevcost" localSheetId="1">#REF!</definedName>
    <definedName name="resepcdevcost">#REF!</definedName>
    <definedName name="RESequit" localSheetId="9">#REF!</definedName>
    <definedName name="RESequit" localSheetId="1">#REF!</definedName>
    <definedName name="RESequit">#REF!</definedName>
    <definedName name="ResExchCrRate" localSheetId="14">[89]Sch_194!$M$31</definedName>
    <definedName name="ResExchCrRate">[98]Sch_194!$M$31</definedName>
    <definedName name="RESID">[10]EXTERNAL!$A$88:$IV$90</definedName>
    <definedName name="resource_lookup">'[99]#REF'!$B$3:$C$112</definedName>
    <definedName name="ResourceSupplier">[32]Variables!$D$28</definedName>
    <definedName name="ResRCF" localSheetId="14">[84]INPUTS!$F$39</definedName>
    <definedName name="ResRCF">[44]INPUTS!$F$44</definedName>
    <definedName name="RESTATING" localSheetId="14">#REF!</definedName>
    <definedName name="RESTATING" localSheetId="9">#REF!</definedName>
    <definedName name="RESTATING" localSheetId="1">#REF!</definedName>
    <definedName name="RESTATING" localSheetId="11">#REF!</definedName>
    <definedName name="RESTATING">#REF!</definedName>
    <definedName name="Results" localSheetId="9">#REF!</definedName>
    <definedName name="Results" localSheetId="1">#REF!</definedName>
    <definedName name="Results" localSheetId="11">#REF!</definedName>
    <definedName name="Results">#REF!</definedName>
    <definedName name="ResUnc" localSheetId="13">[42]INPUTS!$F$43</definedName>
    <definedName name="ResUnc" localSheetId="12">[42]INPUTS!$F$43</definedName>
    <definedName name="ResUnc" localSheetId="14">[65]INPUTS!$F$43</definedName>
    <definedName name="ResUnc">[44]INPUTS!$F$39</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9">#REF!</definedName>
    <definedName name="retain" localSheetId="1">#REF!</definedName>
    <definedName name="retain">#REF!</definedName>
    <definedName name="RETIREPLAN" localSheetId="14">#REF!</definedName>
    <definedName name="RETIREPLAN" localSheetId="9">#REF!</definedName>
    <definedName name="RETIREPLAN" localSheetId="1">#REF!</definedName>
    <definedName name="RETIREPLAN" localSheetId="11">#REF!</definedName>
    <definedName name="RETIREPLAN">#REF!</definedName>
    <definedName name="REV" localSheetId="14">#REF!</definedName>
    <definedName name="REV" localSheetId="9">#REF!</definedName>
    <definedName name="REV" localSheetId="1">#REF!</definedName>
    <definedName name="REV" localSheetId="11">#REF!</definedName>
    <definedName name="REV">#REF!</definedName>
    <definedName name="REV_SCHD" localSheetId="1">#REF!</definedName>
    <definedName name="REV_SCHD">#REF!</definedName>
    <definedName name="REVADJ" localSheetId="14">#REF!</definedName>
    <definedName name="REVADJ" localSheetId="9">#REF!</definedName>
    <definedName name="REVADJ" localSheetId="1">#REF!</definedName>
    <definedName name="REVADJ" localSheetId="11">#REF!</definedName>
    <definedName name="REVADJ">#REF!</definedName>
    <definedName name="RevClass">[96]Codes!$F$2:$G$10</definedName>
    <definedName name="Revenue" localSheetId="9">#REF!</definedName>
    <definedName name="Revenue" localSheetId="1">#REF!</definedName>
    <definedName name="Revenue">#REF!</definedName>
    <definedName name="Revenue_by_month_take_2" localSheetId="1">#REF!</definedName>
    <definedName name="Revenue_by_month_take_2">#REF!</definedName>
    <definedName name="RevenueCheck" localSheetId="1">#REF!</definedName>
    <definedName name="RevenueCheck">#REF!</definedName>
    <definedName name="REVFAC1.T">[10]INTERNAL!$A$73:$IV$75</definedName>
    <definedName name="REVREQ" localSheetId="14">#REF!</definedName>
    <definedName name="REVREQ" localSheetId="9">#REF!</definedName>
    <definedName name="REVREQ" localSheetId="1">#REF!</definedName>
    <definedName name="REVREQ" localSheetId="11">#REF!</definedName>
    <definedName name="REVREQ">#REF!</definedName>
    <definedName name="RevReqSettle" localSheetId="1">#REF!</definedName>
    <definedName name="RevReqSettle">#REF!</definedName>
    <definedName name="REVVSTRS" localSheetId="1">#REF!</definedName>
    <definedName name="REVVSTRS">#REF!</definedName>
    <definedName name="RISFORM" localSheetId="1">#REF!</definedName>
    <definedName name="RISFORM">#REF!</definedName>
    <definedName name="ROD" localSheetId="13">[42]INPUTS!$F$30</definedName>
    <definedName name="ROD" localSheetId="12">[42]INPUTS!$F$30</definedName>
    <definedName name="ROD" localSheetId="14">[65]INPUTS!$F$30</definedName>
    <definedName name="ROD">[44]INPUTS!$F$30</definedName>
    <definedName name="ROE" localSheetId="13">[42]INPUTS!$F$31</definedName>
    <definedName name="ROE" localSheetId="12">[42]INPUTS!$F$31</definedName>
    <definedName name="ROE" localSheetId="14">#REF!</definedName>
    <definedName name="ROE" localSheetId="9">#REF!</definedName>
    <definedName name="ROE" localSheetId="1">#REF!</definedName>
    <definedName name="ROE" localSheetId="11">#REF!</definedName>
    <definedName name="ROE">#REF!</definedName>
    <definedName name="ROR" localSheetId="13">[42]INPUTS!$F$29</definedName>
    <definedName name="ROR" localSheetId="12">[42]INPUTS!$F$29</definedName>
    <definedName name="ROR" localSheetId="14">[43]INPUTS!$F$29</definedName>
    <definedName name="ROR" localSheetId="11">#REF!</definedName>
    <definedName name="ROR">[44]INPUTS!$F$29</definedName>
    <definedName name="royalty" localSheetId="9">#REF!</definedName>
    <definedName name="royalty" localSheetId="1">#REF!</definedName>
    <definedName name="royalty">#REF!</definedName>
    <definedName name="royenergyprice" localSheetId="9">#REF!</definedName>
    <definedName name="royenergyprice" localSheetId="1">#REF!</definedName>
    <definedName name="royenergyprice">#REF!</definedName>
    <definedName name="royescal" localSheetId="9">#REF!</definedName>
    <definedName name="royescal" localSheetId="1">#REF!</definedName>
    <definedName name="royescal">#REF!</definedName>
    <definedName name="roysched1perc" localSheetId="9">#REF!</definedName>
    <definedName name="roysched1perc" localSheetId="1">#REF!</definedName>
    <definedName name="roysched1perc">#REF!</definedName>
    <definedName name="roysched2perc" localSheetId="9">#REF!</definedName>
    <definedName name="roysched2perc" localSheetId="1">#REF!</definedName>
    <definedName name="roysched2perc">#REF!</definedName>
    <definedName name="SALESACCT" localSheetId="14">#REF!</definedName>
    <definedName name="SALESACCT" localSheetId="1">#REF!</definedName>
    <definedName name="SALESACCT">#REF!</definedName>
    <definedName name="SALESRESALEP" localSheetId="14">#REF!</definedName>
    <definedName name="SALESRESALEP" localSheetId="9">#REF!</definedName>
    <definedName name="SALESRESALEP" localSheetId="1">#REF!</definedName>
    <definedName name="SALESRESALEP" localSheetId="11">#REF!</definedName>
    <definedName name="SALESRESALEP">#REF!</definedName>
    <definedName name="SALESRESALER" localSheetId="14">#REF!</definedName>
    <definedName name="SALESRESALER" localSheetId="9">#REF!</definedName>
    <definedName name="SALESRESALER" localSheetId="1">#REF!</definedName>
    <definedName name="SALESRESALER" localSheetId="11">#REF!</definedName>
    <definedName name="SALESRESALER">#REF!</definedName>
    <definedName name="salestax" localSheetId="9">#REF!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[84]INPUTS!$F$40</definedName>
    <definedName name="SbUnc">[10]INPUTS!$F$35</definedName>
    <definedName name="Sch194Rlfwd">'[100]Sch94 Rlfwd'!$B$11</definedName>
    <definedName name="SCH33CUSTS" localSheetId="8">#REF!</definedName>
    <definedName name="SCH33CUSTS" localSheetId="1">#REF!</definedName>
    <definedName name="SCH33CUSTS">#REF!</definedName>
    <definedName name="SCH48ADJ" localSheetId="1">#REF!</definedName>
    <definedName name="SCH48ADJ">#REF!</definedName>
    <definedName name="SCH98NOR" localSheetId="1">#REF!</definedName>
    <definedName name="SCH98NOR">#REF!</definedName>
    <definedName name="SCHED47" localSheetId="1">#REF!</definedName>
    <definedName name="SCHED47">#REF!</definedName>
    <definedName name="schedtoggle" localSheetId="9">#REF!</definedName>
    <definedName name="schedtoggle" localSheetId="1">#REF!</definedName>
    <definedName name="schedtoggle">#REF!</definedName>
    <definedName name="Schedule">[27]Inputs!$N$14</definedName>
    <definedName name="sdlfhsdlhfkl" localSheetId="8" hidden="1">{#N/A,#N/A,FALSE,"Summ";#N/A,#N/A,FALSE,"General"}</definedName>
    <definedName name="sdlfhsdlhfkl" hidden="1">{#N/A,#N/A,FALSE,"Summ";#N/A,#N/A,FALSE,"General"}</definedName>
    <definedName name="se" localSheetId="1">#REF!</definedName>
    <definedName name="se">#REF!</definedName>
    <definedName name="SEAS_2" localSheetId="14">#REF!</definedName>
    <definedName name="SEAS_2" localSheetId="1">#REF!</definedName>
    <definedName name="SEAS_2">#REF!</definedName>
    <definedName name="SEAS_3" localSheetId="14">#REF!</definedName>
    <definedName name="SEAS_3" localSheetId="1">#REF!</definedName>
    <definedName name="SEAS_3">#REF!</definedName>
    <definedName name="SEATAC_TEMP" localSheetId="1">#REF!</definedName>
    <definedName name="SEATAC_TEMP">#REF!</definedName>
    <definedName name="SeatacPrint" localSheetId="8">[90]Bremerton!#REF!</definedName>
    <definedName name="SeatacPrint" localSheetId="1">[90]Bremerton!#REF!</definedName>
    <definedName name="SeatacPrint">[90]Bremerton!#REF!</definedName>
    <definedName name="SECOND" localSheetId="1">[1]Jan!#REF!</definedName>
    <definedName name="SECOND">[1]Jan!#REF!</definedName>
    <definedName name="SecSSW_MWH" localSheetId="9">[17]DT_A_AMW93!#REF!</definedName>
    <definedName name="SecSSW_MWH" localSheetId="1">[17]DT_A_AMW93!#REF!</definedName>
    <definedName name="SecSSW_MWH" localSheetId="11">[17]DT_A_AMW93!#REF!</definedName>
    <definedName name="SecSSW_MWH">[17]DT_A_AMW93!#REF!</definedName>
    <definedName name="SEP" localSheetId="1">[33]Backup!#REF!</definedName>
    <definedName name="SEP">[33]Backup!#REF!</definedName>
    <definedName name="Sep03AMA" localSheetId="14">[13]BS!$AG$7:$AG$3582</definedName>
    <definedName name="Sep03AMA" localSheetId="11">[13]BS!$AG$7:$AG$3582</definedName>
    <definedName name="Sep03AMA">[8]BS!$AG$7:$AG$3582</definedName>
    <definedName name="Sep04AMA" localSheetId="14">[14]BS!$AL$7:$AL$3582</definedName>
    <definedName name="Sep04AMA" localSheetId="11">[14]BS!$AL$7:$AL$3582</definedName>
    <definedName name="Sep04AMA">[4]BS!$AL$7:$AL$3582</definedName>
    <definedName name="Sep05AMA" localSheetId="9">#REF!</definedName>
    <definedName name="Sep05AMA" localSheetId="1">#REF!</definedName>
    <definedName name="Sep05AMA">#REF!</definedName>
    <definedName name="Sep09AMA">[6]BS!$AS$7:$AS$1726</definedName>
    <definedName name="sepcf" localSheetId="9">#REF!</definedName>
    <definedName name="sepcf" localSheetId="1">#REF!</definedName>
    <definedName name="sepcf">#REF!</definedName>
    <definedName name="sepcost" localSheetId="9">#REF!</definedName>
    <definedName name="sepcost" localSheetId="1">#REF!</definedName>
    <definedName name="sepcost">#REF!</definedName>
    <definedName name="SEPT" localSheetId="1">#REF!</definedName>
    <definedName name="SEPT">#REF!</definedName>
    <definedName name="SERV" localSheetId="14">#REF!</definedName>
    <definedName name="SERV" localSheetId="1">#REF!</definedName>
    <definedName name="SERV">#REF!</definedName>
    <definedName name="SERVICES_3" localSheetId="1">#REF!</definedName>
    <definedName name="SERVICES_3">#REF!</definedName>
    <definedName name="seven" localSheetId="8" hidden="1">{#N/A,#N/A,FALSE,"CRPT";#N/A,#N/A,FALSE,"TREND";#N/A,#N/A,FALSE,"%Curve"}</definedName>
    <definedName name="seven" hidden="1">{#N/A,#N/A,FALSE,"CRPT";#N/A,#N/A,FALSE,"TREND";#N/A,#N/A,FALSE,"%Curve"}</definedName>
    <definedName name="sg" localSheetId="1">#REF!</definedName>
    <definedName name="sg">#REF!</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4">#REF!</definedName>
    <definedName name="SKAGIT" localSheetId="9">#REF!</definedName>
    <definedName name="SKAGIT" localSheetId="1">#REF!</definedName>
    <definedName name="SKAGIT" localSheetId="11">#REF!</definedName>
    <definedName name="SKAGIT">#REF!</definedName>
    <definedName name="SLFINSURANCE" localSheetId="14">#REF!</definedName>
    <definedName name="SLFINSURANCE" localSheetId="9">#REF!</definedName>
    <definedName name="SLFINSURANCE" localSheetId="1">#REF!</definedName>
    <definedName name="SLFINSURANCE" localSheetId="11">#REF!</definedName>
    <definedName name="SLFINSURANCE">#REF!</definedName>
    <definedName name="SolarDate" localSheetId="14">'[49]Dispatch Cases'!#REF!</definedName>
    <definedName name="SolarDate" localSheetId="9">'[50]Dispatch Cases'!#REF!</definedName>
    <definedName name="SolarDate" localSheetId="1">'[50]Dispatch Cases'!#REF!</definedName>
    <definedName name="SolarDate" localSheetId="11">'[49]Dispatch Cases'!#REF!</definedName>
    <definedName name="SolarDate">'[50]Dispatch Cases'!#REF!</definedName>
    <definedName name="solver_eval" hidden="1">0</definedName>
    <definedName name="solver_ntri" hidden="1">1000</definedName>
    <definedName name="solver_rsmp" hidden="1">1</definedName>
    <definedName name="solver_seed" hidden="1">0</definedName>
    <definedName name="SPREAD" localSheetId="9">#REF!</definedName>
    <definedName name="SPREAD" localSheetId="1">#REF!</definedName>
    <definedName name="SPREAD">#REF!</definedName>
    <definedName name="STAFFREDUC" localSheetId="14">#REF!</definedName>
    <definedName name="STAFFREDUC" localSheetId="9">#REF!</definedName>
    <definedName name="STAFFREDUC" localSheetId="1">#REF!</definedName>
    <definedName name="STAFFREDUC" localSheetId="11">#REF!</definedName>
    <definedName name="STAFFREDUC">#REF!</definedName>
    <definedName name="START" localSheetId="1">[1]Jan!#REF!</definedName>
    <definedName name="START">[1]Jan!#REF!</definedName>
    <definedName name="StartDate" localSheetId="14">[29]Assumptions!$C$9</definedName>
    <definedName name="StartDate" localSheetId="11">[29]Assumptions!$C$9</definedName>
    <definedName name="StartDate">[30]Assumptions!$C$9</definedName>
    <definedName name="STATE_UTILITY_TAX">'[20]MJS-7'!$N$16</definedName>
    <definedName name="stationserv" localSheetId="9">#REF!</definedName>
    <definedName name="stationserv" localSheetId="1">#REF!</definedName>
    <definedName name="stationserv">#REF!</definedName>
    <definedName name="STAX" localSheetId="13">[42]INPUTS!$F$34</definedName>
    <definedName name="STAX" localSheetId="12">[42]INPUTS!$F$34</definedName>
    <definedName name="STAX" localSheetId="14">[65]INPUTS!$F$34</definedName>
    <definedName name="STAX">[44]INPUTS!$F$34</definedName>
    <definedName name="STORM" localSheetId="14">#REF!</definedName>
    <definedName name="STORM" localSheetId="9">#REF!</definedName>
    <definedName name="STORM" localSheetId="1">#REF!</definedName>
    <definedName name="STORM" localSheetId="11">#REF!</definedName>
    <definedName name="STORM">#REF!</definedName>
    <definedName name="STORPT" localSheetId="14">#REF!</definedName>
    <definedName name="STORPT" localSheetId="1">#REF!</definedName>
    <definedName name="STORPT">#REF!</definedName>
    <definedName name="SUM_TAB1" localSheetId="1">#REF!</definedName>
    <definedName name="SUM_TAB1">#REF!</definedName>
    <definedName name="SUM_TAB2" localSheetId="1">#REF!</definedName>
    <definedName name="SUM_TAB2">#REF!</definedName>
    <definedName name="SUM_TAB3" localSheetId="1">#REF!</definedName>
    <definedName name="SUM_TAB3">#REF!</definedName>
    <definedName name="SUMMARY" localSheetId="14">#REF!</definedName>
    <definedName name="SUMMARY" localSheetId="9">#REF!</definedName>
    <definedName name="SUMMARY" localSheetId="1">#REF!</definedName>
    <definedName name="SUMMARY" localSheetId="11">#REF!</definedName>
    <definedName name="SUMMARY">#REF!</definedName>
    <definedName name="SummaryPrint" localSheetId="8">[90]Bremerton!#REF!</definedName>
    <definedName name="SummaryPrint" localSheetId="1">[90]Bremerton!#REF!</definedName>
    <definedName name="SummaryPrint">[90]Bremerton!#REF!</definedName>
    <definedName name="SUMMER" localSheetId="1">[90]Bremerton!#REF!</definedName>
    <definedName name="SUMMER">[90]Bremerton!#REF!</definedName>
    <definedName name="supentit_in_wkly_vect_input" localSheetId="9">#REF!</definedName>
    <definedName name="supentit_in_wkly_vect_input" localSheetId="1">#REF!</definedName>
    <definedName name="supentit_in_wkly_vect_input">#REF!</definedName>
    <definedName name="supentit_out_wkly_vect_input" localSheetId="9">#REF!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9">[17]DT_A_AMW93!#REF!</definedName>
    <definedName name="SWSales_MWH" localSheetId="1">[17]DT_A_AMW93!#REF!</definedName>
    <definedName name="SWSales_MWH" localSheetId="11">[17]DT_A_AMW93!#REF!</definedName>
    <definedName name="SWSales_MWH">[17]DT_A_AMW93!#REF!</definedName>
    <definedName name="t" localSheetId="14" hidden="1">{#N/A,#N/A,FALSE,"CESTSUM";#N/A,#N/A,FALSE,"est sum A";#N/A,#N/A,FALSE,"est detail A"}</definedName>
    <definedName name="t" localSheetId="8" hidden="1">{#N/A,#N/A,FALSE,"CESTSUM";#N/A,#N/A,FALSE,"est sum A";#N/A,#N/A,FALSE,"est detail A"}</definedName>
    <definedName name="t" localSheetId="11" hidden="1">{#N/A,#N/A,FALSE,"CESTSUM";#N/A,#N/A,FALSE,"est sum A";#N/A,#N/A,FALSE,"est detail A"}</definedName>
    <definedName name="t" hidden="1">{#N/A,#N/A,FALSE,"CESTSUM";#N/A,#N/A,FALSE,"est sum A";#N/A,#N/A,FALSE,"est detail A"}</definedName>
    <definedName name="TABLE_1" localSheetId="1">#REF!</definedName>
    <definedName name="TABLE_1">#REF!</definedName>
    <definedName name="TABLE_2" localSheetId="1">#REF!</definedName>
    <definedName name="TABLE_2">#REF!</definedName>
    <definedName name="TABLE_3" localSheetId="1">#REF!</definedName>
    <definedName name="TABLE_3">#REF!</definedName>
    <definedName name="TABLE_4" localSheetId="1">#REF!</definedName>
    <definedName name="TABLE_4">#REF!</definedName>
    <definedName name="TABLE_4_A" localSheetId="1">#REF!</definedName>
    <definedName name="TABLE_4_A">#REF!</definedName>
    <definedName name="TABLE_5" localSheetId="1">#REF!</definedName>
    <definedName name="TABLE_5">#REF!</definedName>
    <definedName name="TABLE_6" localSheetId="1">#REF!</definedName>
    <definedName name="TABLE_6">#REF!</definedName>
    <definedName name="TABLE_7" localSheetId="1">#REF!</definedName>
    <definedName name="TABLE_7">#REF!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ABLEONE" localSheetId="1">#REF!</definedName>
    <definedName name="TABLEONE">#REF!</definedName>
    <definedName name="TargetROR">[24]Inputs!$G$29</definedName>
    <definedName name="TAXCORPLIC" localSheetId="14">#REF!</definedName>
    <definedName name="TAXCORPLIC" localSheetId="9">#REF!</definedName>
    <definedName name="TAXCORPLIC" localSheetId="1">#REF!</definedName>
    <definedName name="TAXCORPLIC" localSheetId="11">#REF!</definedName>
    <definedName name="TAXCORPLIC">#REF!</definedName>
    <definedName name="TAXENERGYP" localSheetId="14">#REF!</definedName>
    <definedName name="TAXENERGYP" localSheetId="9">#REF!</definedName>
    <definedName name="TAXENERGYP" localSheetId="1">#REF!</definedName>
    <definedName name="TAXENERGYP" localSheetId="11">#REF!</definedName>
    <definedName name="TAXENERGYP">#REF!</definedName>
    <definedName name="TAXENERGYR" localSheetId="14">#REF!</definedName>
    <definedName name="TAXENERGYR" localSheetId="9">#REF!</definedName>
    <definedName name="TAXENERGYR" localSheetId="1">#REF!</definedName>
    <definedName name="TAXENERGYR" localSheetId="11">#REF!</definedName>
    <definedName name="TAXENERGYR">#REF!</definedName>
    <definedName name="TAXEXCISE" localSheetId="14">#REF!</definedName>
    <definedName name="TAXEXCISE" localSheetId="9">#REF!</definedName>
    <definedName name="TAXEXCISE" localSheetId="1">#REF!</definedName>
    <definedName name="TAXEXCISE" localSheetId="11">#REF!</definedName>
    <definedName name="TAXEXCISE">#REF!</definedName>
    <definedName name="TAXFICA" localSheetId="14">#REF!</definedName>
    <definedName name="TAXFICA" localSheetId="9">#REF!</definedName>
    <definedName name="TAXFICA" localSheetId="1">#REF!</definedName>
    <definedName name="TAXFICA" localSheetId="11">#REF!</definedName>
    <definedName name="TAXFICA">#REF!</definedName>
    <definedName name="TAXFUT" localSheetId="14">#REF!</definedName>
    <definedName name="TAXFUT" localSheetId="9">#REF!</definedName>
    <definedName name="TAXFUT" localSheetId="1">#REF!</definedName>
    <definedName name="TAXFUT" localSheetId="11">#REF!</definedName>
    <definedName name="TAXFUT">#REF!</definedName>
    <definedName name="TAXINCOME" localSheetId="14">#REF!</definedName>
    <definedName name="TAXINCOME" localSheetId="9">#REF!</definedName>
    <definedName name="TAXINCOME" localSheetId="1">#REF!</definedName>
    <definedName name="TAXINCOME" localSheetId="11">#REF!</definedName>
    <definedName name="TAXINCOME">#REF!</definedName>
    <definedName name="TAXMEDICARE" localSheetId="14">#REF!</definedName>
    <definedName name="TAXMEDICARE" localSheetId="9">#REF!</definedName>
    <definedName name="TAXMEDICARE" localSheetId="1">#REF!</definedName>
    <definedName name="TAXMEDICARE" localSheetId="11">#REF!</definedName>
    <definedName name="TAXMEDICARE">#REF!</definedName>
    <definedName name="taxown" localSheetId="9">#REF!</definedName>
    <definedName name="taxown" localSheetId="1">#REF!</definedName>
    <definedName name="taxown">#REF!</definedName>
    <definedName name="TAXPFINT" localSheetId="14">#REF!</definedName>
    <definedName name="TAXPFINT" localSheetId="9">#REF!</definedName>
    <definedName name="TAXPFINT" localSheetId="1">#REF!</definedName>
    <definedName name="TAXPFINT" localSheetId="11">#REF!</definedName>
    <definedName name="TAXPFINT">#REF!</definedName>
    <definedName name="TAXPROPERTY" localSheetId="14">#REF!</definedName>
    <definedName name="TAXPROPERTY" localSheetId="9">#REF!</definedName>
    <definedName name="TAXPROPERTY" localSheetId="1">#REF!</definedName>
    <definedName name="TAXPROPERTY" localSheetId="11">#REF!</definedName>
    <definedName name="TAXPROPERTY">#REF!</definedName>
    <definedName name="TAXSUT" localSheetId="14">#REF!</definedName>
    <definedName name="TAXSUT" localSheetId="9">#REF!</definedName>
    <definedName name="TAXSUT" localSheetId="1">#REF!</definedName>
    <definedName name="TAXSUT" localSheetId="11">#REF!</definedName>
    <definedName name="TAXSUT">#REF!</definedName>
    <definedName name="tbl_Master" localSheetId="9">#REF!</definedName>
    <definedName name="tbl_Master" localSheetId="1">#REF!</definedName>
    <definedName name="tbl_Master">#REF!</definedName>
    <definedName name="TDMOD" localSheetId="1">#REF!</definedName>
    <definedName name="TDMOD">#REF!</definedName>
    <definedName name="TDP.T">[10]INTERNAL!$A$82:$IV$84</definedName>
    <definedName name="TDROLL" localSheetId="8">#REF!</definedName>
    <definedName name="TDROLL" localSheetId="1">#REF!</definedName>
    <definedName name="TDROLL">#REF!</definedName>
    <definedName name="tem" localSheetId="8" hidden="1">{#N/A,#N/A,FALSE,"Summ";#N/A,#N/A,FALSE,"General"}</definedName>
    <definedName name="tem" hidden="1">{#N/A,#N/A,FALSE,"Summ";#N/A,#N/A,FALSE,"General"}</definedName>
    <definedName name="TEMP" localSheetId="14" hidden="1">{#N/A,#N/A,FALSE,"Summ";#N/A,#N/A,FALSE,"General"}</definedName>
    <definedName name="TEMP" localSheetId="8" hidden="1">{#N/A,#N/A,FALSE,"Summ";#N/A,#N/A,FALSE,"General"}</definedName>
    <definedName name="TEMP" localSheetId="11" hidden="1">{#N/A,#N/A,FALSE,"Summ";#N/A,#N/A,FALSE,"General"}</definedName>
    <definedName name="TEMP" hidden="1">{#N/A,#N/A,FALSE,"Summ";#N/A,#N/A,FALSE,"General"}</definedName>
    <definedName name="Temp1" localSheetId="14" hidden="1">{#N/A,#N/A,FALSE,"CESTSUM";#N/A,#N/A,FALSE,"est sum A";#N/A,#N/A,FALSE,"est detail A"}</definedName>
    <definedName name="Temp1" localSheetId="8" hidden="1">{#N/A,#N/A,FALSE,"CESTSUM";#N/A,#N/A,FALSE,"est sum A";#N/A,#N/A,FALSE,"est detail A"}</definedName>
    <definedName name="Temp1" localSheetId="11"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 localSheetId="14">#REF!</definedName>
    <definedName name="TEMPADJ" localSheetId="9">#REF!</definedName>
    <definedName name="TEMPADJ" localSheetId="1">#REF!</definedName>
    <definedName name="TEMPADJ" localSheetId="11">#REF!</definedName>
    <definedName name="TEMPADJ">#REF!</definedName>
    <definedName name="TenaskaShare" localSheetId="14">[49]Dispatch!#REF!</definedName>
    <definedName name="TenaskaShare" localSheetId="9">[50]Dispatch!#REF!</definedName>
    <definedName name="TenaskaShare" localSheetId="1">[50]Dispatch!#REF!</definedName>
    <definedName name="TenaskaShare" localSheetId="11">[49]Dispatch!#REF!</definedName>
    <definedName name="TenaskaShare">[50]Dispatch!#REF!</definedName>
    <definedName name="Test" localSheetId="9">[5]BS!#REF!</definedName>
    <definedName name="Test" localSheetId="1">[5]BS!#REF!</definedName>
    <definedName name="Test" localSheetId="11">[18]BS!#REF!</definedName>
    <definedName name="Test">[5]BS!#REF!</definedName>
    <definedName name="TEST0" localSheetId="9">#REF!</definedName>
    <definedName name="TEST0" localSheetId="1">#REF!</definedName>
    <definedName name="TEST0">#REF!</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HKEY" localSheetId="9">#REF!</definedName>
    <definedName name="TESTHKEY" localSheetId="1">#REF!</definedName>
    <definedName name="TESTHKEY">#REF!</definedName>
    <definedName name="TESTKEYS" localSheetId="9">#REF!</definedName>
    <definedName name="TESTKEYS" localSheetId="1">#REF!</definedName>
    <definedName name="TESTKEYS">#REF!</definedName>
    <definedName name="TestPeriod">[25]Inputs!$C$5</definedName>
    <definedName name="TESTVKEY" localSheetId="9">#REF!</definedName>
    <definedName name="TESTVKEY" localSheetId="1">#REF!</definedName>
    <definedName name="TESTVKEY">#REF!</definedName>
    <definedName name="TESTYEAR" localSheetId="14">#REF!</definedName>
    <definedName name="TESTYEAR" localSheetId="11">#REF!</definedName>
    <definedName name="TESTYEAR">'[57]JHS-6'!$A$7</definedName>
    <definedName name="TFR">[10]CLASSIFIERS!$A$11:$IV$11</definedName>
    <definedName name="Therm_check" localSheetId="14">'[101]Peak Day Allocators'!#REF!</definedName>
    <definedName name="Therm_check" localSheetId="8">'[101]Peak Day Allocators'!#REF!</definedName>
    <definedName name="Therm_check" localSheetId="1">'[101]Peak Day Allocators'!#REF!</definedName>
    <definedName name="Therm_check">'[101]Peak Day Allocators'!#REF!</definedName>
    <definedName name="Therm_upload" localSheetId="14">#REF!</definedName>
    <definedName name="Therm_upload" localSheetId="9">#REF!</definedName>
    <definedName name="Therm_upload" localSheetId="1">#REF!</definedName>
    <definedName name="Therm_upload" localSheetId="11">#REF!</definedName>
    <definedName name="Therm_upload">#REF!</definedName>
    <definedName name="ThermalBookLife" localSheetId="14">[29]Assumptions!$C$25</definedName>
    <definedName name="ThermalBookLife" localSheetId="11">[29]Assumptions!$C$25</definedName>
    <definedName name="ThermalBookLife">[30]Assumptions!$C$25</definedName>
    <definedName name="therms" localSheetId="9">#REF!</definedName>
    <definedName name="therms" localSheetId="1">#REF!</definedName>
    <definedName name="therms" localSheetId="11">#REF!</definedName>
    <definedName name="therms">#REF!</definedName>
    <definedName name="thirdpartyIRR" localSheetId="9">#REF!</definedName>
    <definedName name="thirdpartyIRR" localSheetId="1">#REF!</definedName>
    <definedName name="thirdpartyIRR">#REF!</definedName>
    <definedName name="THM_ALL_YEARS" localSheetId="10">#REF!</definedName>
    <definedName name="THM_ALL_YEARS" localSheetId="9">#REF!</definedName>
    <definedName name="THM_ALL_YEARS" localSheetId="1">#REF!</definedName>
    <definedName name="THM_ALL_YEARS" localSheetId="11">#REF!</definedName>
    <definedName name="THM_ALL_YEARS">#REF!</definedName>
    <definedName name="Title" localSheetId="14">[29]Assumptions!$A$1</definedName>
    <definedName name="Title" localSheetId="11">[29]Assumptions!$A$1</definedName>
    <definedName name="Title">[30]Assumptions!$A$1</definedName>
    <definedName name="today" localSheetId="9">#REF!</definedName>
    <definedName name="today" localSheetId="1">#REF!</definedName>
    <definedName name="today">#REF!</definedName>
    <definedName name="TopLeft" localSheetId="9">#REF!</definedName>
    <definedName name="TopLeft" localSheetId="1">#REF!</definedName>
    <definedName name="TopLeft" localSheetId="11">#REF!</definedName>
    <definedName name="TopLeft">#REF!</definedName>
    <definedName name="totaldebt" localSheetId="9">#REF!</definedName>
    <definedName name="totaldebt" localSheetId="1">#REF!</definedName>
    <definedName name="totaldebt">#REF!</definedName>
    <definedName name="totalequit" localSheetId="9">#REF!</definedName>
    <definedName name="totalequit" localSheetId="1">#REF!</definedName>
    <definedName name="totalequit">#REF!</definedName>
    <definedName name="TotalRateBase">'[25]G+T+D+R+M'!$H$58</definedName>
    <definedName name="TP.T">[10]INTERNAL!$A$91:$IV$93</definedName>
    <definedName name="tr" localSheetId="8" hidden="1">{#N/A,#N/A,FALSE,"CESTSUM";#N/A,#N/A,FALSE,"est sum A";#N/A,#N/A,FALSE,"est detail A"}</definedName>
    <definedName name="tr" hidden="1">{#N/A,#N/A,FALSE,"CESTSUM";#N/A,#N/A,FALSE,"est sum A";#N/A,#N/A,FALSE,"est detail A"}</definedName>
    <definedName name="TRADING_NET" localSheetId="9">[17]DT_A_DOL93!#REF!</definedName>
    <definedName name="TRADING_NET" localSheetId="1">[17]DT_A_DOL93!#REF!</definedName>
    <definedName name="TRADING_NET" localSheetId="11">[17]DT_A_DOL93!#REF!</definedName>
    <definedName name="TRADING_NET">[17]DT_A_DOL93!#REF!</definedName>
    <definedName name="tran_revenue" localSheetId="9">#REF!</definedName>
    <definedName name="tran_revenue" localSheetId="1">#REF!</definedName>
    <definedName name="tran_revenue" localSheetId="11">#REF!</definedName>
    <definedName name="tran_revenue">#REF!</definedName>
    <definedName name="TRANPT" localSheetId="14">#REF!</definedName>
    <definedName name="TRANPT" localSheetId="1">#REF!</definedName>
    <definedName name="TRANPT">#REF!</definedName>
    <definedName name="trans_constraint_y_n" localSheetId="9">#REF!</definedName>
    <definedName name="trans_constraint_y_n" localSheetId="1">#REF!</definedName>
    <definedName name="trans_constraint_y_n">#REF!</definedName>
    <definedName name="transdb" localSheetId="11">'[102]Transp Unbilled'!$A$8:$E$174</definedName>
    <definedName name="transdb">'[103]Transp Unbilled'!$A$8:$E$174</definedName>
    <definedName name="Transfer" localSheetId="9" hidden="1">#REF!</definedName>
    <definedName name="Transfer" localSheetId="1" hidden="1">#REF!</definedName>
    <definedName name="Transfer" localSheetId="11" hidden="1">#REF!</definedName>
    <definedName name="Transfer" hidden="1">#REF!</definedName>
    <definedName name="Transfers" localSheetId="9" hidden="1">#REF!</definedName>
    <definedName name="Transfers" localSheetId="1" hidden="1">#REF!</definedName>
    <definedName name="Transfers" localSheetId="11" hidden="1">#REF!</definedName>
    <definedName name="Transfers" hidden="1">#REF!</definedName>
    <definedName name="TRANSM_2">[104]Transm2!$A$1:$M$461:'[104]10 Yr FC'!$M$47</definedName>
    <definedName name="turbinesize" localSheetId="9">#REF!</definedName>
    <definedName name="turbinesize" localSheetId="1">#REF!</definedName>
    <definedName name="turbinesize">#REF!</definedName>
    <definedName name="twoyrswarranty" localSheetId="9">#REF!</definedName>
    <definedName name="twoyrswarranty" localSheetId="1">#REF!</definedName>
    <definedName name="twoyrswarranty">#REF!</definedName>
    <definedName name="u" localSheetId="14" hidden="1">{#N/A,#N/A,FALSE,"Summ";#N/A,#N/A,FALSE,"General"}</definedName>
    <definedName name="u" localSheetId="8" hidden="1">{#N/A,#N/A,FALSE,"Summ";#N/A,#N/A,FALSE,"General"}</definedName>
    <definedName name="u" localSheetId="11" hidden="1">{#N/A,#N/A,FALSE,"Summ";#N/A,#N/A,FALSE,"General"}</definedName>
    <definedName name="u" hidden="1">{#N/A,#N/A,FALSE,"Summ";#N/A,#N/A,FALSE,"General"}</definedName>
    <definedName name="UAACT115S" localSheetId="1">'[27]Functional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1">'[27]Functional Study'!#REF!</definedName>
    <definedName name="UACCT115">'[27]Functional Study'!#REF!</definedName>
    <definedName name="UACCT115DGP" localSheetId="1">'[27]Functional Study'!#REF!</definedName>
    <definedName name="UACCT115DGP">'[27]Functional Study'!#REF!</definedName>
    <definedName name="UACCT115SG" localSheetId="1">'[27]Functional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1">'[24]Func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1">'[26]Functional Study'!#REF!</definedName>
    <definedName name="UACCT41020">'[26]Functional Study'!#REF!</definedName>
    <definedName name="UACCT41020BADDEBT" localSheetId="1">'[26]Functional Study'!#REF!</definedName>
    <definedName name="UACCT41020BADDEBT">'[26]Functional Study'!#REF!</definedName>
    <definedName name="UACCT41020DITEXP" localSheetId="1">'[26]Functional Study'!#REF!</definedName>
    <definedName name="UACCT41020DITEXP">'[26]Functional Study'!#REF!</definedName>
    <definedName name="UACCT41020DNPU" localSheetId="1">'[26]Functional Study'!#REF!</definedName>
    <definedName name="UACCT41020DNPU">'[26]Functional Study'!#REF!</definedName>
    <definedName name="UACCT41020S" localSheetId="1">'[26]Functional Study'!#REF!</definedName>
    <definedName name="UACCT41020S">'[26]Functional Study'!#REF!</definedName>
    <definedName name="UACCT41020SE" localSheetId="1">'[26]Functional Study'!#REF!</definedName>
    <definedName name="UACCT41020SE">'[26]Functional Study'!#REF!</definedName>
    <definedName name="UACCT41020SG" localSheetId="1">'[26]Functional Study'!#REF!</definedName>
    <definedName name="UACCT41020SG">'[26]Functional Study'!#REF!</definedName>
    <definedName name="UACCT41020SGCT" localSheetId="1">'[26]Functional Study'!#REF!</definedName>
    <definedName name="UACCT41020SGCT">'[26]Functional Study'!#REF!</definedName>
    <definedName name="UACCT41020SGPP" localSheetId="1">'[26]Functional Study'!#REF!</definedName>
    <definedName name="UACCT41020SGPP">'[26]Functional Study'!#REF!</definedName>
    <definedName name="UACCT41020SO" localSheetId="1">'[26]Functional Study'!#REF!</definedName>
    <definedName name="UACCT41020SO">'[26]Functional Study'!#REF!</definedName>
    <definedName name="UACCT41020TROJP" localSheetId="1">'[26]Functional Study'!#REF!</definedName>
    <definedName name="UACCT41020TROJP">'[26]Functional Study'!#REF!</definedName>
    <definedName name="UACCT4102SNPD" localSheetId="1">'[26]Functional Study'!#REF!</definedName>
    <definedName name="UACCT4102SNPD">'[26]Functional Study'!#REF!</definedName>
    <definedName name="UAcct41110">'[25]Func Study'!$AB$1325</definedName>
    <definedName name="UAcct41111" localSheetId="1">'[26]Functional Study'!#REF!</definedName>
    <definedName name="UAcct41111">'[26]Functional Study'!#REF!</definedName>
    <definedName name="UAcct41111Baddebt" localSheetId="1">'[26]Functional Study'!#REF!</definedName>
    <definedName name="UAcct41111Baddebt">'[26]Functional Study'!#REF!</definedName>
    <definedName name="UAcct41111Dgp" localSheetId="1">'[26]Functional Study'!#REF!</definedName>
    <definedName name="UAcct41111Dgp">'[26]Functional Study'!#REF!</definedName>
    <definedName name="UAcct41111Dgu" localSheetId="1">'[26]Functional Study'!#REF!</definedName>
    <definedName name="UAcct41111Dgu">'[26]Functional Study'!#REF!</definedName>
    <definedName name="UAcct41111Ditexp" localSheetId="1">'[26]Functional Study'!#REF!</definedName>
    <definedName name="UAcct41111Ditexp">'[26]Functional Study'!#REF!</definedName>
    <definedName name="UAcct41111Dnpp" localSheetId="1">'[26]Functional Study'!#REF!</definedName>
    <definedName name="UAcct41111Dnpp">'[26]Functional Study'!#REF!</definedName>
    <definedName name="UAcct41111Dnptp" localSheetId="1">'[26]Functional Study'!#REF!</definedName>
    <definedName name="UAcct41111Dnptp">'[26]Functional Study'!#REF!</definedName>
    <definedName name="UAcct41111S" localSheetId="1">'[26]Functional Study'!#REF!</definedName>
    <definedName name="UAcct41111S">'[26]Functional Study'!#REF!</definedName>
    <definedName name="UAcct41111Se" localSheetId="1">'[26]Functional Study'!#REF!</definedName>
    <definedName name="UAcct41111Se">'[26]Functional Study'!#REF!</definedName>
    <definedName name="UAcct41111Sg" localSheetId="1">'[26]Functional Study'!#REF!</definedName>
    <definedName name="UAcct41111Sg">'[26]Functional Study'!#REF!</definedName>
    <definedName name="UAcct41111Sgpp" localSheetId="1">'[26]Functional Study'!#REF!</definedName>
    <definedName name="UAcct41111Sgpp">'[26]Functional Study'!#REF!</definedName>
    <definedName name="UAcct41111So" localSheetId="1">'[26]Functional Study'!#REF!</definedName>
    <definedName name="UAcct41111So">'[26]Functional Study'!#REF!</definedName>
    <definedName name="UAcct41111Trojp" localSheetId="1">'[26]Functional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1">'[23]Func Study'!#REF!</definedName>
    <definedName name="UAcct447CAEE">'[23]Func Study'!#REF!</definedName>
    <definedName name="UAcct447CAGE" localSheetId="1">'[23]Func Study'!#REF!</definedName>
    <definedName name="UAcct447CAGE">'[23]Func Study'!#REF!</definedName>
    <definedName name="UAcct447Dgu" localSheetId="1">'[24]Func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1">'[23]Func Study'!#REF!</definedName>
    <definedName name="UAcct453CAGE">'[23]Func Study'!#REF!</definedName>
    <definedName name="UAcct453CAGW" localSheetId="1">'[23]Func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1">'[23]Func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1">'[23]Func Study'!#REF!</definedName>
    <definedName name="UAcct505JBG">'[23]Func Study'!#REF!</definedName>
    <definedName name="UAcct506">'[25]Func Study'!$AB$455</definedName>
    <definedName name="UAcct506CAGE">'[25]Func Study'!$AB$452</definedName>
    <definedName name="UAcct506JBG" localSheetId="1">'[23]Func Study'!#REF!</definedName>
    <definedName name="UAcct506JBG">'[23]Func Study'!#REF!</definedName>
    <definedName name="UAcct507">'[25]Func Study'!$AB$464</definedName>
    <definedName name="UAcct507CAGE">'[25]Func Study'!$AB$462</definedName>
    <definedName name="UAcct507JBG" localSheetId="1">'[23]Func Study'!#REF!</definedName>
    <definedName name="UAcct507JBG">'[23]Func Study'!#REF!</definedName>
    <definedName name="UAcct510">'[25]Func Study'!$AB$469</definedName>
    <definedName name="UAcct510CAGE">'[25]Func Study'!$AB$467</definedName>
    <definedName name="UAcct510JBG" localSheetId="1">'[23]Func Study'!#REF!</definedName>
    <definedName name="UAcct510JBG">'[23]Func Study'!#REF!</definedName>
    <definedName name="UAcct511">'[25]Func Study'!$AB$474</definedName>
    <definedName name="UAcct511CAGE">'[25]Func Study'!$AB$472</definedName>
    <definedName name="UAcct511JBG" localSheetId="1">'[23]Func Study'!#REF!</definedName>
    <definedName name="UAcct511JBG">'[23]Func Study'!#REF!</definedName>
    <definedName name="UAcct512">'[25]Func Study'!$AB$479</definedName>
    <definedName name="UAcct512CAGE">'[25]Func Study'!$AB$477</definedName>
    <definedName name="UAcct512JBG" localSheetId="1">'[23]Func Study'!#REF!</definedName>
    <definedName name="UAcct512JBG">'[23]Func Study'!#REF!</definedName>
    <definedName name="UAcct513">'[25]Func Study'!$AB$484</definedName>
    <definedName name="UAcct513CAGE">'[25]Func Study'!$AB$482</definedName>
    <definedName name="UAcct513JBG" localSheetId="1">'[23]Func Study'!#REF!</definedName>
    <definedName name="UAcct513JBG">'[23]Func Study'!#REF!</definedName>
    <definedName name="UAcct514">'[25]Func Study'!$AB$489</definedName>
    <definedName name="UAcct514CAGE">'[25]Func Study'!$AB$487</definedName>
    <definedName name="UAcct514JBG" localSheetId="1">'[23]Func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1">'[23]Func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1">'[23]Func Study'!#REF!</definedName>
    <definedName name="UAcct555CAEE">'[23]Func Study'!#REF!</definedName>
    <definedName name="UAcct555CAEW">'[25]Func Study'!$AB$665</definedName>
    <definedName name="UAcct555CAGE" localSheetId="1">'[23]Func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1">'[27]Functional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1">'[25]Func Study'!#REF!</definedName>
    <definedName name="UAcctdfa">'[25]Func Study'!#REF!</definedName>
    <definedName name="UAcctdfad" localSheetId="1">'[25]Func Study'!#REF!</definedName>
    <definedName name="UAcctdfad">'[25]Func Study'!#REF!</definedName>
    <definedName name="UAcctdfap" localSheetId="1">'[25]Func Study'!#REF!</definedName>
    <definedName name="UAcctdfap">'[25]Func Study'!#REF!</definedName>
    <definedName name="UAcctdfat" localSheetId="1">'[25]Func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14">#REF!</definedName>
    <definedName name="UBakerAvail" localSheetId="9">#REF!</definedName>
    <definedName name="UBakerAvail" localSheetId="1">#REF!</definedName>
    <definedName name="UBakerAvail" localSheetId="11">#REF!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1">#REF!</definedName>
    <definedName name="UNBILREV">#REF!</definedName>
    <definedName name="UncollectibleAccounts">[32]Variables!$D$25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4">#REF!</definedName>
    <definedName name="UNITCOMPARE" localSheetId="9">#REF!</definedName>
    <definedName name="UNITCOMPARE" localSheetId="1">#REF!</definedName>
    <definedName name="UNITCOMPARE" localSheetId="11">#REF!</definedName>
    <definedName name="UNITCOMPARE">#REF!</definedName>
    <definedName name="UNITCOSTS" localSheetId="14">#REF!</definedName>
    <definedName name="UNITCOSTS" localSheetId="9">#REF!</definedName>
    <definedName name="UNITCOSTS" localSheetId="1">#REF!</definedName>
    <definedName name="UNITCOSTS" localSheetId="11">#REF!</definedName>
    <definedName name="UNITCOSTS">#REF!</definedName>
    <definedName name="UTG" localSheetId="14">#REF!</definedName>
    <definedName name="UTG" localSheetId="9">#REF!</definedName>
    <definedName name="UTG" localSheetId="1">#REF!</definedName>
    <definedName name="UTG" localSheetId="11">#REF!</definedName>
    <definedName name="UTG">#REF!</definedName>
    <definedName name="UtGrossReceipts">[32]Variables!$D$29</definedName>
    <definedName name="UTN" localSheetId="14">#REF!</definedName>
    <definedName name="UTN" localSheetId="9">#REF!</definedName>
    <definedName name="UTN" localSheetId="1">#REF!</definedName>
    <definedName name="UTN" localSheetId="11">#REF!</definedName>
    <definedName name="UTN">#REF!</definedName>
    <definedName name="v" localSheetId="8" hidden="1">{#N/A,#N/A,FALSE,"Coversheet";#N/A,#N/A,FALSE,"QA"}</definedName>
    <definedName name="v" localSheetId="11" hidden="1">{#N/A,#N/A,FALSE,"Coversheet";#N/A,#N/A,FALSE,"QA"}</definedName>
    <definedName name="v" hidden="1">{#N/A,#N/A,FALSE,"Coversheet";#N/A,#N/A,FALSE,"QA"}</definedName>
    <definedName name="ValidAccount">[28]Variables!$AK$43:$AK$369</definedName>
    <definedName name="Value" localSheetId="8" hidden="1">{#N/A,#N/A,FALSE,"Summ";#N/A,#N/A,FALSE,"General"}</definedName>
    <definedName name="Value" hidden="1">{#N/A,#N/A,FALSE,"Summ";#N/A,#N/A,FALSE,"General"}</definedName>
    <definedName name="Values_Entered" localSheetId="14">IF(Loan_Amount*Interest_Rate*Loan_Years*Loan_Start&gt;0,1,0)</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8">[33]Backup!#REF!</definedName>
    <definedName name="VAR" localSheetId="1">[33]Backup!#REF!</definedName>
    <definedName name="VAR">[33]Backup!#REF!</definedName>
    <definedName name="VARIABLE" localSheetId="8">[67]Summary!#REF!</definedName>
    <definedName name="VARIABLE" localSheetId="1">[67]Summary!#REF!</definedName>
    <definedName name="VARIABLE">[67]Summary!#REF!</definedName>
    <definedName name="vartrans" localSheetId="9">#REF!</definedName>
    <definedName name="vartrans" localSheetId="1">#REF!</definedName>
    <definedName name="vartrans">#REF!</definedName>
    <definedName name="VOMEsc" localSheetId="14">[29]Assumptions!$C$21</definedName>
    <definedName name="VOMEsc" localSheetId="11">[29]Assumptions!$C$21</definedName>
    <definedName name="VOMEsc">[30]Assumptions!$C$21</definedName>
    <definedName name="VOUCHER" localSheetId="8">#REF!</definedName>
    <definedName name="VOUCHER" localSheetId="1">#REF!</definedName>
    <definedName name="VOUCHER">#REF!</definedName>
    <definedName name="w" localSheetId="8" hidden="1">{#N/A,#N/A,FALSE,"Schedule F";#N/A,#N/A,FALSE,"Schedule G"}</definedName>
    <definedName name="w" localSheetId="11" hidden="1">{#N/A,#N/A,FALSE,"Schedule F";#N/A,#N/A,FALSE,"Schedule G"}</definedName>
    <definedName name="w" hidden="1">{#N/A,#N/A,FALSE,"Schedule F";#N/A,#N/A,FALSE,"Schedule G"}</definedName>
    <definedName name="WACC" localSheetId="14">[29]Assumptions!$I$61</definedName>
    <definedName name="WACC" localSheetId="11">[29]Assumptions!$I$61</definedName>
    <definedName name="WACC">[30]Assumptions!$I$61</definedName>
    <definedName name="WAGES" localSheetId="14">#REF!</definedName>
    <definedName name="WAGES" localSheetId="9">[36]model!#REF!</definedName>
    <definedName name="WAGES" localSheetId="1">[36]model!#REF!</definedName>
    <definedName name="WAGES" localSheetId="11">[21]model!#REF!</definedName>
    <definedName name="WAGES">[36]model!#REF!</definedName>
    <definedName name="WaRevenueTax">[32]Variables!$D$27</definedName>
    <definedName name="warrantyOM" localSheetId="9">#REF!</definedName>
    <definedName name="warrantyOM" localSheetId="1">#REF!</definedName>
    <definedName name="warrantyOM">#REF!</definedName>
    <definedName name="we" localSheetId="6" hidden="1">{#N/A,#N/A,FALSE,"Pg 6b CustCount_Gas";#N/A,#N/A,FALSE,"QA";#N/A,#N/A,FALSE,"Report";#N/A,#N/A,FALSE,"forecast"}</definedName>
    <definedName name="we" localSheetId="7"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0" hidden="1">{#N/A,#N/A,FALSE,"Pg 6b CustCount_Gas";#N/A,#N/A,FALSE,"QA";#N/A,#N/A,FALSE,"Report";#N/A,#N/A,FALSE,"forecast"}</definedName>
    <definedName name="we" localSheetId="1" hidden="1">{#N/A,#N/A,FALSE,"Pg 6b CustCount_Gas";#N/A,#N/A,FALSE,"QA";#N/A,#N/A,FALSE,"Report";#N/A,#N/A,FALSE,"forecast"}</definedName>
    <definedName name="we" localSheetId="0" hidden="1">{#N/A,#N/A,FALSE,"Pg 6b CustCount_Gas";#N/A,#N/A,FALSE,"QA";#N/A,#N/A,FALSE,"Report";#N/A,#N/A,FALSE,"forecast"}</definedName>
    <definedName name="we" localSheetId="11" hidden="1">{#N/A,#N/A,FALSE,"Pg 6b CustCount_Gas";#N/A,#N/A,FALSE,"QA";#N/A,#N/A,FALSE,"Report";#N/A,#N/A,FALSE,"forecast"}</definedName>
    <definedName name="we" hidden="1">{#N/A,#N/A,FALSE,"Pg 6b CustCount_Gas";#N/A,#N/A,FALSE,"QA";#N/A,#N/A,FALSE,"Report";#N/A,#N/A,FALSE,"forecast"}</definedName>
    <definedName name="WEATHER" localSheetId="1">#REF!</definedName>
    <definedName name="WEATHER">#REF!</definedName>
    <definedName name="WEATHRNORM" localSheetId="1">#REF!</definedName>
    <definedName name="WEATHRNORM">#REF!</definedName>
    <definedName name="WH" localSheetId="8" hidden="1">{#N/A,#N/A,FALSE,"Coversheet";#N/A,#N/A,FALSE,"QA"}</definedName>
    <definedName name="WH" hidden="1">{#N/A,#N/A,FALSE,"Coversheet";#N/A,#N/A,FALSE,"QA"}</definedName>
    <definedName name="whorn_db" localSheetId="9">#REF!</definedName>
    <definedName name="whorn_db" localSheetId="1">#REF!</definedName>
    <definedName name="whorn_db">#REF!</definedName>
    <definedName name="WIDTH" localSheetId="1">#REF!</definedName>
    <definedName name="WIDTH">#REF!</definedName>
    <definedName name="WindDate" localSheetId="14">'[49]Dispatch Cases'!#REF!</definedName>
    <definedName name="WindDate" localSheetId="9">'[105]Dispatch Cases'!#REF!</definedName>
    <definedName name="WindDate" localSheetId="1">'[105]Dispatch Cases'!#REF!</definedName>
    <definedName name="WindDate" localSheetId="11">'[106]Dispatch Cases'!#REF!</definedName>
    <definedName name="WindDate">'[105]Dispatch Cases'!#REF!</definedName>
    <definedName name="Winter">'[107]Input Tab'!$B$11</definedName>
    <definedName name="WinterPeak">'[108]Load Data'!$D$9:$H$12,'[108]Load Data'!$D$20:$H$22</definedName>
    <definedName name="WORK1" localSheetId="1">#REF!</definedName>
    <definedName name="WORK1">#REF!</definedName>
    <definedName name="WORK2" localSheetId="1">#REF!</definedName>
    <definedName name="WORK2">#REF!</definedName>
    <definedName name="WORK3" localSheetId="1">#REF!</definedName>
    <definedName name="WORK3">#REF!</definedName>
    <definedName name="WORKSHTS" localSheetId="8">'[2]Sched 46'!#REF!</definedName>
    <definedName name="WORKSHTS" localSheetId="1">'[2]Sched 46'!#REF!</definedName>
    <definedName name="WORKSHTS">'[2]Sched 46'!#REF!</definedName>
    <definedName name="WRKCAP" localSheetId="14">#REF!</definedName>
    <definedName name="WRKCAP" localSheetId="9">[36]model!#REF!</definedName>
    <definedName name="WRKCAP" localSheetId="1">[36]model!#REF!</definedName>
    <definedName name="WRKCAP" localSheetId="11">[21]model!#REF!</definedName>
    <definedName name="WRKCAP">[36]model!#REF!</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4" hidden="1">{#N/A,#N/A,FALSE,"CRPT";#N/A,#N/A,FALSE,"TREND";#N/A,#N/A,FALSE,"%Curve"}</definedName>
    <definedName name="wrn.AAI." localSheetId="8" hidden="1">{#N/A,#N/A,FALSE,"CRPT";#N/A,#N/A,FALSE,"TREND";#N/A,#N/A,FALSE,"%Curve"}</definedName>
    <definedName name="wrn.AAI." localSheetId="11" hidden="1">{#N/A,#N/A,FALSE,"CRPT";#N/A,#N/A,FALSE,"TREND";#N/A,#N/A,FALSE,"%Curve"}</definedName>
    <definedName name="wrn.AAI." hidden="1">{#N/A,#N/A,FALSE,"CRPT";#N/A,#N/A,FALSE,"TREND";#N/A,#N/A,FALSE,"%Curve"}</definedName>
    <definedName name="wrn.AAI._.Report." localSheetId="14" hidden="1">{#N/A,#N/A,FALSE,"CRPT";#N/A,#N/A,FALSE,"TREND";#N/A,#N/A,FALSE,"% CURVE"}</definedName>
    <definedName name="wrn.AAI._.Report." localSheetId="8" hidden="1">{#N/A,#N/A,FALSE,"CRPT";#N/A,#N/A,FALSE,"TREND";#N/A,#N/A,FALSE,"% CURVE"}</definedName>
    <definedName name="wrn.AAI._.Report." localSheetId="11" hidden="1">{#N/A,#N/A,FALSE,"CRPT";#N/A,#N/A,FALSE,"TREND";#N/A,#N/A,FALSE,"% CURVE"}</definedName>
    <definedName name="wrn.AAI._.Report." hidden="1">{#N/A,#N/A,FALSE,"CRPT";#N/A,#N/A,FALSE,"TREND";#N/A,#N/A,FALSE,"% CURVE"}</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1"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11" hidden="1">{#N/A,#N/A,FALSE,"schA"}</definedName>
    <definedName name="wrn.ECR." hidden="1">{#N/A,#N/A,FALSE,"schA"}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1" hidden="1">{#N/A,#N/A,FALSE,"CESTSUM";#N/A,#N/A,FALSE,"est sum A";#N/A,#N/A,FALSE,"est detail A"}</definedName>
    <definedName name="wrn.ESTIMATE." hidden="1">{#N/A,#N/A,FALSE,"CESTSUM";#N/A,#N/A,FALSE,"est sum A";#N/A,#N/A,FALSE,"est detail A"}</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1"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7"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0" hidden="1">{#N/A,#N/A,FALSE,"Coversheet";#N/A,#N/A,FALSE,"QA"}</definedName>
    <definedName name="wrn.Incentive._.Overhead." localSheetId="1" hidden="1">{#N/A,#N/A,FALSE,"Coversheet";#N/A,#N/A,FALSE,"QA"}</definedName>
    <definedName name="wrn.Incentive._.Overhead." localSheetId="0" hidden="1">{#N/A,#N/A,FALSE,"Coversheet";#N/A,#N/A,FALSE,"QA"}</definedName>
    <definedName name="wrn.Incentive._.Overhead." localSheetId="11" hidden="1">{#N/A,#N/A,FALSE,"Coversheet";#N/A,#N/A,FALSE,"QA"}</definedName>
    <definedName name="wrn.Incentive._.Overhead." hidden="1">{#N/A,#N/A,FALSE,"Coversheet";#N/A,#N/A,FALSE,"QA"}</definedName>
    <definedName name="wrn.limit_reports." localSheetId="14" hidden="1">{#N/A,#N/A,FALSE,"Schedule F";#N/A,#N/A,FALSE,"Schedule G"}</definedName>
    <definedName name="wrn.limit_reports." localSheetId="8"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7"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0" hidden="1">{#N/A,#N/A,FALSE,"Month ";#N/A,#N/A,FALSE,"YTD";#N/A,#N/A,FALSE,"12 mo ended"}</definedName>
    <definedName name="wrn.MARGIN_WO_QTR." localSheetId="1" hidden="1">{#N/A,#N/A,FALSE,"Month ";#N/A,#N/A,FALSE,"YTD";#N/A,#N/A,FALSE,"12 mo ended"}</definedName>
    <definedName name="wrn.MARGIN_WO_QTR." localSheetId="0" hidden="1">{#N/A,#N/A,FALSE,"Month ";#N/A,#N/A,FALSE,"YTD";#N/A,#N/A,FALSE,"12 mo ended"}</definedName>
    <definedName name="wrn.MARGIN_WO_QTR." localSheetId="11"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4" hidden="1">{#N/A,#N/A,FALSE,"BASE";#N/A,#N/A,FALSE,"LOOPS";#N/A,#N/A,FALSE,"PLC"}</definedName>
    <definedName name="wrn.Project._.Services." localSheetId="8" hidden="1">{#N/A,#N/A,FALSE,"BASE";#N/A,#N/A,FALSE,"LOOPS";#N/A,#N/A,FALSE,"PLC"}</definedName>
    <definedName name="wrn.Project._.Services." localSheetId="11" hidden="1">{#N/A,#N/A,FALSE,"BASE";#N/A,#N/A,FALSE,"LOOPS";#N/A,#N/A,FALSE,"PLC"}</definedName>
    <definedName name="wrn.Project._.Services." hidden="1">{#N/A,#N/A,FALSE,"BASE";#N/A,#N/A,FALSE,"LOOPS";#N/A,#N/A,FALSE,"PLC"}</definedName>
    <definedName name="wrn.SCHEDULE." localSheetId="14" hidden="1">{#N/A,#N/A,FALSE,"7617 Fab";#N/A,#N/A,FALSE,"7617 NSK"}</definedName>
    <definedName name="wrn.SCHEDULE." localSheetId="8" hidden="1">{#N/A,#N/A,FALSE,"7617 Fab";#N/A,#N/A,FALSE,"7617 NSK"}</definedName>
    <definedName name="wrn.SCHEDULE." localSheetId="11" hidden="1">{#N/A,#N/A,FALSE,"7617 Fab";#N/A,#N/A,FALSE,"7617 NSK"}</definedName>
    <definedName name="wrn.SCHEDULE." hidden="1">{#N/A,#N/A,FALSE,"7617 Fab";#N/A,#N/A,FALSE,"7617 NSK"}</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1" hidden="1">{#N/A,#N/A,FALSE,"2002 Small Tool OH";#N/A,#N/A,FALSE,"QA"}</definedName>
    <definedName name="wrn.Small._.Tools._.Overhead." hidden="1">{#N/A,#N/A,FALSE,"2002 Small Tool OH";#N/A,#N/A,FALSE,"QA"}</definedName>
    <definedName name="wrn.Summary." localSheetId="14" hidden="1">{#N/A,#N/A,FALSE,"Summ";#N/A,#N/A,FALSE,"General"}</definedName>
    <definedName name="wrn.Summary." localSheetId="8" hidden="1">{#N/A,#N/A,FALSE,"Summ";#N/A,#N/A,FALSE,"General"}</definedName>
    <definedName name="wrn.Summary." localSheetId="11"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'[20]MJS-6'!$F$2</definedName>
    <definedName name="WUTC_FILING_FEE">'[20]MJS-7'!$O$15</definedName>
    <definedName name="wwp_wkly_vect_input" localSheetId="9">#REF!</definedName>
    <definedName name="wwp_wkly_vect_input" localSheetId="1">#REF!</definedName>
    <definedName name="wwp_wkly_vect_input">#REF!</definedName>
    <definedName name="www" localSheetId="8" hidden="1">{#N/A,#N/A,FALSE,"schA"}</definedName>
    <definedName name="www" localSheetId="11" hidden="1">{#N/A,#N/A,FALSE,"schA"}</definedName>
    <definedName name="www" hidden="1">{#N/A,#N/A,FALSE,"schA"}</definedName>
    <definedName name="x" localSheetId="8" hidden="1">{#N/A,#N/A,FALSE,"Coversheet";#N/A,#N/A,FALSE,"QA"}</definedName>
    <definedName name="x" localSheetId="11"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9">#REF!</definedName>
    <definedName name="xxx" localSheetId="1">#REF!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#REF!</definedName>
    <definedName name="Year">#REF!</definedName>
    <definedName name="Years_evaluated" localSheetId="14">'[109]Revison Inputs'!$B$6</definedName>
    <definedName name="Years_evaluated">'[110]Revison Inputs'!$B$6</definedName>
    <definedName name="YEFactors">[28]Factors!$S$3:$AG$99</definedName>
    <definedName name="YTD_Format">[95]YTD!$B$13:$D$13,[95]YTD!$B$36:$D$36</definedName>
    <definedName name="yuf" localSheetId="8" hidden="1">{#N/A,#N/A,FALSE,"Summ";#N/A,#N/A,FALSE,"General"}</definedName>
    <definedName name="yuf" hidden="1">{#N/A,#N/A,FALSE,"Summ";#N/A,#N/A,FALSE,"General"}</definedName>
    <definedName name="z" localSheetId="8" hidden="1">{#N/A,#N/A,FALSE,"Coversheet";#N/A,#N/A,FALSE,"QA"}</definedName>
    <definedName name="z" localSheetId="11" hidden="1">{#N/A,#N/A,FALSE,"Coversheet";#N/A,#N/A,FALSE,"QA"}</definedName>
    <definedName name="z" hidden="1">{#N/A,#N/A,FALSE,"Coversheet";#N/A,#N/A,FALSE,"QA"}</definedName>
    <definedName name="ZA" localSheetId="1">'[111] annual balance '!#REF!</definedName>
    <definedName name="ZA">'[111] annual balance '!#REF!</definedName>
    <definedName name="zilfpldebtperc" localSheetId="9">#REF!</definedName>
    <definedName name="zilfpldebtperc" localSheetId="1">#REF!</definedName>
    <definedName name="zilfpldebtperc">#REF!</definedName>
    <definedName name="zilkhaepcdevcost" localSheetId="9">#REF!</definedName>
    <definedName name="zilkhaepcdevcost" localSheetId="1">#REF!</definedName>
    <definedName name="zilkhaepcdevcost">#REF!</definedName>
    <definedName name="zilkhaownperc" localSheetId="9">#REF!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R769" i="10" l="1"/>
  <c r="F906" i="10"/>
  <c r="R783" i="10"/>
  <c r="G932" i="10"/>
  <c r="H932" i="10"/>
  <c r="I932" i="10"/>
  <c r="J932" i="10"/>
  <c r="K932" i="10"/>
  <c r="L932" i="10"/>
  <c r="M932" i="10"/>
  <c r="N932" i="10"/>
  <c r="O932" i="10"/>
  <c r="P932" i="10"/>
  <c r="Q932" i="10"/>
  <c r="R931" i="10"/>
  <c r="F932" i="10"/>
  <c r="R932" i="10" s="1"/>
  <c r="F855" i="10"/>
  <c r="F874" i="10"/>
  <c r="F843" i="10"/>
  <c r="F826" i="10"/>
  <c r="K20" i="16"/>
  <c r="K20" i="3"/>
  <c r="Q75" i="11" l="1"/>
  <c r="P75" i="11"/>
  <c r="O75" i="11"/>
  <c r="N75" i="11"/>
  <c r="M75" i="11"/>
  <c r="L75" i="11"/>
  <c r="K75" i="11"/>
  <c r="J75" i="11"/>
  <c r="I75" i="11"/>
  <c r="H75" i="11"/>
  <c r="G75" i="11"/>
  <c r="F75" i="11"/>
  <c r="Q74" i="11"/>
  <c r="P74" i="11"/>
  <c r="O74" i="11"/>
  <c r="N74" i="11"/>
  <c r="M74" i="11"/>
  <c r="L74" i="11"/>
  <c r="K74" i="11"/>
  <c r="J74" i="11"/>
  <c r="I74" i="11"/>
  <c r="H74" i="11"/>
  <c r="G74" i="11"/>
  <c r="F74" i="11"/>
  <c r="Q73" i="11"/>
  <c r="P73" i="11"/>
  <c r="O73" i="11"/>
  <c r="N73" i="11"/>
  <c r="M73" i="11"/>
  <c r="L73" i="11"/>
  <c r="K73" i="11"/>
  <c r="J73" i="11"/>
  <c r="I73" i="11"/>
  <c r="H73" i="11"/>
  <c r="G73" i="11"/>
  <c r="F73" i="11"/>
  <c r="Q72" i="11"/>
  <c r="P72" i="11"/>
  <c r="O72" i="11"/>
  <c r="N72" i="11"/>
  <c r="M72" i="11"/>
  <c r="L72" i="11"/>
  <c r="K72" i="11"/>
  <c r="J72" i="11"/>
  <c r="I72" i="11"/>
  <c r="H72" i="11"/>
  <c r="G72" i="11"/>
  <c r="F72" i="11"/>
  <c r="F69" i="11"/>
  <c r="F68" i="11"/>
  <c r="F67" i="11"/>
  <c r="F66" i="11"/>
  <c r="Q51" i="11"/>
  <c r="P51" i="11"/>
  <c r="O51" i="11"/>
  <c r="N51" i="11"/>
  <c r="M51" i="11"/>
  <c r="L51" i="11"/>
  <c r="K51" i="11"/>
  <c r="J51" i="11"/>
  <c r="I51" i="11"/>
  <c r="H51" i="11"/>
  <c r="G51" i="11"/>
  <c r="F51" i="11"/>
  <c r="Q50" i="11"/>
  <c r="P50" i="11"/>
  <c r="O50" i="11"/>
  <c r="N50" i="11"/>
  <c r="M50" i="11"/>
  <c r="L50" i="11"/>
  <c r="K50" i="11"/>
  <c r="J50" i="11"/>
  <c r="I50" i="11"/>
  <c r="H50" i="11"/>
  <c r="G50" i="11"/>
  <c r="F50" i="11"/>
  <c r="Q49" i="11"/>
  <c r="P49" i="11"/>
  <c r="O49" i="11"/>
  <c r="N49" i="11"/>
  <c r="M49" i="11"/>
  <c r="L49" i="11"/>
  <c r="K49" i="11"/>
  <c r="J49" i="11"/>
  <c r="I49" i="11"/>
  <c r="H49" i="11"/>
  <c r="G49" i="11"/>
  <c r="F49" i="11"/>
  <c r="Q48" i="11"/>
  <c r="P48" i="11"/>
  <c r="O48" i="11"/>
  <c r="N48" i="11"/>
  <c r="M48" i="11"/>
  <c r="L48" i="11"/>
  <c r="K48" i="11"/>
  <c r="J48" i="11"/>
  <c r="I48" i="11"/>
  <c r="H48" i="11"/>
  <c r="G48" i="11"/>
  <c r="F48" i="11"/>
  <c r="Q47" i="11"/>
  <c r="P47" i="11"/>
  <c r="O47" i="11"/>
  <c r="N47" i="11"/>
  <c r="M47" i="11"/>
  <c r="L47" i="11"/>
  <c r="K47" i="11"/>
  <c r="J47" i="11"/>
  <c r="I47" i="11"/>
  <c r="H47" i="11"/>
  <c r="G47" i="11"/>
  <c r="F47" i="11"/>
  <c r="Q46" i="11"/>
  <c r="P46" i="11"/>
  <c r="O46" i="11"/>
  <c r="N46" i="11"/>
  <c r="M46" i="11"/>
  <c r="L46" i="11"/>
  <c r="K46" i="11"/>
  <c r="J46" i="11"/>
  <c r="I46" i="11"/>
  <c r="H46" i="11"/>
  <c r="G46" i="11"/>
  <c r="F46" i="11"/>
  <c r="Q45" i="11"/>
  <c r="P45" i="11"/>
  <c r="O45" i="11"/>
  <c r="N45" i="11"/>
  <c r="M45" i="11"/>
  <c r="L45" i="11"/>
  <c r="K45" i="11"/>
  <c r="J45" i="11"/>
  <c r="I45" i="11"/>
  <c r="H45" i="11"/>
  <c r="G45" i="11"/>
  <c r="F45" i="11"/>
  <c r="F42" i="11"/>
  <c r="F41" i="11"/>
  <c r="F40" i="11"/>
  <c r="F39" i="11"/>
  <c r="F38" i="11"/>
  <c r="F37" i="11"/>
  <c r="F36" i="11"/>
  <c r="Q22" i="11"/>
  <c r="P22" i="11"/>
  <c r="O22" i="11"/>
  <c r="N22" i="11"/>
  <c r="M22" i="11"/>
  <c r="L22" i="11"/>
  <c r="K22" i="11"/>
  <c r="J22" i="11"/>
  <c r="I22" i="11"/>
  <c r="H22" i="11"/>
  <c r="G22" i="11"/>
  <c r="F22" i="11"/>
  <c r="Q21" i="11"/>
  <c r="P21" i="11"/>
  <c r="O21" i="11"/>
  <c r="N21" i="11"/>
  <c r="M21" i="11"/>
  <c r="L21" i="11"/>
  <c r="K21" i="11"/>
  <c r="J21" i="11"/>
  <c r="I21" i="11"/>
  <c r="H21" i="11"/>
  <c r="G21" i="11"/>
  <c r="F21" i="11"/>
  <c r="Q20" i="11"/>
  <c r="P20" i="11"/>
  <c r="O20" i="11"/>
  <c r="N20" i="11"/>
  <c r="M20" i="11"/>
  <c r="L20" i="11"/>
  <c r="K20" i="11"/>
  <c r="J20" i="11"/>
  <c r="I20" i="11"/>
  <c r="H20" i="11"/>
  <c r="G20" i="11"/>
  <c r="F20" i="11"/>
  <c r="Q19" i="11"/>
  <c r="P19" i="11"/>
  <c r="O19" i="11"/>
  <c r="N19" i="11"/>
  <c r="M19" i="11"/>
  <c r="L19" i="11"/>
  <c r="K19" i="11"/>
  <c r="J19" i="11"/>
  <c r="I19" i="11"/>
  <c r="H19" i="11"/>
  <c r="G19" i="11"/>
  <c r="F19" i="11"/>
  <c r="Q18" i="11"/>
  <c r="P18" i="11"/>
  <c r="O18" i="11"/>
  <c r="N18" i="11"/>
  <c r="M18" i="11"/>
  <c r="L18" i="11"/>
  <c r="K18" i="11"/>
  <c r="J18" i="11"/>
  <c r="I18" i="11"/>
  <c r="H18" i="11"/>
  <c r="G18" i="11"/>
  <c r="F18" i="11"/>
  <c r="Q17" i="11"/>
  <c r="P17" i="11"/>
  <c r="O17" i="11"/>
  <c r="N17" i="11"/>
  <c r="M17" i="11"/>
  <c r="L17" i="11"/>
  <c r="K17" i="11"/>
  <c r="J17" i="11"/>
  <c r="I17" i="11"/>
  <c r="H17" i="11"/>
  <c r="G17" i="11"/>
  <c r="F17" i="11"/>
  <c r="F14" i="11"/>
  <c r="F13" i="11"/>
  <c r="F12" i="11"/>
  <c r="F11" i="11"/>
  <c r="F10" i="11"/>
  <c r="F9" i="11"/>
  <c r="S972" i="10"/>
  <c r="S971" i="10"/>
  <c r="S953" i="10"/>
  <c r="S952" i="10"/>
  <c r="S918" i="10"/>
  <c r="S917" i="10"/>
  <c r="S915" i="10"/>
  <c r="S914" i="10"/>
  <c r="S910" i="10"/>
  <c r="S909" i="10"/>
  <c r="S897" i="10"/>
  <c r="S896" i="10"/>
  <c r="S878" i="10"/>
  <c r="S877" i="10"/>
  <c r="S860" i="10"/>
  <c r="S859" i="10"/>
  <c r="S857" i="10"/>
  <c r="Q720" i="10"/>
  <c r="P720" i="10"/>
  <c r="O720" i="10"/>
  <c r="N720" i="10"/>
  <c r="M720" i="10"/>
  <c r="L720" i="10"/>
  <c r="K720" i="10"/>
  <c r="J720" i="10"/>
  <c r="I720" i="10"/>
  <c r="H720" i="10"/>
  <c r="G720" i="10"/>
  <c r="F720" i="10"/>
  <c r="Q719" i="10"/>
  <c r="P719" i="10"/>
  <c r="O719" i="10"/>
  <c r="N719" i="10"/>
  <c r="M719" i="10"/>
  <c r="L719" i="10"/>
  <c r="K719" i="10"/>
  <c r="J719" i="10"/>
  <c r="I719" i="10"/>
  <c r="H719" i="10"/>
  <c r="G719" i="10"/>
  <c r="F719" i="10"/>
  <c r="Q718" i="10"/>
  <c r="P718" i="10"/>
  <c r="O718" i="10"/>
  <c r="N718" i="10"/>
  <c r="M718" i="10"/>
  <c r="L718" i="10"/>
  <c r="K718" i="10"/>
  <c r="J718" i="10"/>
  <c r="I718" i="10"/>
  <c r="H718" i="10"/>
  <c r="G718" i="10"/>
  <c r="F718" i="10"/>
  <c r="Q717" i="10"/>
  <c r="P717" i="10"/>
  <c r="O717" i="10"/>
  <c r="N717" i="10"/>
  <c r="M717" i="10"/>
  <c r="L717" i="10"/>
  <c r="K717" i="10"/>
  <c r="J717" i="10"/>
  <c r="I717" i="10"/>
  <c r="H717" i="10"/>
  <c r="G717" i="10"/>
  <c r="F717" i="10"/>
  <c r="Q716" i="10"/>
  <c r="P716" i="10"/>
  <c r="O716" i="10"/>
  <c r="N716" i="10"/>
  <c r="M716" i="10"/>
  <c r="L716" i="10"/>
  <c r="K716" i="10"/>
  <c r="J716" i="10"/>
  <c r="I716" i="10"/>
  <c r="H716" i="10"/>
  <c r="G716" i="10"/>
  <c r="F716" i="10"/>
  <c r="Q670" i="10"/>
  <c r="P670" i="10"/>
  <c r="O670" i="10"/>
  <c r="N670" i="10"/>
  <c r="M670" i="10"/>
  <c r="L670" i="10"/>
  <c r="K670" i="10"/>
  <c r="J670" i="10"/>
  <c r="I670" i="10"/>
  <c r="H670" i="10"/>
  <c r="G670" i="10"/>
  <c r="F670" i="10"/>
  <c r="Q627" i="10"/>
  <c r="P627" i="10"/>
  <c r="O627" i="10"/>
  <c r="N627" i="10"/>
  <c r="M627" i="10"/>
  <c r="L627" i="10"/>
  <c r="K627" i="10"/>
  <c r="J627" i="10"/>
  <c r="I627" i="10"/>
  <c r="H627" i="10"/>
  <c r="G627" i="10"/>
  <c r="F627" i="10"/>
  <c r="Q626" i="10"/>
  <c r="P626" i="10"/>
  <c r="O626" i="10"/>
  <c r="N626" i="10"/>
  <c r="M626" i="10"/>
  <c r="L626" i="10"/>
  <c r="K626" i="10"/>
  <c r="J626" i="10"/>
  <c r="I626" i="10"/>
  <c r="H626" i="10"/>
  <c r="G626" i="10"/>
  <c r="F626" i="10"/>
  <c r="Q584" i="10"/>
  <c r="P584" i="10"/>
  <c r="O584" i="10"/>
  <c r="N584" i="10"/>
  <c r="M584" i="10"/>
  <c r="L584" i="10"/>
  <c r="K584" i="10"/>
  <c r="J584" i="10"/>
  <c r="I584" i="10"/>
  <c r="H584" i="10"/>
  <c r="G584" i="10"/>
  <c r="F584" i="10"/>
  <c r="Q583" i="10"/>
  <c r="P583" i="10"/>
  <c r="O583" i="10"/>
  <c r="N583" i="10"/>
  <c r="M583" i="10"/>
  <c r="L583" i="10"/>
  <c r="K583" i="10"/>
  <c r="J583" i="10"/>
  <c r="I583" i="10"/>
  <c r="H583" i="10"/>
  <c r="G583" i="10"/>
  <c r="F583" i="10"/>
  <c r="Q582" i="10"/>
  <c r="P582" i="10"/>
  <c r="O582" i="10"/>
  <c r="N582" i="10"/>
  <c r="M582" i="10"/>
  <c r="L582" i="10"/>
  <c r="K582" i="10"/>
  <c r="J582" i="10"/>
  <c r="I582" i="10"/>
  <c r="H582" i="10"/>
  <c r="G582" i="10"/>
  <c r="F582" i="10"/>
  <c r="Q581" i="10"/>
  <c r="P581" i="10"/>
  <c r="O581" i="10"/>
  <c r="N581" i="10"/>
  <c r="M581" i="10"/>
  <c r="L581" i="10"/>
  <c r="K581" i="10"/>
  <c r="J581" i="10"/>
  <c r="I581" i="10"/>
  <c r="H581" i="10"/>
  <c r="G581" i="10"/>
  <c r="F581" i="10"/>
  <c r="Q580" i="10"/>
  <c r="P580" i="10"/>
  <c r="O580" i="10"/>
  <c r="N580" i="10"/>
  <c r="M580" i="10"/>
  <c r="L580" i="10"/>
  <c r="K580" i="10"/>
  <c r="J580" i="10"/>
  <c r="I580" i="10"/>
  <c r="H580" i="10"/>
  <c r="G580" i="10"/>
  <c r="F580" i="10"/>
  <c r="Q544" i="10"/>
  <c r="P544" i="10"/>
  <c r="O544" i="10"/>
  <c r="N544" i="10"/>
  <c r="M544" i="10"/>
  <c r="L544" i="10"/>
  <c r="K544" i="10"/>
  <c r="J544" i="10"/>
  <c r="I544" i="10"/>
  <c r="H544" i="10"/>
  <c r="G544" i="10"/>
  <c r="F544" i="10"/>
  <c r="Q511" i="10"/>
  <c r="P511" i="10"/>
  <c r="O511" i="10"/>
  <c r="N511" i="10"/>
  <c r="M511" i="10"/>
  <c r="L511" i="10"/>
  <c r="K511" i="10"/>
  <c r="J511" i="10"/>
  <c r="I511" i="10"/>
  <c r="H511" i="10"/>
  <c r="G511" i="10"/>
  <c r="F511" i="10"/>
  <c r="Q510" i="10"/>
  <c r="P510" i="10"/>
  <c r="O510" i="10"/>
  <c r="N510" i="10"/>
  <c r="M510" i="10"/>
  <c r="L510" i="10"/>
  <c r="K510" i="10"/>
  <c r="J510" i="10"/>
  <c r="I510" i="10"/>
  <c r="H510" i="10"/>
  <c r="G510" i="10"/>
  <c r="F510" i="10"/>
  <c r="Q475" i="10"/>
  <c r="P475" i="10"/>
  <c r="O475" i="10"/>
  <c r="N475" i="10"/>
  <c r="M475" i="10"/>
  <c r="L475" i="10"/>
  <c r="K475" i="10"/>
  <c r="J475" i="10"/>
  <c r="I475" i="10"/>
  <c r="H475" i="10"/>
  <c r="G475" i="10"/>
  <c r="F475" i="10"/>
  <c r="Q474" i="10"/>
  <c r="P474" i="10"/>
  <c r="O474" i="10"/>
  <c r="N474" i="10"/>
  <c r="M474" i="10"/>
  <c r="L474" i="10"/>
  <c r="K474" i="10"/>
  <c r="J474" i="10"/>
  <c r="I474" i="10"/>
  <c r="H474" i="10"/>
  <c r="G474" i="10"/>
  <c r="F474" i="10"/>
  <c r="Q436" i="10"/>
  <c r="P436" i="10"/>
  <c r="O436" i="10"/>
  <c r="N436" i="10"/>
  <c r="M436" i="10"/>
  <c r="L436" i="10"/>
  <c r="K436" i="10"/>
  <c r="J436" i="10"/>
  <c r="I436" i="10"/>
  <c r="H436" i="10"/>
  <c r="G436" i="10"/>
  <c r="F436" i="10"/>
  <c r="Q435" i="10"/>
  <c r="P435" i="10"/>
  <c r="O435" i="10"/>
  <c r="N435" i="10"/>
  <c r="M435" i="10"/>
  <c r="L435" i="10"/>
  <c r="K435" i="10"/>
  <c r="J435" i="10"/>
  <c r="I435" i="10"/>
  <c r="H435" i="10"/>
  <c r="G435" i="10"/>
  <c r="F435" i="10"/>
  <c r="Q371" i="10"/>
  <c r="P371" i="10"/>
  <c r="O371" i="10"/>
  <c r="N371" i="10"/>
  <c r="M371" i="10"/>
  <c r="L371" i="10"/>
  <c r="K371" i="10"/>
  <c r="J371" i="10"/>
  <c r="I371" i="10"/>
  <c r="H371" i="10"/>
  <c r="G371" i="10"/>
  <c r="F371" i="10"/>
  <c r="Q370" i="10"/>
  <c r="P370" i="10"/>
  <c r="O370" i="10"/>
  <c r="N370" i="10"/>
  <c r="M370" i="10"/>
  <c r="L370" i="10"/>
  <c r="K370" i="10"/>
  <c r="J370" i="10"/>
  <c r="I370" i="10"/>
  <c r="H370" i="10"/>
  <c r="G370" i="10"/>
  <c r="F370" i="10"/>
  <c r="Q369" i="10"/>
  <c r="P369" i="10"/>
  <c r="O369" i="10"/>
  <c r="N369" i="10"/>
  <c r="M369" i="10"/>
  <c r="L369" i="10"/>
  <c r="K369" i="10"/>
  <c r="J369" i="10"/>
  <c r="I369" i="10"/>
  <c r="H369" i="10"/>
  <c r="G369" i="10"/>
  <c r="F369" i="10"/>
  <c r="Q368" i="10"/>
  <c r="P368" i="10"/>
  <c r="O368" i="10"/>
  <c r="N368" i="10"/>
  <c r="M368" i="10"/>
  <c r="L368" i="10"/>
  <c r="K368" i="10"/>
  <c r="J368" i="10"/>
  <c r="I368" i="10"/>
  <c r="H368" i="10"/>
  <c r="G368" i="10"/>
  <c r="F368" i="10"/>
  <c r="Q367" i="10"/>
  <c r="P367" i="10"/>
  <c r="O367" i="10"/>
  <c r="N367" i="10"/>
  <c r="M367" i="10"/>
  <c r="L367" i="10"/>
  <c r="K367" i="10"/>
  <c r="J367" i="10"/>
  <c r="I367" i="10"/>
  <c r="H367" i="10"/>
  <c r="G367" i="10"/>
  <c r="F367" i="10"/>
  <c r="Q321" i="10"/>
  <c r="P321" i="10"/>
  <c r="O321" i="10"/>
  <c r="N321" i="10"/>
  <c r="M321" i="10"/>
  <c r="L321" i="10"/>
  <c r="K321" i="10"/>
  <c r="J321" i="10"/>
  <c r="I321" i="10"/>
  <c r="H321" i="10"/>
  <c r="G321" i="10"/>
  <c r="F321" i="10"/>
  <c r="Q278" i="10"/>
  <c r="P278" i="10"/>
  <c r="O278" i="10"/>
  <c r="N278" i="10"/>
  <c r="M278" i="10"/>
  <c r="L278" i="10"/>
  <c r="K278" i="10"/>
  <c r="J278" i="10"/>
  <c r="I278" i="10"/>
  <c r="H278" i="10"/>
  <c r="G278" i="10"/>
  <c r="F278" i="10"/>
  <c r="Q277" i="10"/>
  <c r="P277" i="10"/>
  <c r="O277" i="10"/>
  <c r="N277" i="10"/>
  <c r="M277" i="10"/>
  <c r="L277" i="10"/>
  <c r="K277" i="10"/>
  <c r="J277" i="10"/>
  <c r="I277" i="10"/>
  <c r="H277" i="10"/>
  <c r="G277" i="10"/>
  <c r="F277" i="10"/>
  <c r="Q235" i="10"/>
  <c r="P235" i="10"/>
  <c r="O235" i="10"/>
  <c r="N235" i="10"/>
  <c r="M235" i="10"/>
  <c r="L235" i="10"/>
  <c r="K235" i="10"/>
  <c r="J235" i="10"/>
  <c r="I235" i="10"/>
  <c r="H235" i="10"/>
  <c r="G235" i="10"/>
  <c r="F235" i="10"/>
  <c r="Q234" i="10"/>
  <c r="P234" i="10"/>
  <c r="O234" i="10"/>
  <c r="N234" i="10"/>
  <c r="M234" i="10"/>
  <c r="L234" i="10"/>
  <c r="K234" i="10"/>
  <c r="J234" i="10"/>
  <c r="I234" i="10"/>
  <c r="H234" i="10"/>
  <c r="G234" i="10"/>
  <c r="F234" i="10"/>
  <c r="Q233" i="10"/>
  <c r="P233" i="10"/>
  <c r="O233" i="10"/>
  <c r="N233" i="10"/>
  <c r="M233" i="10"/>
  <c r="L233" i="10"/>
  <c r="K233" i="10"/>
  <c r="J233" i="10"/>
  <c r="I233" i="10"/>
  <c r="H233" i="10"/>
  <c r="G233" i="10"/>
  <c r="F233" i="10"/>
  <c r="Q232" i="10"/>
  <c r="P232" i="10"/>
  <c r="O232" i="10"/>
  <c r="N232" i="10"/>
  <c r="M232" i="10"/>
  <c r="L232" i="10"/>
  <c r="K232" i="10"/>
  <c r="J232" i="10"/>
  <c r="I232" i="10"/>
  <c r="H232" i="10"/>
  <c r="G232" i="10"/>
  <c r="F232" i="10"/>
  <c r="Q231" i="10"/>
  <c r="P231" i="10"/>
  <c r="O231" i="10"/>
  <c r="N231" i="10"/>
  <c r="M231" i="10"/>
  <c r="L231" i="10"/>
  <c r="K231" i="10"/>
  <c r="J231" i="10"/>
  <c r="I231" i="10"/>
  <c r="H231" i="10"/>
  <c r="G231" i="10"/>
  <c r="F231" i="10"/>
  <c r="Q194" i="10"/>
  <c r="P194" i="10"/>
  <c r="O194" i="10"/>
  <c r="N194" i="10"/>
  <c r="M194" i="10"/>
  <c r="L194" i="10"/>
  <c r="K194" i="10"/>
  <c r="J194" i="10"/>
  <c r="I194" i="10"/>
  <c r="H194" i="10"/>
  <c r="G194" i="10"/>
  <c r="F194" i="10"/>
  <c r="Q193" i="10"/>
  <c r="P193" i="10"/>
  <c r="O193" i="10"/>
  <c r="N193" i="10"/>
  <c r="M193" i="10"/>
  <c r="L193" i="10"/>
  <c r="K193" i="10"/>
  <c r="J193" i="10"/>
  <c r="I193" i="10"/>
  <c r="H193" i="10"/>
  <c r="G193" i="10"/>
  <c r="F193" i="10"/>
  <c r="Q158" i="10"/>
  <c r="P158" i="10"/>
  <c r="O158" i="10"/>
  <c r="N158" i="10"/>
  <c r="M158" i="10"/>
  <c r="L158" i="10"/>
  <c r="K158" i="10"/>
  <c r="J158" i="10"/>
  <c r="I158" i="10"/>
  <c r="H158" i="10"/>
  <c r="G158" i="10"/>
  <c r="F158" i="10"/>
  <c r="Q157" i="10"/>
  <c r="P157" i="10"/>
  <c r="O157" i="10"/>
  <c r="N157" i="10"/>
  <c r="M157" i="10"/>
  <c r="L157" i="10"/>
  <c r="K157" i="10"/>
  <c r="J157" i="10"/>
  <c r="I157" i="10"/>
  <c r="H157" i="10"/>
  <c r="G157" i="10"/>
  <c r="F157" i="10"/>
  <c r="Q99" i="10"/>
  <c r="P99" i="10"/>
  <c r="O99" i="10"/>
  <c r="N99" i="10"/>
  <c r="M99" i="10"/>
  <c r="L99" i="10"/>
  <c r="K99" i="10"/>
  <c r="J99" i="10"/>
  <c r="I99" i="10"/>
  <c r="H99" i="10"/>
  <c r="G99" i="10"/>
  <c r="F99" i="10"/>
  <c r="Q98" i="10"/>
  <c r="P98" i="10"/>
  <c r="O98" i="10"/>
  <c r="N98" i="10"/>
  <c r="M98" i="10"/>
  <c r="L98" i="10"/>
  <c r="K98" i="10"/>
  <c r="J98" i="10"/>
  <c r="I98" i="10"/>
  <c r="H98" i="10"/>
  <c r="G98" i="10"/>
  <c r="F98" i="10"/>
  <c r="Q991" i="10"/>
  <c r="P991" i="10"/>
  <c r="O991" i="10"/>
  <c r="N991" i="10"/>
  <c r="M991" i="10"/>
  <c r="L991" i="10"/>
  <c r="K991" i="10"/>
  <c r="J991" i="10"/>
  <c r="I991" i="10"/>
  <c r="H991" i="10"/>
  <c r="G991" i="10"/>
  <c r="F991" i="10"/>
  <c r="Q769" i="10"/>
  <c r="P769" i="10"/>
  <c r="O769" i="10"/>
  <c r="N769" i="10"/>
  <c r="M769" i="10"/>
  <c r="L769" i="10"/>
  <c r="K769" i="10"/>
  <c r="J769" i="10"/>
  <c r="I769" i="10"/>
  <c r="H769" i="10"/>
  <c r="G769" i="10"/>
  <c r="F769" i="10"/>
  <c r="Q722" i="10"/>
  <c r="P722" i="10"/>
  <c r="O722" i="10"/>
  <c r="N722" i="10"/>
  <c r="M722" i="10"/>
  <c r="L722" i="10"/>
  <c r="K722" i="10"/>
  <c r="J722" i="10"/>
  <c r="I722" i="10"/>
  <c r="H722" i="10"/>
  <c r="G722" i="10"/>
  <c r="F722" i="10"/>
  <c r="Q672" i="10"/>
  <c r="P672" i="10"/>
  <c r="O672" i="10"/>
  <c r="N672" i="10"/>
  <c r="M672" i="10"/>
  <c r="L672" i="10"/>
  <c r="K672" i="10"/>
  <c r="J672" i="10"/>
  <c r="I672" i="10"/>
  <c r="H672" i="10"/>
  <c r="G672" i="10"/>
  <c r="F672" i="10"/>
  <c r="Q629" i="10"/>
  <c r="P629" i="10"/>
  <c r="O629" i="10"/>
  <c r="N629" i="10"/>
  <c r="M629" i="10"/>
  <c r="L629" i="10"/>
  <c r="K629" i="10"/>
  <c r="J629" i="10"/>
  <c r="I629" i="10"/>
  <c r="H629" i="10"/>
  <c r="G629" i="10"/>
  <c r="F629" i="10"/>
  <c r="Q586" i="10"/>
  <c r="P586" i="10"/>
  <c r="O586" i="10"/>
  <c r="N586" i="10"/>
  <c r="M586" i="10"/>
  <c r="L586" i="10"/>
  <c r="K586" i="10"/>
  <c r="J586" i="10"/>
  <c r="I586" i="10"/>
  <c r="H586" i="10"/>
  <c r="G586" i="10"/>
  <c r="F586" i="10"/>
  <c r="Q546" i="10"/>
  <c r="P546" i="10"/>
  <c r="O546" i="10"/>
  <c r="N546" i="10"/>
  <c r="M546" i="10"/>
  <c r="L546" i="10"/>
  <c r="K546" i="10"/>
  <c r="J546" i="10"/>
  <c r="I546" i="10"/>
  <c r="H546" i="10"/>
  <c r="G546" i="10"/>
  <c r="F546" i="10"/>
  <c r="Q513" i="10"/>
  <c r="P513" i="10"/>
  <c r="O513" i="10"/>
  <c r="N513" i="10"/>
  <c r="M513" i="10"/>
  <c r="L513" i="10"/>
  <c r="K513" i="10"/>
  <c r="J513" i="10"/>
  <c r="I513" i="10"/>
  <c r="H513" i="10"/>
  <c r="G513" i="10"/>
  <c r="F513" i="10"/>
  <c r="Q477" i="10"/>
  <c r="P477" i="10"/>
  <c r="O477" i="10"/>
  <c r="N477" i="10"/>
  <c r="M477" i="10"/>
  <c r="L477" i="10"/>
  <c r="K477" i="10"/>
  <c r="J477" i="10"/>
  <c r="I477" i="10"/>
  <c r="H477" i="10"/>
  <c r="G477" i="10"/>
  <c r="F477" i="10"/>
  <c r="Q438" i="10"/>
  <c r="P438" i="10"/>
  <c r="O438" i="10"/>
  <c r="N438" i="10"/>
  <c r="M438" i="10"/>
  <c r="L438" i="10"/>
  <c r="K438" i="10"/>
  <c r="J438" i="10"/>
  <c r="I438" i="10"/>
  <c r="H438" i="10"/>
  <c r="G438" i="10"/>
  <c r="F438" i="10"/>
  <c r="Q408" i="10"/>
  <c r="P408" i="10"/>
  <c r="O408" i="10"/>
  <c r="N408" i="10"/>
  <c r="M408" i="10"/>
  <c r="L408" i="10"/>
  <c r="K408" i="10"/>
  <c r="J408" i="10"/>
  <c r="I408" i="10"/>
  <c r="H408" i="10"/>
  <c r="G408" i="10"/>
  <c r="F408" i="10"/>
  <c r="Q373" i="10"/>
  <c r="P373" i="10"/>
  <c r="O373" i="10"/>
  <c r="N373" i="10"/>
  <c r="M373" i="10"/>
  <c r="L373" i="10"/>
  <c r="K373" i="10"/>
  <c r="J373" i="10"/>
  <c r="I373" i="10"/>
  <c r="H373" i="10"/>
  <c r="G373" i="10"/>
  <c r="F373" i="10"/>
  <c r="Q323" i="10"/>
  <c r="P323" i="10"/>
  <c r="O323" i="10"/>
  <c r="N323" i="10"/>
  <c r="M323" i="10"/>
  <c r="L323" i="10"/>
  <c r="K323" i="10"/>
  <c r="J323" i="10"/>
  <c r="I323" i="10"/>
  <c r="H323" i="10"/>
  <c r="G323" i="10"/>
  <c r="F323" i="10"/>
  <c r="Q280" i="10"/>
  <c r="P280" i="10"/>
  <c r="O280" i="10"/>
  <c r="N280" i="10"/>
  <c r="M280" i="10"/>
  <c r="L280" i="10"/>
  <c r="K280" i="10"/>
  <c r="J280" i="10"/>
  <c r="I280" i="10"/>
  <c r="H280" i="10"/>
  <c r="G280" i="10"/>
  <c r="F280" i="10"/>
  <c r="Q237" i="10"/>
  <c r="P237" i="10"/>
  <c r="O237" i="10"/>
  <c r="N237" i="10"/>
  <c r="M237" i="10"/>
  <c r="L237" i="10"/>
  <c r="K237" i="10"/>
  <c r="J237" i="10"/>
  <c r="I237" i="10"/>
  <c r="H237" i="10"/>
  <c r="G237" i="10"/>
  <c r="F237" i="10"/>
  <c r="Q196" i="10"/>
  <c r="P196" i="10"/>
  <c r="O196" i="10"/>
  <c r="N196" i="10"/>
  <c r="M196" i="10"/>
  <c r="L196" i="10"/>
  <c r="K196" i="10"/>
  <c r="J196" i="10"/>
  <c r="I196" i="10"/>
  <c r="H196" i="10"/>
  <c r="G196" i="10"/>
  <c r="F196" i="10"/>
  <c r="Q160" i="10"/>
  <c r="P160" i="10"/>
  <c r="O160" i="10"/>
  <c r="N160" i="10"/>
  <c r="M160" i="10"/>
  <c r="L160" i="10"/>
  <c r="K160" i="10"/>
  <c r="J160" i="10"/>
  <c r="I160" i="10"/>
  <c r="H160" i="10"/>
  <c r="G160" i="10"/>
  <c r="F160" i="10"/>
  <c r="Q132" i="10"/>
  <c r="P132" i="10"/>
  <c r="O132" i="10"/>
  <c r="N132" i="10"/>
  <c r="M132" i="10"/>
  <c r="L132" i="10"/>
  <c r="K132" i="10"/>
  <c r="J132" i="10"/>
  <c r="I132" i="10"/>
  <c r="H132" i="10"/>
  <c r="G132" i="10"/>
  <c r="F132" i="10"/>
  <c r="Q101" i="10"/>
  <c r="P101" i="10"/>
  <c r="O101" i="10"/>
  <c r="N101" i="10"/>
  <c r="M101" i="10"/>
  <c r="L101" i="10"/>
  <c r="K101" i="10"/>
  <c r="J101" i="10"/>
  <c r="I101" i="10"/>
  <c r="H101" i="10"/>
  <c r="G101" i="10"/>
  <c r="F101" i="10"/>
  <c r="Q71" i="10"/>
  <c r="P71" i="10"/>
  <c r="O71" i="10"/>
  <c r="N71" i="10"/>
  <c r="M71" i="10"/>
  <c r="L71" i="10"/>
  <c r="K71" i="10"/>
  <c r="J71" i="10"/>
  <c r="I71" i="10"/>
  <c r="H71" i="10"/>
  <c r="G71" i="10"/>
  <c r="F71" i="10"/>
  <c r="Q52" i="10"/>
  <c r="P52" i="10"/>
  <c r="O52" i="10"/>
  <c r="N52" i="10"/>
  <c r="M52" i="10"/>
  <c r="L52" i="10"/>
  <c r="K52" i="10"/>
  <c r="J52" i="10"/>
  <c r="I52" i="10"/>
  <c r="H52" i="10"/>
  <c r="G52" i="10"/>
  <c r="F52" i="10"/>
  <c r="Q34" i="10"/>
  <c r="P34" i="10"/>
  <c r="O34" i="10"/>
  <c r="N34" i="10"/>
  <c r="M34" i="10"/>
  <c r="L34" i="10"/>
  <c r="K34" i="10"/>
  <c r="J34" i="10"/>
  <c r="I34" i="10"/>
  <c r="H34" i="10"/>
  <c r="G34" i="10"/>
  <c r="F34" i="10"/>
  <c r="S986" i="10"/>
  <c r="F915" i="10"/>
  <c r="S949" i="10"/>
  <c r="Q538" i="10"/>
  <c r="P538" i="10"/>
  <c r="O538" i="10"/>
  <c r="N538" i="10"/>
  <c r="M538" i="10"/>
  <c r="L538" i="10"/>
  <c r="K538" i="10"/>
  <c r="J538" i="10"/>
  <c r="I538" i="10"/>
  <c r="H538" i="10"/>
  <c r="G538" i="10"/>
  <c r="F538" i="10"/>
  <c r="Q537" i="10"/>
  <c r="P537" i="10"/>
  <c r="O537" i="10"/>
  <c r="N537" i="10"/>
  <c r="M537" i="10"/>
  <c r="L537" i="10"/>
  <c r="K537" i="10"/>
  <c r="J537" i="10"/>
  <c r="I537" i="10"/>
  <c r="H537" i="10"/>
  <c r="G537" i="10"/>
  <c r="F537" i="10"/>
  <c r="Q536" i="10"/>
  <c r="P536" i="10"/>
  <c r="O536" i="10"/>
  <c r="N536" i="10"/>
  <c r="M536" i="10"/>
  <c r="L536" i="10"/>
  <c r="K536" i="10"/>
  <c r="J536" i="10"/>
  <c r="I536" i="10"/>
  <c r="H536" i="10"/>
  <c r="G536" i="10"/>
  <c r="F536" i="10"/>
  <c r="Q535" i="10"/>
  <c r="P535" i="10"/>
  <c r="O535" i="10"/>
  <c r="N535" i="10"/>
  <c r="M535" i="10"/>
  <c r="L535" i="10"/>
  <c r="K535" i="10"/>
  <c r="J535" i="10"/>
  <c r="I535" i="10"/>
  <c r="H535" i="10"/>
  <c r="G535" i="10"/>
  <c r="F535" i="10"/>
  <c r="Q533" i="10"/>
  <c r="P533" i="10"/>
  <c r="O533" i="10"/>
  <c r="N533" i="10"/>
  <c r="M533" i="10"/>
  <c r="L533" i="10"/>
  <c r="K533" i="10"/>
  <c r="J533" i="10"/>
  <c r="I533" i="10"/>
  <c r="H533" i="10"/>
  <c r="G533" i="10"/>
  <c r="F533" i="10"/>
  <c r="Q362" i="10"/>
  <c r="P362" i="10"/>
  <c r="O362" i="10"/>
  <c r="N362" i="10"/>
  <c r="M362" i="10"/>
  <c r="L362" i="10"/>
  <c r="K362" i="10"/>
  <c r="J362" i="10"/>
  <c r="I362" i="10"/>
  <c r="H362" i="10"/>
  <c r="G362" i="10"/>
  <c r="F362" i="10"/>
  <c r="Q361" i="10"/>
  <c r="P361" i="10"/>
  <c r="O361" i="10"/>
  <c r="N361" i="10"/>
  <c r="M361" i="10"/>
  <c r="L361" i="10"/>
  <c r="K361" i="10"/>
  <c r="J361" i="10"/>
  <c r="I361" i="10"/>
  <c r="H361" i="10"/>
  <c r="G361" i="10"/>
  <c r="F361" i="10"/>
  <c r="Q359" i="10"/>
  <c r="P359" i="10"/>
  <c r="O359" i="10"/>
  <c r="N359" i="10"/>
  <c r="M359" i="10"/>
  <c r="L359" i="10"/>
  <c r="K359" i="10"/>
  <c r="J359" i="10"/>
  <c r="I359" i="10"/>
  <c r="H359" i="10"/>
  <c r="G359" i="10"/>
  <c r="F359" i="10"/>
  <c r="Q358" i="10"/>
  <c r="P358" i="10"/>
  <c r="O358" i="10"/>
  <c r="N358" i="10"/>
  <c r="M358" i="10"/>
  <c r="L358" i="10"/>
  <c r="K358" i="10"/>
  <c r="J358" i="10"/>
  <c r="I358" i="10"/>
  <c r="H358" i="10"/>
  <c r="G358" i="10"/>
  <c r="F358" i="10"/>
  <c r="Q356" i="10"/>
  <c r="P356" i="10"/>
  <c r="O356" i="10"/>
  <c r="N356" i="10"/>
  <c r="M356" i="10"/>
  <c r="L356" i="10"/>
  <c r="K356" i="10"/>
  <c r="J356" i="10"/>
  <c r="I356" i="10"/>
  <c r="H356" i="10"/>
  <c r="G356" i="10"/>
  <c r="F356" i="10"/>
  <c r="Q355" i="10"/>
  <c r="P355" i="10"/>
  <c r="O355" i="10"/>
  <c r="N355" i="10"/>
  <c r="M355" i="10"/>
  <c r="L355" i="10"/>
  <c r="K355" i="10"/>
  <c r="J355" i="10"/>
  <c r="I355" i="10"/>
  <c r="H355" i="10"/>
  <c r="G355" i="10"/>
  <c r="F355" i="10"/>
  <c r="Q354" i="10"/>
  <c r="P354" i="10"/>
  <c r="O354" i="10"/>
  <c r="N354" i="10"/>
  <c r="M354" i="10"/>
  <c r="L354" i="10"/>
  <c r="K354" i="10"/>
  <c r="J354" i="10"/>
  <c r="I354" i="10"/>
  <c r="H354" i="10"/>
  <c r="G354" i="10"/>
  <c r="F354" i="10"/>
  <c r="Q353" i="10"/>
  <c r="P353" i="10"/>
  <c r="O353" i="10"/>
  <c r="N353" i="10"/>
  <c r="M353" i="10"/>
  <c r="L353" i="10"/>
  <c r="K353" i="10"/>
  <c r="J353" i="10"/>
  <c r="I353" i="10"/>
  <c r="H353" i="10"/>
  <c r="G353" i="10"/>
  <c r="F353" i="10"/>
  <c r="Q352" i="10"/>
  <c r="P352" i="10"/>
  <c r="O352" i="10"/>
  <c r="N352" i="10"/>
  <c r="M352" i="10"/>
  <c r="L352" i="10"/>
  <c r="K352" i="10"/>
  <c r="J352" i="10"/>
  <c r="I352" i="10"/>
  <c r="H352" i="10"/>
  <c r="G352" i="10"/>
  <c r="F352" i="10"/>
  <c r="Q351" i="10"/>
  <c r="P351" i="10"/>
  <c r="O351" i="10"/>
  <c r="N351" i="10"/>
  <c r="M351" i="10"/>
  <c r="L351" i="10"/>
  <c r="K351" i="10"/>
  <c r="J351" i="10"/>
  <c r="I351" i="10"/>
  <c r="H351" i="10"/>
  <c r="G351" i="10"/>
  <c r="F351" i="10"/>
  <c r="Q350" i="10"/>
  <c r="P350" i="10"/>
  <c r="O350" i="10"/>
  <c r="N350" i="10"/>
  <c r="M350" i="10"/>
  <c r="L350" i="10"/>
  <c r="K350" i="10"/>
  <c r="J350" i="10"/>
  <c r="I350" i="10"/>
  <c r="H350" i="10"/>
  <c r="G350" i="10"/>
  <c r="F350" i="10"/>
  <c r="Q349" i="10"/>
  <c r="P349" i="10"/>
  <c r="O349" i="10"/>
  <c r="N349" i="10"/>
  <c r="M349" i="10"/>
  <c r="L349" i="10"/>
  <c r="K349" i="10"/>
  <c r="J349" i="10"/>
  <c r="I349" i="10"/>
  <c r="H349" i="10"/>
  <c r="G349" i="10"/>
  <c r="F349" i="10"/>
  <c r="Q347" i="10"/>
  <c r="P347" i="10"/>
  <c r="O347" i="10"/>
  <c r="N347" i="10"/>
  <c r="M347" i="10"/>
  <c r="L347" i="10"/>
  <c r="K347" i="10"/>
  <c r="J347" i="10"/>
  <c r="I347" i="10"/>
  <c r="H347" i="10"/>
  <c r="G347" i="10"/>
  <c r="F347" i="10"/>
  <c r="Q316" i="10"/>
  <c r="P316" i="10"/>
  <c r="O316" i="10"/>
  <c r="N316" i="10"/>
  <c r="M316" i="10"/>
  <c r="L316" i="10"/>
  <c r="K316" i="10"/>
  <c r="J316" i="10"/>
  <c r="I316" i="10"/>
  <c r="H316" i="10"/>
  <c r="G316" i="10"/>
  <c r="F316" i="10"/>
  <c r="Q315" i="10"/>
  <c r="P315" i="10"/>
  <c r="O315" i="10"/>
  <c r="N315" i="10"/>
  <c r="M315" i="10"/>
  <c r="L315" i="10"/>
  <c r="K315" i="10"/>
  <c r="J315" i="10"/>
  <c r="I315" i="10"/>
  <c r="H315" i="10"/>
  <c r="G315" i="10"/>
  <c r="F315" i="10"/>
  <c r="Q313" i="10"/>
  <c r="P313" i="10"/>
  <c r="O313" i="10"/>
  <c r="N313" i="10"/>
  <c r="M313" i="10"/>
  <c r="L313" i="10"/>
  <c r="K313" i="10"/>
  <c r="J313" i="10"/>
  <c r="I313" i="10"/>
  <c r="H313" i="10"/>
  <c r="G313" i="10"/>
  <c r="F313" i="10"/>
  <c r="Q312" i="10"/>
  <c r="P312" i="10"/>
  <c r="O312" i="10"/>
  <c r="N312" i="10"/>
  <c r="M312" i="10"/>
  <c r="L312" i="10"/>
  <c r="K312" i="10"/>
  <c r="J312" i="10"/>
  <c r="I312" i="10"/>
  <c r="H312" i="10"/>
  <c r="G312" i="10"/>
  <c r="F312" i="10"/>
  <c r="Q310" i="10"/>
  <c r="P310" i="10"/>
  <c r="O310" i="10"/>
  <c r="N310" i="10"/>
  <c r="M310" i="10"/>
  <c r="L310" i="10"/>
  <c r="K310" i="10"/>
  <c r="J310" i="10"/>
  <c r="I310" i="10"/>
  <c r="H310" i="10"/>
  <c r="G310" i="10"/>
  <c r="F310" i="10"/>
  <c r="Q309" i="10"/>
  <c r="P309" i="10"/>
  <c r="O309" i="10"/>
  <c r="N309" i="10"/>
  <c r="M309" i="10"/>
  <c r="L309" i="10"/>
  <c r="K309" i="10"/>
  <c r="J309" i="10"/>
  <c r="I309" i="10"/>
  <c r="H309" i="10"/>
  <c r="G309" i="10"/>
  <c r="F309" i="10"/>
  <c r="Q308" i="10"/>
  <c r="P308" i="10"/>
  <c r="O308" i="10"/>
  <c r="N308" i="10"/>
  <c r="M308" i="10"/>
  <c r="L308" i="10"/>
  <c r="K308" i="10"/>
  <c r="J308" i="10"/>
  <c r="I308" i="10"/>
  <c r="H308" i="10"/>
  <c r="G308" i="10"/>
  <c r="F308" i="10"/>
  <c r="Q307" i="10"/>
  <c r="P307" i="10"/>
  <c r="O307" i="10"/>
  <c r="N307" i="10"/>
  <c r="M307" i="10"/>
  <c r="L307" i="10"/>
  <c r="K307" i="10"/>
  <c r="J307" i="10"/>
  <c r="I307" i="10"/>
  <c r="H307" i="10"/>
  <c r="G307" i="10"/>
  <c r="F307" i="10"/>
  <c r="Q305" i="10"/>
  <c r="P305" i="10"/>
  <c r="O305" i="10"/>
  <c r="N305" i="10"/>
  <c r="M305" i="10"/>
  <c r="L305" i="10"/>
  <c r="K305" i="10"/>
  <c r="J305" i="10"/>
  <c r="I305" i="10"/>
  <c r="H305" i="10"/>
  <c r="G305" i="10"/>
  <c r="F305" i="10"/>
  <c r="Q272" i="10"/>
  <c r="P272" i="10"/>
  <c r="O272" i="10"/>
  <c r="N272" i="10"/>
  <c r="M272" i="10"/>
  <c r="L272" i="10"/>
  <c r="K272" i="10"/>
  <c r="J272" i="10"/>
  <c r="I272" i="10"/>
  <c r="H272" i="10"/>
  <c r="G272" i="10"/>
  <c r="F272" i="10"/>
  <c r="Q271" i="10"/>
  <c r="P271" i="10"/>
  <c r="O271" i="10"/>
  <c r="N271" i="10"/>
  <c r="M271" i="10"/>
  <c r="L271" i="10"/>
  <c r="K271" i="10"/>
  <c r="J271" i="10"/>
  <c r="I271" i="10"/>
  <c r="H271" i="10"/>
  <c r="G271" i="10"/>
  <c r="F271" i="10"/>
  <c r="Q269" i="10"/>
  <c r="P269" i="10"/>
  <c r="O269" i="10"/>
  <c r="N269" i="10"/>
  <c r="M269" i="10"/>
  <c r="L269" i="10"/>
  <c r="K269" i="10"/>
  <c r="J269" i="10"/>
  <c r="I269" i="10"/>
  <c r="H269" i="10"/>
  <c r="G269" i="10"/>
  <c r="F269" i="10"/>
  <c r="Q268" i="10"/>
  <c r="P268" i="10"/>
  <c r="O268" i="10"/>
  <c r="N268" i="10"/>
  <c r="M268" i="10"/>
  <c r="L268" i="10"/>
  <c r="K268" i="10"/>
  <c r="J268" i="10"/>
  <c r="I268" i="10"/>
  <c r="H268" i="10"/>
  <c r="G268" i="10"/>
  <c r="F268" i="10"/>
  <c r="Q266" i="10"/>
  <c r="P266" i="10"/>
  <c r="O266" i="10"/>
  <c r="N266" i="10"/>
  <c r="M266" i="10"/>
  <c r="L266" i="10"/>
  <c r="K266" i="10"/>
  <c r="J266" i="10"/>
  <c r="I266" i="10"/>
  <c r="H266" i="10"/>
  <c r="G266" i="10"/>
  <c r="F266" i="10"/>
  <c r="Q265" i="10"/>
  <c r="P265" i="10"/>
  <c r="O265" i="10"/>
  <c r="N265" i="10"/>
  <c r="M265" i="10"/>
  <c r="L265" i="10"/>
  <c r="K265" i="10"/>
  <c r="J265" i="10"/>
  <c r="I265" i="10"/>
  <c r="H265" i="10"/>
  <c r="G265" i="10"/>
  <c r="F265" i="10"/>
  <c r="Q264" i="10"/>
  <c r="P264" i="10"/>
  <c r="O264" i="10"/>
  <c r="N264" i="10"/>
  <c r="M264" i="10"/>
  <c r="L264" i="10"/>
  <c r="K264" i="10"/>
  <c r="J264" i="10"/>
  <c r="I264" i="10"/>
  <c r="H264" i="10"/>
  <c r="G264" i="10"/>
  <c r="F264" i="10"/>
  <c r="Q263" i="10"/>
  <c r="P263" i="10"/>
  <c r="O263" i="10"/>
  <c r="N263" i="10"/>
  <c r="M263" i="10"/>
  <c r="L263" i="10"/>
  <c r="K263" i="10"/>
  <c r="J263" i="10"/>
  <c r="I263" i="10"/>
  <c r="H263" i="10"/>
  <c r="G263" i="10"/>
  <c r="F263" i="10"/>
  <c r="Q262" i="10"/>
  <c r="P262" i="10"/>
  <c r="O262" i="10"/>
  <c r="N262" i="10"/>
  <c r="M262" i="10"/>
  <c r="L262" i="10"/>
  <c r="K262" i="10"/>
  <c r="J262" i="10"/>
  <c r="I262" i="10"/>
  <c r="H262" i="10"/>
  <c r="G262" i="10"/>
  <c r="F262" i="10"/>
  <c r="Q260" i="10"/>
  <c r="P260" i="10"/>
  <c r="O260" i="10"/>
  <c r="N260" i="10"/>
  <c r="M260" i="10"/>
  <c r="L260" i="10"/>
  <c r="K260" i="10"/>
  <c r="J260" i="10"/>
  <c r="I260" i="10"/>
  <c r="H260" i="10"/>
  <c r="G260" i="10"/>
  <c r="F260" i="10"/>
  <c r="Q225" i="10"/>
  <c r="P225" i="10"/>
  <c r="O225" i="10"/>
  <c r="N225" i="10"/>
  <c r="M225" i="10"/>
  <c r="L225" i="10"/>
  <c r="K225" i="10"/>
  <c r="J225" i="10"/>
  <c r="I225" i="10"/>
  <c r="H225" i="10"/>
  <c r="G225" i="10"/>
  <c r="F225" i="10"/>
  <c r="Q224" i="10"/>
  <c r="P224" i="10"/>
  <c r="O224" i="10"/>
  <c r="N224" i="10"/>
  <c r="M224" i="10"/>
  <c r="L224" i="10"/>
  <c r="K224" i="10"/>
  <c r="J224" i="10"/>
  <c r="I224" i="10"/>
  <c r="H224" i="10"/>
  <c r="G224" i="10"/>
  <c r="F224" i="10"/>
  <c r="Q223" i="10"/>
  <c r="P223" i="10"/>
  <c r="O223" i="10"/>
  <c r="N223" i="10"/>
  <c r="M223" i="10"/>
  <c r="L223" i="10"/>
  <c r="K223" i="10"/>
  <c r="J223" i="10"/>
  <c r="I223" i="10"/>
  <c r="H223" i="10"/>
  <c r="G223" i="10"/>
  <c r="F223" i="10"/>
  <c r="Q222" i="10"/>
  <c r="P222" i="10"/>
  <c r="O222" i="10"/>
  <c r="N222" i="10"/>
  <c r="M222" i="10"/>
  <c r="L222" i="10"/>
  <c r="K222" i="10"/>
  <c r="J222" i="10"/>
  <c r="I222" i="10"/>
  <c r="H222" i="10"/>
  <c r="G222" i="10"/>
  <c r="F222" i="10"/>
  <c r="Q221" i="10"/>
  <c r="P221" i="10"/>
  <c r="O221" i="10"/>
  <c r="N221" i="10"/>
  <c r="M221" i="10"/>
  <c r="L221" i="10"/>
  <c r="K221" i="10"/>
  <c r="J221" i="10"/>
  <c r="I221" i="10"/>
  <c r="H221" i="10"/>
  <c r="G221" i="10"/>
  <c r="F221" i="10"/>
  <c r="Q220" i="10"/>
  <c r="P220" i="10"/>
  <c r="O220" i="10"/>
  <c r="N220" i="10"/>
  <c r="M220" i="10"/>
  <c r="L220" i="10"/>
  <c r="K220" i="10"/>
  <c r="J220" i="10"/>
  <c r="I220" i="10"/>
  <c r="H220" i="10"/>
  <c r="G220" i="10"/>
  <c r="F220" i="10"/>
  <c r="Q219" i="10"/>
  <c r="P219" i="10"/>
  <c r="O219" i="10"/>
  <c r="N219" i="10"/>
  <c r="M219" i="10"/>
  <c r="L219" i="10"/>
  <c r="K219" i="10"/>
  <c r="J219" i="10"/>
  <c r="I219" i="10"/>
  <c r="H219" i="10"/>
  <c r="G219" i="10"/>
  <c r="F219" i="10"/>
  <c r="Q218" i="10"/>
  <c r="P218" i="10"/>
  <c r="O218" i="10"/>
  <c r="N218" i="10"/>
  <c r="M218" i="10"/>
  <c r="L218" i="10"/>
  <c r="K218" i="10"/>
  <c r="J218" i="10"/>
  <c r="I218" i="10"/>
  <c r="H218" i="10"/>
  <c r="G218" i="10"/>
  <c r="F218" i="10"/>
  <c r="Q216" i="10"/>
  <c r="P216" i="10"/>
  <c r="O216" i="10"/>
  <c r="N216" i="10"/>
  <c r="M216" i="10"/>
  <c r="L216" i="10"/>
  <c r="K216" i="10"/>
  <c r="J216" i="10"/>
  <c r="I216" i="10"/>
  <c r="H216" i="10"/>
  <c r="G216" i="10"/>
  <c r="F216" i="10"/>
  <c r="Q187" i="10"/>
  <c r="P187" i="10"/>
  <c r="O187" i="10"/>
  <c r="N187" i="10"/>
  <c r="M187" i="10"/>
  <c r="L187" i="10"/>
  <c r="K187" i="10"/>
  <c r="J187" i="10"/>
  <c r="I187" i="10"/>
  <c r="H187" i="10"/>
  <c r="G187" i="10"/>
  <c r="F187" i="10"/>
  <c r="Q186" i="10"/>
  <c r="P186" i="10"/>
  <c r="O186" i="10"/>
  <c r="N186" i="10"/>
  <c r="M186" i="10"/>
  <c r="L186" i="10"/>
  <c r="K186" i="10"/>
  <c r="J186" i="10"/>
  <c r="I186" i="10"/>
  <c r="H186" i="10"/>
  <c r="G186" i="10"/>
  <c r="F186" i="10"/>
  <c r="Q185" i="10"/>
  <c r="P185" i="10"/>
  <c r="O185" i="10"/>
  <c r="N185" i="10"/>
  <c r="M185" i="10"/>
  <c r="L185" i="10"/>
  <c r="K185" i="10"/>
  <c r="J185" i="10"/>
  <c r="I185" i="10"/>
  <c r="H185" i="10"/>
  <c r="G185" i="10"/>
  <c r="F185" i="10"/>
  <c r="Q184" i="10"/>
  <c r="P184" i="10"/>
  <c r="O184" i="10"/>
  <c r="N184" i="10"/>
  <c r="M184" i="10"/>
  <c r="L184" i="10"/>
  <c r="K184" i="10"/>
  <c r="J184" i="10"/>
  <c r="I184" i="10"/>
  <c r="H184" i="10"/>
  <c r="G184" i="10"/>
  <c r="F184" i="10"/>
  <c r="Q183" i="10"/>
  <c r="P183" i="10"/>
  <c r="O183" i="10"/>
  <c r="N183" i="10"/>
  <c r="M183" i="10"/>
  <c r="L183" i="10"/>
  <c r="K183" i="10"/>
  <c r="J183" i="10"/>
  <c r="I183" i="10"/>
  <c r="H183" i="10"/>
  <c r="G183" i="10"/>
  <c r="F183" i="10"/>
  <c r="Q181" i="10"/>
  <c r="P181" i="10"/>
  <c r="O181" i="10"/>
  <c r="N181" i="10"/>
  <c r="M181" i="10"/>
  <c r="L181" i="10"/>
  <c r="K181" i="10"/>
  <c r="J181" i="10"/>
  <c r="I181" i="10"/>
  <c r="H181" i="10"/>
  <c r="G181" i="10"/>
  <c r="F181" i="10"/>
  <c r="Q152" i="10"/>
  <c r="P152" i="10"/>
  <c r="O152" i="10"/>
  <c r="N152" i="10"/>
  <c r="M152" i="10"/>
  <c r="L152" i="10"/>
  <c r="K152" i="10"/>
  <c r="J152" i="10"/>
  <c r="I152" i="10"/>
  <c r="H152" i="10"/>
  <c r="G152" i="10"/>
  <c r="F152" i="10"/>
  <c r="Q151" i="10"/>
  <c r="P151" i="10"/>
  <c r="O151" i="10"/>
  <c r="N151" i="10"/>
  <c r="M151" i="10"/>
  <c r="L151" i="10"/>
  <c r="K151" i="10"/>
  <c r="J151" i="10"/>
  <c r="I151" i="10"/>
  <c r="H151" i="10"/>
  <c r="G151" i="10"/>
  <c r="F151" i="10"/>
  <c r="Q150" i="10"/>
  <c r="P150" i="10"/>
  <c r="O150" i="10"/>
  <c r="N150" i="10"/>
  <c r="M150" i="10"/>
  <c r="L150" i="10"/>
  <c r="K150" i="10"/>
  <c r="J150" i="10"/>
  <c r="I150" i="10"/>
  <c r="H150" i="10"/>
  <c r="G150" i="10"/>
  <c r="F150" i="10"/>
  <c r="Q149" i="10"/>
  <c r="P149" i="10"/>
  <c r="O149" i="10"/>
  <c r="N149" i="10"/>
  <c r="M149" i="10"/>
  <c r="L149" i="10"/>
  <c r="K149" i="10"/>
  <c r="J149" i="10"/>
  <c r="I149" i="10"/>
  <c r="H149" i="10"/>
  <c r="G149" i="10"/>
  <c r="F149" i="10"/>
  <c r="Q148" i="10"/>
  <c r="P148" i="10"/>
  <c r="O148" i="10"/>
  <c r="N148" i="10"/>
  <c r="M148" i="10"/>
  <c r="L148" i="10"/>
  <c r="K148" i="10"/>
  <c r="J148" i="10"/>
  <c r="I148" i="10"/>
  <c r="H148" i="10"/>
  <c r="G148" i="10"/>
  <c r="F148" i="10"/>
  <c r="Q147" i="10"/>
  <c r="P147" i="10"/>
  <c r="O147" i="10"/>
  <c r="N147" i="10"/>
  <c r="M147" i="10"/>
  <c r="L147" i="10"/>
  <c r="K147" i="10"/>
  <c r="J147" i="10"/>
  <c r="I147" i="10"/>
  <c r="H147" i="10"/>
  <c r="G147" i="10"/>
  <c r="F147" i="10"/>
  <c r="Q145" i="10"/>
  <c r="P145" i="10"/>
  <c r="O145" i="10"/>
  <c r="N145" i="10"/>
  <c r="M145" i="10"/>
  <c r="L145" i="10"/>
  <c r="K145" i="10"/>
  <c r="J145" i="10"/>
  <c r="I145" i="10"/>
  <c r="H145" i="10"/>
  <c r="G145" i="10"/>
  <c r="F145" i="10"/>
  <c r="Q128" i="10"/>
  <c r="P128" i="10"/>
  <c r="O128" i="10"/>
  <c r="N128" i="10"/>
  <c r="M128" i="10"/>
  <c r="L128" i="10"/>
  <c r="K128" i="10"/>
  <c r="J128" i="10"/>
  <c r="I128" i="10"/>
  <c r="H128" i="10"/>
  <c r="G128" i="10"/>
  <c r="F128" i="10"/>
  <c r="Q127" i="10"/>
  <c r="P127" i="10"/>
  <c r="O127" i="10"/>
  <c r="N127" i="10"/>
  <c r="M127" i="10"/>
  <c r="L127" i="10"/>
  <c r="K127" i="10"/>
  <c r="J127" i="10"/>
  <c r="I127" i="10"/>
  <c r="H127" i="10"/>
  <c r="G127" i="10"/>
  <c r="F127" i="10"/>
  <c r="Q126" i="10"/>
  <c r="P126" i="10"/>
  <c r="O126" i="10"/>
  <c r="N126" i="10"/>
  <c r="M126" i="10"/>
  <c r="L126" i="10"/>
  <c r="K126" i="10"/>
  <c r="J126" i="10"/>
  <c r="I126" i="10"/>
  <c r="H126" i="10"/>
  <c r="G126" i="10"/>
  <c r="F126" i="10"/>
  <c r="Q125" i="10"/>
  <c r="P125" i="10"/>
  <c r="O125" i="10"/>
  <c r="N125" i="10"/>
  <c r="M125" i="10"/>
  <c r="L125" i="10"/>
  <c r="K125" i="10"/>
  <c r="J125" i="10"/>
  <c r="I125" i="10"/>
  <c r="H125" i="10"/>
  <c r="G125" i="10"/>
  <c r="F125" i="10"/>
  <c r="Q93" i="10"/>
  <c r="P93" i="10"/>
  <c r="O93" i="10"/>
  <c r="N93" i="10"/>
  <c r="M93" i="10"/>
  <c r="L93" i="10"/>
  <c r="K93" i="10"/>
  <c r="J93" i="10"/>
  <c r="I93" i="10"/>
  <c r="H93" i="10"/>
  <c r="G93" i="10"/>
  <c r="F93" i="10"/>
  <c r="Q92" i="10"/>
  <c r="P92" i="10"/>
  <c r="O92" i="10"/>
  <c r="N92" i="10"/>
  <c r="M92" i="10"/>
  <c r="L92" i="10"/>
  <c r="K92" i="10"/>
  <c r="J92" i="10"/>
  <c r="I92" i="10"/>
  <c r="H92" i="10"/>
  <c r="G92" i="10"/>
  <c r="F92" i="10"/>
  <c r="Q91" i="10"/>
  <c r="P91" i="10"/>
  <c r="O91" i="10"/>
  <c r="N91" i="10"/>
  <c r="M91" i="10"/>
  <c r="L91" i="10"/>
  <c r="K91" i="10"/>
  <c r="J91" i="10"/>
  <c r="I91" i="10"/>
  <c r="H91" i="10"/>
  <c r="G91" i="10"/>
  <c r="F91" i="10"/>
  <c r="Q90" i="10"/>
  <c r="P90" i="10"/>
  <c r="O90" i="10"/>
  <c r="N90" i="10"/>
  <c r="M90" i="10"/>
  <c r="L90" i="10"/>
  <c r="K90" i="10"/>
  <c r="J90" i="10"/>
  <c r="I90" i="10"/>
  <c r="H90" i="10"/>
  <c r="G90" i="10"/>
  <c r="F90" i="10"/>
  <c r="Q89" i="10"/>
  <c r="P89" i="10"/>
  <c r="O89" i="10"/>
  <c r="N89" i="10"/>
  <c r="M89" i="10"/>
  <c r="L89" i="10"/>
  <c r="K89" i="10"/>
  <c r="J89" i="10"/>
  <c r="I89" i="10"/>
  <c r="H89" i="10"/>
  <c r="G89" i="10"/>
  <c r="F89" i="10"/>
  <c r="Q87" i="10"/>
  <c r="P87" i="10"/>
  <c r="O87" i="10"/>
  <c r="N87" i="10"/>
  <c r="M87" i="10"/>
  <c r="L87" i="10"/>
  <c r="K87" i="10"/>
  <c r="J87" i="10"/>
  <c r="I87" i="10"/>
  <c r="H87" i="10"/>
  <c r="G87" i="10"/>
  <c r="F87" i="10"/>
  <c r="Q86" i="10"/>
  <c r="P86" i="10"/>
  <c r="O86" i="10"/>
  <c r="N86" i="10"/>
  <c r="M86" i="10"/>
  <c r="L86" i="10"/>
  <c r="K86" i="10"/>
  <c r="J86" i="10"/>
  <c r="I86" i="10"/>
  <c r="H86" i="10"/>
  <c r="G86" i="10"/>
  <c r="F86" i="10"/>
  <c r="Q85" i="10"/>
  <c r="P85" i="10"/>
  <c r="O85" i="10"/>
  <c r="N85" i="10"/>
  <c r="M85" i="10"/>
  <c r="L85" i="10"/>
  <c r="K85" i="10"/>
  <c r="J85" i="10"/>
  <c r="I85" i="10"/>
  <c r="H85" i="10"/>
  <c r="G85" i="10"/>
  <c r="F85" i="10"/>
  <c r="Q83" i="10"/>
  <c r="P83" i="10"/>
  <c r="O83" i="10"/>
  <c r="N83" i="10"/>
  <c r="M83" i="10"/>
  <c r="L83" i="10"/>
  <c r="K83" i="10"/>
  <c r="J83" i="10"/>
  <c r="I83" i="10"/>
  <c r="H83" i="10"/>
  <c r="G83" i="10"/>
  <c r="F83" i="10"/>
  <c r="Q67" i="10"/>
  <c r="P67" i="10"/>
  <c r="O67" i="10"/>
  <c r="N67" i="10"/>
  <c r="M67" i="10"/>
  <c r="L67" i="10"/>
  <c r="K67" i="10"/>
  <c r="J67" i="10"/>
  <c r="I67" i="10"/>
  <c r="H67" i="10"/>
  <c r="G67" i="10"/>
  <c r="F67" i="10"/>
  <c r="Q66" i="10"/>
  <c r="P66" i="10"/>
  <c r="O66" i="10"/>
  <c r="N66" i="10"/>
  <c r="M66" i="10"/>
  <c r="L66" i="10"/>
  <c r="K66" i="10"/>
  <c r="J66" i="10"/>
  <c r="I66" i="10"/>
  <c r="H66" i="10"/>
  <c r="G66" i="10"/>
  <c r="F66" i="10"/>
  <c r="Q65" i="10"/>
  <c r="P65" i="10"/>
  <c r="O65" i="10"/>
  <c r="N65" i="10"/>
  <c r="M65" i="10"/>
  <c r="L65" i="10"/>
  <c r="K65" i="10"/>
  <c r="J65" i="10"/>
  <c r="I65" i="10"/>
  <c r="H65" i="10"/>
  <c r="G65" i="10"/>
  <c r="F65" i="10"/>
  <c r="Q64" i="10"/>
  <c r="P64" i="10"/>
  <c r="O64" i="10"/>
  <c r="N64" i="10"/>
  <c r="M64" i="10"/>
  <c r="L64" i="10"/>
  <c r="K64" i="10"/>
  <c r="J64" i="10"/>
  <c r="I64" i="10"/>
  <c r="H64" i="10"/>
  <c r="G64" i="10"/>
  <c r="F64" i="10"/>
  <c r="Q48" i="10"/>
  <c r="P48" i="10"/>
  <c r="O48" i="10"/>
  <c r="N48" i="10"/>
  <c r="M48" i="10"/>
  <c r="L48" i="10"/>
  <c r="K48" i="10"/>
  <c r="J48" i="10"/>
  <c r="I48" i="10"/>
  <c r="H48" i="10"/>
  <c r="G48" i="10"/>
  <c r="F48" i="10"/>
  <c r="Q47" i="10"/>
  <c r="P47" i="10"/>
  <c r="O47" i="10"/>
  <c r="N47" i="10"/>
  <c r="M47" i="10"/>
  <c r="L47" i="10"/>
  <c r="K47" i="10"/>
  <c r="J47" i="10"/>
  <c r="I47" i="10"/>
  <c r="H47" i="10"/>
  <c r="G47" i="10"/>
  <c r="F47" i="10"/>
  <c r="Q46" i="10"/>
  <c r="P46" i="10"/>
  <c r="O46" i="10"/>
  <c r="N46" i="10"/>
  <c r="M46" i="10"/>
  <c r="L46" i="10"/>
  <c r="K46" i="10"/>
  <c r="J46" i="10"/>
  <c r="I46" i="10"/>
  <c r="H46" i="10"/>
  <c r="G46" i="10"/>
  <c r="F46" i="10"/>
  <c r="Q30" i="10"/>
  <c r="P30" i="10"/>
  <c r="O30" i="10"/>
  <c r="N30" i="10"/>
  <c r="M30" i="10"/>
  <c r="L30" i="10"/>
  <c r="K30" i="10"/>
  <c r="J30" i="10"/>
  <c r="I30" i="10"/>
  <c r="H30" i="10"/>
  <c r="G30" i="10"/>
  <c r="F30" i="10"/>
  <c r="Q29" i="10"/>
  <c r="P29" i="10"/>
  <c r="O29" i="10"/>
  <c r="N29" i="10"/>
  <c r="M29" i="10"/>
  <c r="L29" i="10"/>
  <c r="K29" i="10"/>
  <c r="J29" i="10"/>
  <c r="I29" i="10"/>
  <c r="H29" i="10"/>
  <c r="G29" i="10"/>
  <c r="F29" i="10"/>
  <c r="Q28" i="10"/>
  <c r="P28" i="10"/>
  <c r="O28" i="10"/>
  <c r="N28" i="10"/>
  <c r="M28" i="10"/>
  <c r="L28" i="10"/>
  <c r="K28" i="10"/>
  <c r="J28" i="10"/>
  <c r="I28" i="10"/>
  <c r="H28" i="10"/>
  <c r="G28" i="10"/>
  <c r="F28" i="10"/>
  <c r="Q27" i="10"/>
  <c r="P27" i="10"/>
  <c r="O27" i="10"/>
  <c r="N27" i="10"/>
  <c r="M27" i="10"/>
  <c r="L27" i="10"/>
  <c r="K27" i="10"/>
  <c r="J27" i="10"/>
  <c r="I27" i="10"/>
  <c r="H27" i="10"/>
  <c r="G27" i="10"/>
  <c r="F27" i="10"/>
  <c r="Q11" i="10"/>
  <c r="P11" i="10"/>
  <c r="O11" i="10"/>
  <c r="N11" i="10"/>
  <c r="M11" i="10"/>
  <c r="L11" i="10"/>
  <c r="K11" i="10"/>
  <c r="J11" i="10"/>
  <c r="I11" i="10"/>
  <c r="H11" i="10"/>
  <c r="G11" i="10"/>
  <c r="F11" i="10"/>
  <c r="Q10" i="10"/>
  <c r="P10" i="10"/>
  <c r="O10" i="10"/>
  <c r="N10" i="10"/>
  <c r="M10" i="10"/>
  <c r="L10" i="10"/>
  <c r="K10" i="10"/>
  <c r="J10" i="10"/>
  <c r="I10" i="10"/>
  <c r="H10" i="10"/>
  <c r="G10" i="10"/>
  <c r="F10" i="10"/>
  <c r="Q9" i="10"/>
  <c r="P9" i="10"/>
  <c r="O9" i="10"/>
  <c r="N9" i="10"/>
  <c r="M9" i="10"/>
  <c r="L9" i="10"/>
  <c r="K9" i="10"/>
  <c r="J9" i="10"/>
  <c r="I9" i="10"/>
  <c r="H9" i="10"/>
  <c r="G9" i="10"/>
  <c r="F9" i="10"/>
  <c r="Q6" i="11"/>
  <c r="P6" i="11"/>
  <c r="O6" i="11"/>
  <c r="N6" i="11"/>
  <c r="M6" i="11"/>
  <c r="L6" i="11"/>
  <c r="K6" i="11"/>
  <c r="J6" i="11"/>
  <c r="I6" i="11"/>
  <c r="H6" i="11"/>
  <c r="G6" i="11"/>
  <c r="F6" i="11"/>
  <c r="Q997" i="10"/>
  <c r="P997" i="10"/>
  <c r="O997" i="10"/>
  <c r="N997" i="10"/>
  <c r="M997" i="10"/>
  <c r="L997" i="10"/>
  <c r="K997" i="10"/>
  <c r="J997" i="10"/>
  <c r="I997" i="10"/>
  <c r="H997" i="10"/>
  <c r="G997" i="10"/>
  <c r="F997" i="10"/>
  <c r="Q994" i="10"/>
  <c r="P994" i="10"/>
  <c r="O994" i="10"/>
  <c r="N994" i="10"/>
  <c r="M994" i="10"/>
  <c r="L994" i="10"/>
  <c r="K994" i="10"/>
  <c r="J994" i="10"/>
  <c r="I994" i="10"/>
  <c r="H994" i="10"/>
  <c r="G994" i="10"/>
  <c r="F994" i="10"/>
  <c r="Q770" i="10"/>
  <c r="P770" i="10"/>
  <c r="O770" i="10"/>
  <c r="N770" i="10"/>
  <c r="M770" i="10"/>
  <c r="L770" i="10"/>
  <c r="K770" i="10"/>
  <c r="J770" i="10"/>
  <c r="I770" i="10"/>
  <c r="H770" i="10"/>
  <c r="G770" i="10"/>
  <c r="F770" i="10"/>
  <c r="Q761" i="10"/>
  <c r="P761" i="10"/>
  <c r="O761" i="10"/>
  <c r="N761" i="10"/>
  <c r="M761" i="10"/>
  <c r="L761" i="10"/>
  <c r="K761" i="10"/>
  <c r="J761" i="10"/>
  <c r="I761" i="10"/>
  <c r="H761" i="10"/>
  <c r="G761" i="10"/>
  <c r="F761" i="10"/>
  <c r="Q723" i="10"/>
  <c r="P723" i="10"/>
  <c r="O723" i="10"/>
  <c r="N723" i="10"/>
  <c r="M723" i="10"/>
  <c r="L723" i="10"/>
  <c r="K723" i="10"/>
  <c r="J723" i="10"/>
  <c r="I723" i="10"/>
  <c r="H723" i="10"/>
  <c r="G723" i="10"/>
  <c r="F723" i="10"/>
  <c r="Q714" i="10"/>
  <c r="P714" i="10"/>
  <c r="O714" i="10"/>
  <c r="N714" i="10"/>
  <c r="M714" i="10"/>
  <c r="L714" i="10"/>
  <c r="K714" i="10"/>
  <c r="J714" i="10"/>
  <c r="I714" i="10"/>
  <c r="H714" i="10"/>
  <c r="G714" i="10"/>
  <c r="F714" i="10"/>
  <c r="Q688" i="10"/>
  <c r="P688" i="10"/>
  <c r="O688" i="10"/>
  <c r="N688" i="10"/>
  <c r="M688" i="10"/>
  <c r="L688" i="10"/>
  <c r="K688" i="10"/>
  <c r="J688" i="10"/>
  <c r="I688" i="10"/>
  <c r="H688" i="10"/>
  <c r="G688" i="10"/>
  <c r="F688" i="10"/>
  <c r="Q673" i="10"/>
  <c r="P673" i="10"/>
  <c r="O673" i="10"/>
  <c r="N673" i="10"/>
  <c r="M673" i="10"/>
  <c r="L673" i="10"/>
  <c r="K673" i="10"/>
  <c r="J673" i="10"/>
  <c r="I673" i="10"/>
  <c r="H673" i="10"/>
  <c r="G673" i="10"/>
  <c r="F673" i="10"/>
  <c r="Q668" i="10"/>
  <c r="P668" i="10"/>
  <c r="O668" i="10"/>
  <c r="N668" i="10"/>
  <c r="M668" i="10"/>
  <c r="L668" i="10"/>
  <c r="K668" i="10"/>
  <c r="J668" i="10"/>
  <c r="I668" i="10"/>
  <c r="H668" i="10"/>
  <c r="G668" i="10"/>
  <c r="F668" i="10"/>
  <c r="Q646" i="10"/>
  <c r="P646" i="10"/>
  <c r="O646" i="10"/>
  <c r="N646" i="10"/>
  <c r="M646" i="10"/>
  <c r="L646" i="10"/>
  <c r="K646" i="10"/>
  <c r="J646" i="10"/>
  <c r="I646" i="10"/>
  <c r="H646" i="10"/>
  <c r="G646" i="10"/>
  <c r="F646" i="10"/>
  <c r="Q630" i="10"/>
  <c r="P630" i="10"/>
  <c r="O630" i="10"/>
  <c r="N630" i="10"/>
  <c r="M630" i="10"/>
  <c r="L630" i="10"/>
  <c r="K630" i="10"/>
  <c r="J630" i="10"/>
  <c r="I630" i="10"/>
  <c r="H630" i="10"/>
  <c r="G630" i="10"/>
  <c r="F630" i="10"/>
  <c r="Q624" i="10"/>
  <c r="P624" i="10"/>
  <c r="O624" i="10"/>
  <c r="N624" i="10"/>
  <c r="M624" i="10"/>
  <c r="L624" i="10"/>
  <c r="K624" i="10"/>
  <c r="J624" i="10"/>
  <c r="I624" i="10"/>
  <c r="H624" i="10"/>
  <c r="G624" i="10"/>
  <c r="F624" i="10"/>
  <c r="Q602" i="10"/>
  <c r="P602" i="10"/>
  <c r="O602" i="10"/>
  <c r="N602" i="10"/>
  <c r="M602" i="10"/>
  <c r="L602" i="10"/>
  <c r="K602" i="10"/>
  <c r="J602" i="10"/>
  <c r="I602" i="10"/>
  <c r="H602" i="10"/>
  <c r="G602" i="10"/>
  <c r="F602" i="10"/>
  <c r="Q587" i="10"/>
  <c r="P587" i="10"/>
  <c r="O587" i="10"/>
  <c r="N587" i="10"/>
  <c r="M587" i="10"/>
  <c r="L587" i="10"/>
  <c r="K587" i="10"/>
  <c r="J587" i="10"/>
  <c r="I587" i="10"/>
  <c r="H587" i="10"/>
  <c r="G587" i="10"/>
  <c r="F587" i="10"/>
  <c r="Q578" i="10"/>
  <c r="P578" i="10"/>
  <c r="O578" i="10"/>
  <c r="N578" i="10"/>
  <c r="M578" i="10"/>
  <c r="L578" i="10"/>
  <c r="K578" i="10"/>
  <c r="J578" i="10"/>
  <c r="I578" i="10"/>
  <c r="H578" i="10"/>
  <c r="G578" i="10"/>
  <c r="F578" i="10"/>
  <c r="Q558" i="10"/>
  <c r="P558" i="10"/>
  <c r="O558" i="10"/>
  <c r="N558" i="10"/>
  <c r="M558" i="10"/>
  <c r="L558" i="10"/>
  <c r="K558" i="10"/>
  <c r="J558" i="10"/>
  <c r="I558" i="10"/>
  <c r="H558" i="10"/>
  <c r="G558" i="10"/>
  <c r="F558" i="10"/>
  <c r="Q547" i="10"/>
  <c r="P547" i="10"/>
  <c r="O547" i="10"/>
  <c r="N547" i="10"/>
  <c r="M547" i="10"/>
  <c r="L547" i="10"/>
  <c r="K547" i="10"/>
  <c r="J547" i="10"/>
  <c r="I547" i="10"/>
  <c r="H547" i="10"/>
  <c r="G547" i="10"/>
  <c r="F547" i="10"/>
  <c r="Q542" i="10"/>
  <c r="P542" i="10"/>
  <c r="O542" i="10"/>
  <c r="N542" i="10"/>
  <c r="M542" i="10"/>
  <c r="L542" i="10"/>
  <c r="K542" i="10"/>
  <c r="J542" i="10"/>
  <c r="I542" i="10"/>
  <c r="H542" i="10"/>
  <c r="G542" i="10"/>
  <c r="F542" i="10"/>
  <c r="Q526" i="10"/>
  <c r="P526" i="10"/>
  <c r="O526" i="10"/>
  <c r="N526" i="10"/>
  <c r="M526" i="10"/>
  <c r="L526" i="10"/>
  <c r="K526" i="10"/>
  <c r="J526" i="10"/>
  <c r="I526" i="10"/>
  <c r="H526" i="10"/>
  <c r="G526" i="10"/>
  <c r="F526" i="10"/>
  <c r="Q514" i="10"/>
  <c r="P514" i="10"/>
  <c r="O514" i="10"/>
  <c r="N514" i="10"/>
  <c r="M514" i="10"/>
  <c r="L514" i="10"/>
  <c r="K514" i="10"/>
  <c r="J514" i="10"/>
  <c r="I514" i="10"/>
  <c r="H514" i="10"/>
  <c r="G514" i="10"/>
  <c r="F514" i="10"/>
  <c r="Q508" i="10"/>
  <c r="P508" i="10"/>
  <c r="O508" i="10"/>
  <c r="N508" i="10"/>
  <c r="M508" i="10"/>
  <c r="L508" i="10"/>
  <c r="K508" i="10"/>
  <c r="J508" i="10"/>
  <c r="I508" i="10"/>
  <c r="H508" i="10"/>
  <c r="G508" i="10"/>
  <c r="F508" i="10"/>
  <c r="Q478" i="10"/>
  <c r="P478" i="10"/>
  <c r="O478" i="10"/>
  <c r="N478" i="10"/>
  <c r="M478" i="10"/>
  <c r="L478" i="10"/>
  <c r="K478" i="10"/>
  <c r="J478" i="10"/>
  <c r="I478" i="10"/>
  <c r="H478" i="10"/>
  <c r="G478" i="10"/>
  <c r="F478" i="10"/>
  <c r="Q472" i="10"/>
  <c r="P472" i="10"/>
  <c r="O472" i="10"/>
  <c r="N472" i="10"/>
  <c r="M472" i="10"/>
  <c r="L472" i="10"/>
  <c r="K472" i="10"/>
  <c r="J472" i="10"/>
  <c r="I472" i="10"/>
  <c r="H472" i="10"/>
  <c r="G472" i="10"/>
  <c r="F472" i="10"/>
  <c r="Q439" i="10"/>
  <c r="P439" i="10"/>
  <c r="O439" i="10"/>
  <c r="N439" i="10"/>
  <c r="M439" i="10"/>
  <c r="L439" i="10"/>
  <c r="K439" i="10"/>
  <c r="J439" i="10"/>
  <c r="I439" i="10"/>
  <c r="H439" i="10"/>
  <c r="G439" i="10"/>
  <c r="F439" i="10"/>
  <c r="Q433" i="10"/>
  <c r="P433" i="10"/>
  <c r="O433" i="10"/>
  <c r="N433" i="10"/>
  <c r="M433" i="10"/>
  <c r="L433" i="10"/>
  <c r="K433" i="10"/>
  <c r="J433" i="10"/>
  <c r="I433" i="10"/>
  <c r="H433" i="10"/>
  <c r="G433" i="10"/>
  <c r="F433" i="10"/>
  <c r="Q407" i="10"/>
  <c r="P407" i="10"/>
  <c r="O407" i="10"/>
  <c r="N407" i="10"/>
  <c r="M407" i="10"/>
  <c r="L407" i="10"/>
  <c r="K407" i="10"/>
  <c r="J407" i="10"/>
  <c r="I407" i="10"/>
  <c r="H407" i="10"/>
  <c r="G407" i="10"/>
  <c r="F407" i="10"/>
  <c r="Q393" i="10"/>
  <c r="P393" i="10"/>
  <c r="O393" i="10"/>
  <c r="N393" i="10"/>
  <c r="M393" i="10"/>
  <c r="L393" i="10"/>
  <c r="K393" i="10"/>
  <c r="J393" i="10"/>
  <c r="I393" i="10"/>
  <c r="H393" i="10"/>
  <c r="G393" i="10"/>
  <c r="F393" i="10"/>
  <c r="Q374" i="10"/>
  <c r="P374" i="10"/>
  <c r="O374" i="10"/>
  <c r="N374" i="10"/>
  <c r="M374" i="10"/>
  <c r="L374" i="10"/>
  <c r="K374" i="10"/>
  <c r="J374" i="10"/>
  <c r="I374" i="10"/>
  <c r="H374" i="10"/>
  <c r="G374" i="10"/>
  <c r="F374" i="10"/>
  <c r="Q365" i="10"/>
  <c r="P365" i="10"/>
  <c r="O365" i="10"/>
  <c r="N365" i="10"/>
  <c r="M365" i="10"/>
  <c r="L365" i="10"/>
  <c r="K365" i="10"/>
  <c r="J365" i="10"/>
  <c r="I365" i="10"/>
  <c r="H365" i="10"/>
  <c r="G365" i="10"/>
  <c r="F365" i="10"/>
  <c r="Q339" i="10"/>
  <c r="P339" i="10"/>
  <c r="O339" i="10"/>
  <c r="N339" i="10"/>
  <c r="M339" i="10"/>
  <c r="L339" i="10"/>
  <c r="K339" i="10"/>
  <c r="J339" i="10"/>
  <c r="I339" i="10"/>
  <c r="H339" i="10"/>
  <c r="G339" i="10"/>
  <c r="F339" i="10"/>
  <c r="Q324" i="10"/>
  <c r="P324" i="10"/>
  <c r="O324" i="10"/>
  <c r="N324" i="10"/>
  <c r="M324" i="10"/>
  <c r="L324" i="10"/>
  <c r="K324" i="10"/>
  <c r="J324" i="10"/>
  <c r="I324" i="10"/>
  <c r="H324" i="10"/>
  <c r="G324" i="10"/>
  <c r="F324" i="10"/>
  <c r="Q319" i="10"/>
  <c r="P319" i="10"/>
  <c r="O319" i="10"/>
  <c r="N319" i="10"/>
  <c r="M319" i="10"/>
  <c r="L319" i="10"/>
  <c r="K319" i="10"/>
  <c r="J319" i="10"/>
  <c r="I319" i="10"/>
  <c r="H319" i="10"/>
  <c r="G319" i="10"/>
  <c r="F319" i="10"/>
  <c r="Q297" i="10"/>
  <c r="P297" i="10"/>
  <c r="O297" i="10"/>
  <c r="N297" i="10"/>
  <c r="M297" i="10"/>
  <c r="L297" i="10"/>
  <c r="K297" i="10"/>
  <c r="J297" i="10"/>
  <c r="I297" i="10"/>
  <c r="H297" i="10"/>
  <c r="G297" i="10"/>
  <c r="F297" i="10"/>
  <c r="Q281" i="10"/>
  <c r="P281" i="10"/>
  <c r="O281" i="10"/>
  <c r="N281" i="10"/>
  <c r="M281" i="10"/>
  <c r="L281" i="10"/>
  <c r="K281" i="10"/>
  <c r="J281" i="10"/>
  <c r="I281" i="10"/>
  <c r="H281" i="10"/>
  <c r="G281" i="10"/>
  <c r="F281" i="10"/>
  <c r="Q275" i="10"/>
  <c r="P275" i="10"/>
  <c r="O275" i="10"/>
  <c r="N275" i="10"/>
  <c r="M275" i="10"/>
  <c r="L275" i="10"/>
  <c r="K275" i="10"/>
  <c r="J275" i="10"/>
  <c r="I275" i="10"/>
  <c r="H275" i="10"/>
  <c r="G275" i="10"/>
  <c r="F275" i="10"/>
  <c r="Q253" i="10"/>
  <c r="P253" i="10"/>
  <c r="O253" i="10"/>
  <c r="N253" i="10"/>
  <c r="M253" i="10"/>
  <c r="L253" i="10"/>
  <c r="K253" i="10"/>
  <c r="J253" i="10"/>
  <c r="I253" i="10"/>
  <c r="H253" i="10"/>
  <c r="G253" i="10"/>
  <c r="F253" i="10"/>
  <c r="Q238" i="10"/>
  <c r="P238" i="10"/>
  <c r="O238" i="10"/>
  <c r="N238" i="10"/>
  <c r="M238" i="10"/>
  <c r="L238" i="10"/>
  <c r="K238" i="10"/>
  <c r="J238" i="10"/>
  <c r="I238" i="10"/>
  <c r="H238" i="10"/>
  <c r="G238" i="10"/>
  <c r="F238" i="10"/>
  <c r="Q229" i="10"/>
  <c r="P229" i="10"/>
  <c r="O229" i="10"/>
  <c r="N229" i="10"/>
  <c r="M229" i="10"/>
  <c r="L229" i="10"/>
  <c r="K229" i="10"/>
  <c r="J229" i="10"/>
  <c r="I229" i="10"/>
  <c r="H229" i="10"/>
  <c r="G229" i="10"/>
  <c r="F229" i="10"/>
  <c r="Q209" i="10"/>
  <c r="P209" i="10"/>
  <c r="O209" i="10"/>
  <c r="N209" i="10"/>
  <c r="M209" i="10"/>
  <c r="L209" i="10"/>
  <c r="K209" i="10"/>
  <c r="J209" i="10"/>
  <c r="I209" i="10"/>
  <c r="H209" i="10"/>
  <c r="G209" i="10"/>
  <c r="F209" i="10"/>
  <c r="Q197" i="10"/>
  <c r="P197" i="10"/>
  <c r="O197" i="10"/>
  <c r="N197" i="10"/>
  <c r="M197" i="10"/>
  <c r="L197" i="10"/>
  <c r="K197" i="10"/>
  <c r="J197" i="10"/>
  <c r="I197" i="10"/>
  <c r="H197" i="10"/>
  <c r="G197" i="10"/>
  <c r="F197" i="10"/>
  <c r="Q191" i="10"/>
  <c r="P191" i="10"/>
  <c r="O191" i="10"/>
  <c r="N191" i="10"/>
  <c r="M191" i="10"/>
  <c r="L191" i="10"/>
  <c r="K191" i="10"/>
  <c r="J191" i="10"/>
  <c r="I191" i="10"/>
  <c r="H191" i="10"/>
  <c r="G191" i="10"/>
  <c r="F191" i="10"/>
  <c r="Q161" i="10"/>
  <c r="P161" i="10"/>
  <c r="O161" i="10"/>
  <c r="N161" i="10"/>
  <c r="M161" i="10"/>
  <c r="L161" i="10"/>
  <c r="K161" i="10"/>
  <c r="J161" i="10"/>
  <c r="I161" i="10"/>
  <c r="H161" i="10"/>
  <c r="G161" i="10"/>
  <c r="F161" i="10"/>
  <c r="Q155" i="10"/>
  <c r="P155" i="10"/>
  <c r="O155" i="10"/>
  <c r="N155" i="10"/>
  <c r="M155" i="10"/>
  <c r="L155" i="10"/>
  <c r="K155" i="10"/>
  <c r="J155" i="10"/>
  <c r="I155" i="10"/>
  <c r="H155" i="10"/>
  <c r="G155" i="10"/>
  <c r="F155" i="10"/>
  <c r="Q131" i="10"/>
  <c r="P131" i="10"/>
  <c r="O131" i="10"/>
  <c r="N131" i="10"/>
  <c r="M131" i="10"/>
  <c r="L131" i="10"/>
  <c r="K131" i="10"/>
  <c r="J131" i="10"/>
  <c r="I131" i="10"/>
  <c r="H131" i="10"/>
  <c r="G131" i="10"/>
  <c r="F131" i="10"/>
  <c r="Q102" i="10"/>
  <c r="P102" i="10"/>
  <c r="O102" i="10"/>
  <c r="N102" i="10"/>
  <c r="M102" i="10"/>
  <c r="L102" i="10"/>
  <c r="K102" i="10"/>
  <c r="J102" i="10"/>
  <c r="I102" i="10"/>
  <c r="H102" i="10"/>
  <c r="G102" i="10"/>
  <c r="F102" i="10"/>
  <c r="Q96" i="10"/>
  <c r="P96" i="10"/>
  <c r="O96" i="10"/>
  <c r="N96" i="10"/>
  <c r="M96" i="10"/>
  <c r="L96" i="10"/>
  <c r="K96" i="10"/>
  <c r="J96" i="10"/>
  <c r="I96" i="10"/>
  <c r="H96" i="10"/>
  <c r="G96" i="10"/>
  <c r="F96" i="10"/>
  <c r="Q70" i="10"/>
  <c r="P70" i="10"/>
  <c r="O70" i="10"/>
  <c r="N70" i="10"/>
  <c r="M70" i="10"/>
  <c r="L70" i="10"/>
  <c r="K70" i="10"/>
  <c r="J70" i="10"/>
  <c r="I70" i="10"/>
  <c r="H70" i="10"/>
  <c r="G70" i="10"/>
  <c r="F70" i="10"/>
  <c r="Q51" i="10"/>
  <c r="P51" i="10"/>
  <c r="O51" i="10"/>
  <c r="N51" i="10"/>
  <c r="M51" i="10"/>
  <c r="L51" i="10"/>
  <c r="K51" i="10"/>
  <c r="J51" i="10"/>
  <c r="I51" i="10"/>
  <c r="H51" i="10"/>
  <c r="G51" i="10"/>
  <c r="F51" i="10"/>
  <c r="Q33" i="10"/>
  <c r="P33" i="10"/>
  <c r="O33" i="10"/>
  <c r="N33" i="10"/>
  <c r="M33" i="10"/>
  <c r="L33" i="10"/>
  <c r="K33" i="10"/>
  <c r="J33" i="10"/>
  <c r="I33" i="10"/>
  <c r="H33" i="10"/>
  <c r="G33" i="10"/>
  <c r="F33" i="10"/>
  <c r="Q14" i="10"/>
  <c r="P14" i="10"/>
  <c r="O14" i="10"/>
  <c r="N14" i="10"/>
  <c r="M14" i="10"/>
  <c r="L14" i="10"/>
  <c r="K14" i="10"/>
  <c r="J14" i="10"/>
  <c r="I14" i="10"/>
  <c r="H14" i="10"/>
  <c r="G14" i="10"/>
  <c r="F14" i="10"/>
  <c r="Q6" i="10"/>
  <c r="P6" i="10"/>
  <c r="O6" i="10"/>
  <c r="N6" i="10"/>
  <c r="M6" i="10"/>
  <c r="L6" i="10"/>
  <c r="K6" i="10"/>
  <c r="J6" i="10"/>
  <c r="I6" i="10"/>
  <c r="H6" i="10"/>
  <c r="G6" i="10"/>
  <c r="F6" i="10"/>
  <c r="H22" i="2"/>
  <c r="F22" i="2"/>
  <c r="E22" i="2"/>
  <c r="D22" i="2"/>
  <c r="H21" i="2"/>
  <c r="F21" i="2"/>
  <c r="E21" i="2"/>
  <c r="D21" i="2"/>
  <c r="H20" i="2"/>
  <c r="F20" i="2"/>
  <c r="E20" i="2"/>
  <c r="D20" i="2"/>
  <c r="H19" i="2"/>
  <c r="F19" i="2"/>
  <c r="E19" i="2"/>
  <c r="D19" i="2"/>
  <c r="H18" i="2"/>
  <c r="F18" i="2"/>
  <c r="E18" i="2"/>
  <c r="D18" i="2"/>
  <c r="H17" i="2"/>
  <c r="F17" i="2"/>
  <c r="E17" i="2"/>
  <c r="D17" i="2"/>
  <c r="H16" i="2"/>
  <c r="F16" i="2"/>
  <c r="E16" i="2"/>
  <c r="D16" i="2"/>
  <c r="H15" i="2"/>
  <c r="F15" i="2"/>
  <c r="E15" i="2"/>
  <c r="D15" i="2"/>
  <c r="H14" i="2"/>
  <c r="F14" i="2"/>
  <c r="E14" i="2"/>
  <c r="D14" i="2"/>
  <c r="H13" i="2"/>
  <c r="F13" i="2"/>
  <c r="E13" i="2"/>
  <c r="D13" i="2"/>
  <c r="H12" i="2"/>
  <c r="F12" i="2"/>
  <c r="E12" i="2"/>
  <c r="D12" i="2"/>
  <c r="H11" i="2"/>
  <c r="F11" i="2"/>
  <c r="E11" i="2"/>
  <c r="D11" i="2"/>
  <c r="H10" i="2"/>
  <c r="F10" i="2"/>
  <c r="E10" i="2"/>
  <c r="D10" i="2"/>
  <c r="B4" i="11"/>
  <c r="B2" i="11"/>
  <c r="B1" i="11"/>
  <c r="B4" i="10"/>
  <c r="B2" i="10"/>
  <c r="B1" i="10"/>
  <c r="S35" i="1"/>
  <c r="R35" i="1"/>
  <c r="Q35" i="1"/>
  <c r="P35" i="1"/>
  <c r="O35" i="1"/>
  <c r="N35" i="1"/>
  <c r="M35" i="1"/>
  <c r="L35" i="1"/>
  <c r="K35" i="1"/>
  <c r="J35" i="1"/>
  <c r="I35" i="1"/>
  <c r="H35" i="1"/>
  <c r="G35" i="1"/>
  <c r="F35" i="1"/>
  <c r="E35" i="1"/>
  <c r="D35"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S31" i="1"/>
  <c r="R31" i="1"/>
  <c r="Q31" i="1"/>
  <c r="P31" i="1"/>
  <c r="O31" i="1"/>
  <c r="N31" i="1"/>
  <c r="M31" i="1"/>
  <c r="L31" i="1"/>
  <c r="K31" i="1"/>
  <c r="J31" i="1"/>
  <c r="I31" i="1"/>
  <c r="H31" i="1"/>
  <c r="G31" i="1"/>
  <c r="F31" i="1"/>
  <c r="E31" i="1"/>
  <c r="D31" i="1"/>
  <c r="S30" i="1"/>
  <c r="R30" i="1"/>
  <c r="Q30" i="1"/>
  <c r="P30" i="1"/>
  <c r="O30" i="1"/>
  <c r="N30" i="1"/>
  <c r="M30" i="1"/>
  <c r="L30" i="1"/>
  <c r="K30" i="1"/>
  <c r="J30" i="1"/>
  <c r="I30" i="1"/>
  <c r="H30" i="1"/>
  <c r="G30" i="1"/>
  <c r="F30" i="1"/>
  <c r="E30" i="1"/>
  <c r="D30" i="1"/>
  <c r="U29" i="1"/>
  <c r="S29" i="1"/>
  <c r="R29" i="1"/>
  <c r="Q29" i="1"/>
  <c r="P29" i="1"/>
  <c r="O29" i="1"/>
  <c r="N29" i="1"/>
  <c r="M29" i="1"/>
  <c r="L29" i="1"/>
  <c r="K29" i="1"/>
  <c r="J29" i="1"/>
  <c r="I29" i="1"/>
  <c r="H29" i="1"/>
  <c r="G29" i="1"/>
  <c r="F29" i="1"/>
  <c r="E29" i="1"/>
  <c r="D29" i="1"/>
  <c r="U26" i="1"/>
  <c r="S26" i="1"/>
  <c r="R26" i="1"/>
  <c r="Q26" i="1"/>
  <c r="P26" i="1"/>
  <c r="O26" i="1"/>
  <c r="N26" i="1"/>
  <c r="M26" i="1"/>
  <c r="L26" i="1"/>
  <c r="K26" i="1"/>
  <c r="J26" i="1"/>
  <c r="I26" i="1"/>
  <c r="H26" i="1"/>
  <c r="G26" i="1"/>
  <c r="F26" i="1"/>
  <c r="E26" i="1"/>
  <c r="D26" i="1"/>
  <c r="U25" i="1"/>
  <c r="S25" i="1"/>
  <c r="R25" i="1"/>
  <c r="Q25" i="1"/>
  <c r="P25" i="1"/>
  <c r="O25" i="1"/>
  <c r="N25" i="1"/>
  <c r="M25" i="1"/>
  <c r="L25" i="1"/>
  <c r="K25" i="1"/>
  <c r="J25" i="1"/>
  <c r="I25" i="1"/>
  <c r="H25" i="1"/>
  <c r="G25" i="1"/>
  <c r="F25" i="1"/>
  <c r="E25" i="1"/>
  <c r="D25" i="1"/>
  <c r="U24" i="1"/>
  <c r="S24" i="1"/>
  <c r="R24" i="1"/>
  <c r="Q24" i="1"/>
  <c r="P24" i="1"/>
  <c r="O24" i="1"/>
  <c r="N24" i="1"/>
  <c r="M24" i="1"/>
  <c r="L24" i="1"/>
  <c r="K24" i="1"/>
  <c r="J24" i="1"/>
  <c r="I24" i="1"/>
  <c r="H24" i="1"/>
  <c r="G24" i="1"/>
  <c r="F24" i="1"/>
  <c r="E24" i="1"/>
  <c r="D24" i="1"/>
  <c r="U23" i="1"/>
  <c r="S23" i="1"/>
  <c r="R23" i="1"/>
  <c r="Q23" i="1"/>
  <c r="P23" i="1"/>
  <c r="O23" i="1"/>
  <c r="N23" i="1"/>
  <c r="M23" i="1"/>
  <c r="L23" i="1"/>
  <c r="K23" i="1"/>
  <c r="J23" i="1"/>
  <c r="I23" i="1"/>
  <c r="H23" i="1"/>
  <c r="G23" i="1"/>
  <c r="F23" i="1"/>
  <c r="E23" i="1"/>
  <c r="D23" i="1"/>
  <c r="U22" i="1"/>
  <c r="S22" i="1"/>
  <c r="R22" i="1"/>
  <c r="Q22" i="1"/>
  <c r="P22" i="1"/>
  <c r="O22" i="1"/>
  <c r="N22" i="1"/>
  <c r="M22" i="1"/>
  <c r="L22" i="1"/>
  <c r="K22" i="1"/>
  <c r="J22" i="1"/>
  <c r="I22" i="1"/>
  <c r="H22" i="1"/>
  <c r="G22" i="1"/>
  <c r="F22" i="1"/>
  <c r="E22" i="1"/>
  <c r="D22" i="1"/>
  <c r="U21" i="1"/>
  <c r="S21" i="1"/>
  <c r="R21" i="1"/>
  <c r="Q21" i="1"/>
  <c r="P21" i="1"/>
  <c r="O21" i="1"/>
  <c r="N21" i="1"/>
  <c r="M21" i="1"/>
  <c r="L21" i="1"/>
  <c r="K21" i="1"/>
  <c r="J21" i="1"/>
  <c r="I21" i="1"/>
  <c r="H21" i="1"/>
  <c r="G21" i="1"/>
  <c r="F21" i="1"/>
  <c r="E21" i="1"/>
  <c r="D21" i="1"/>
  <c r="U20" i="1"/>
  <c r="S20" i="1"/>
  <c r="R20" i="1"/>
  <c r="Q20" i="1"/>
  <c r="P20" i="1"/>
  <c r="O20" i="1"/>
  <c r="N20" i="1"/>
  <c r="M20" i="1"/>
  <c r="L20" i="1"/>
  <c r="K20" i="1"/>
  <c r="J20" i="1"/>
  <c r="I20" i="1"/>
  <c r="H20" i="1"/>
  <c r="G20" i="1"/>
  <c r="F20" i="1"/>
  <c r="E20" i="1"/>
  <c r="D20" i="1"/>
  <c r="U19" i="1"/>
  <c r="S19" i="1"/>
  <c r="R19" i="1"/>
  <c r="Q19" i="1"/>
  <c r="P19" i="1"/>
  <c r="O19" i="1"/>
  <c r="N19" i="1"/>
  <c r="M19" i="1"/>
  <c r="L19" i="1"/>
  <c r="K19" i="1"/>
  <c r="J19" i="1"/>
  <c r="I19" i="1"/>
  <c r="H19" i="1"/>
  <c r="G19" i="1"/>
  <c r="F19" i="1"/>
  <c r="E19" i="1"/>
  <c r="D19" i="1"/>
  <c r="U18" i="1"/>
  <c r="S18" i="1"/>
  <c r="R18" i="1"/>
  <c r="Q18" i="1"/>
  <c r="P18" i="1"/>
  <c r="O18" i="1"/>
  <c r="N18" i="1"/>
  <c r="M18" i="1"/>
  <c r="L18" i="1"/>
  <c r="K18" i="1"/>
  <c r="J18" i="1"/>
  <c r="I18" i="1"/>
  <c r="H18" i="1"/>
  <c r="G18" i="1"/>
  <c r="F18" i="1"/>
  <c r="E18" i="1"/>
  <c r="D18" i="1"/>
  <c r="U17" i="1"/>
  <c r="S17" i="1"/>
  <c r="R17" i="1"/>
  <c r="Q17" i="1"/>
  <c r="P17" i="1"/>
  <c r="O17" i="1"/>
  <c r="N17" i="1"/>
  <c r="M17" i="1"/>
  <c r="L17" i="1"/>
  <c r="K17" i="1"/>
  <c r="J17" i="1"/>
  <c r="I17" i="1"/>
  <c r="H17" i="1"/>
  <c r="G17" i="1"/>
  <c r="F17" i="1"/>
  <c r="E17" i="1"/>
  <c r="D17" i="1"/>
  <c r="U16" i="1"/>
  <c r="S16" i="1"/>
  <c r="R16" i="1"/>
  <c r="Q16" i="1"/>
  <c r="P16" i="1"/>
  <c r="O16" i="1"/>
  <c r="N16" i="1"/>
  <c r="M16" i="1"/>
  <c r="L16" i="1"/>
  <c r="K16" i="1"/>
  <c r="J16" i="1"/>
  <c r="I16" i="1"/>
  <c r="H16" i="1"/>
  <c r="G16" i="1"/>
  <c r="F16" i="1"/>
  <c r="E16" i="1"/>
  <c r="D16" i="1"/>
  <c r="U15" i="1"/>
  <c r="S15" i="1"/>
  <c r="R15" i="1"/>
  <c r="Q15" i="1"/>
  <c r="P15" i="1"/>
  <c r="O15" i="1"/>
  <c r="N15" i="1"/>
  <c r="M15" i="1"/>
  <c r="L15" i="1"/>
  <c r="K15" i="1"/>
  <c r="J15" i="1"/>
  <c r="I15" i="1"/>
  <c r="H15" i="1"/>
  <c r="G15" i="1"/>
  <c r="F15" i="1"/>
  <c r="E15" i="1"/>
  <c r="D15" i="1"/>
  <c r="U14" i="1"/>
  <c r="S14" i="1"/>
  <c r="R14" i="1"/>
  <c r="Q14" i="1"/>
  <c r="P14" i="1"/>
  <c r="O14" i="1"/>
  <c r="N14" i="1"/>
  <c r="M14" i="1"/>
  <c r="L14" i="1"/>
  <c r="K14" i="1"/>
  <c r="J14" i="1"/>
  <c r="I14" i="1"/>
  <c r="H14" i="1"/>
  <c r="G14" i="1"/>
  <c r="F14" i="1"/>
  <c r="E14" i="1"/>
  <c r="D14" i="1"/>
  <c r="U13" i="1"/>
  <c r="S13" i="1"/>
  <c r="R13" i="1"/>
  <c r="Q13" i="1"/>
  <c r="P13" i="1"/>
  <c r="O13" i="1"/>
  <c r="N13" i="1"/>
  <c r="M13" i="1"/>
  <c r="L13" i="1"/>
  <c r="K13" i="1"/>
  <c r="J13" i="1"/>
  <c r="I13" i="1"/>
  <c r="H13" i="1"/>
  <c r="G13" i="1"/>
  <c r="F13" i="1"/>
  <c r="E13" i="1"/>
  <c r="D13" i="1"/>
  <c r="U12" i="1"/>
  <c r="S12" i="1"/>
  <c r="R12" i="1"/>
  <c r="Q12" i="1"/>
  <c r="P12" i="1"/>
  <c r="O12" i="1"/>
  <c r="N12" i="1"/>
  <c r="M12" i="1"/>
  <c r="L12" i="1"/>
  <c r="K12" i="1"/>
  <c r="J12" i="1"/>
  <c r="I12" i="1"/>
  <c r="H12" i="1"/>
  <c r="G12" i="1"/>
  <c r="F12" i="1"/>
  <c r="E12" i="1"/>
  <c r="D12" i="1"/>
  <c r="E35" i="14"/>
  <c r="L16" i="14"/>
  <c r="K16" i="14"/>
  <c r="J16" i="14"/>
  <c r="I16" i="14"/>
  <c r="H16" i="14"/>
  <c r="G16" i="14"/>
  <c r="F16" i="14"/>
  <c r="E16" i="14"/>
  <c r="E31" i="14"/>
  <c r="E14" i="14"/>
  <c r="L12" i="14"/>
  <c r="K12" i="14"/>
  <c r="J12" i="14"/>
  <c r="I12" i="14"/>
  <c r="H12" i="14"/>
  <c r="G12" i="14"/>
  <c r="F12" i="14"/>
  <c r="L11" i="14"/>
  <c r="K11" i="14"/>
  <c r="J11" i="14"/>
  <c r="I11" i="14"/>
  <c r="L9" i="14"/>
  <c r="K9" i="14"/>
  <c r="J9" i="14"/>
  <c r="I9" i="14"/>
  <c r="L8" i="14"/>
  <c r="K8" i="14"/>
  <c r="J8" i="14"/>
  <c r="I8" i="14"/>
  <c r="H8" i="14"/>
  <c r="G8" i="14"/>
  <c r="F8" i="14"/>
  <c r="E35" i="18"/>
  <c r="N21" i="18"/>
  <c r="N16" i="18"/>
  <c r="O15" i="18"/>
  <c r="O14" i="18"/>
  <c r="I16" i="18"/>
  <c r="H16" i="18"/>
  <c r="I15" i="18"/>
  <c r="H15" i="18"/>
  <c r="E19" i="18"/>
  <c r="E14" i="18"/>
  <c r="K26" i="13" l="1"/>
  <c r="L26" i="13"/>
  <c r="L25" i="13"/>
  <c r="H155" i="7"/>
  <c r="L16" i="18" l="1"/>
  <c r="K16" i="18"/>
  <c r="K17" i="18" s="1"/>
  <c r="K18" i="18" s="1"/>
  <c r="K19" i="18" s="1"/>
  <c r="K20" i="18" s="1"/>
  <c r="K21" i="18" s="1"/>
  <c r="K22" i="18" s="1"/>
  <c r="K23" i="18" s="1"/>
  <c r="H21" i="18"/>
  <c r="A16" i="18"/>
  <c r="A17" i="18" s="1"/>
  <c r="A18" i="18" s="1"/>
  <c r="A19" i="18" s="1"/>
  <c r="A20" i="18" s="1"/>
  <c r="A21" i="18" s="1"/>
  <c r="A22" i="18" s="1"/>
  <c r="A23" i="18" s="1"/>
  <c r="K15" i="18"/>
  <c r="I20" i="18"/>
  <c r="H20" i="18"/>
  <c r="A15" i="18"/>
  <c r="K9" i="18"/>
  <c r="A9" i="18"/>
  <c r="K8" i="18"/>
  <c r="F8" i="18"/>
  <c r="A8" i="18"/>
  <c r="F7" i="18"/>
  <c r="K6" i="18"/>
  <c r="A6" i="18"/>
  <c r="F5" i="18"/>
  <c r="J16" i="18" l="1"/>
  <c r="J15" i="18"/>
  <c r="J20" i="18" s="1"/>
  <c r="H22" i="18"/>
  <c r="I21" i="18"/>
  <c r="J21" i="18" s="1"/>
  <c r="O16" i="18"/>
  <c r="O18" i="18" s="1"/>
  <c r="O20" i="18" s="1"/>
  <c r="O21" i="18" s="1"/>
  <c r="O23" i="18" s="1"/>
  <c r="E22" i="18" s="1"/>
  <c r="H17" i="18"/>
  <c r="J22" i="18" l="1"/>
  <c r="J17" i="18"/>
  <c r="E15" i="18" s="1"/>
  <c r="E17" i="18" s="1"/>
  <c r="L20" i="16"/>
  <c r="L19" i="16"/>
  <c r="J37" i="14" l="1"/>
  <c r="H25" i="7" s="1"/>
  <c r="H31" i="14"/>
  <c r="F31" i="14"/>
  <c r="K31" i="14"/>
  <c r="H20" i="14"/>
  <c r="B18" i="14"/>
  <c r="B19" i="14" s="1"/>
  <c r="B20" i="14" s="1"/>
  <c r="B21" i="14" s="1"/>
  <c r="B22" i="14" s="1"/>
  <c r="B23" i="14" s="1"/>
  <c r="B25" i="14" s="1"/>
  <c r="B26" i="14" s="1"/>
  <c r="B28" i="14" s="1"/>
  <c r="B31" i="14" s="1"/>
  <c r="B32" i="14" s="1"/>
  <c r="B35" i="14" s="1"/>
  <c r="B36" i="14" s="1"/>
  <c r="B37" i="14" s="1"/>
  <c r="B39" i="14" s="1"/>
  <c r="B40" i="14" s="1"/>
  <c r="B42" i="14" s="1"/>
  <c r="B43" i="14" s="1"/>
  <c r="B44" i="14" s="1"/>
  <c r="B46" i="14" s="1"/>
  <c r="B47" i="14" s="1"/>
  <c r="B16" i="14"/>
  <c r="B12" i="14"/>
  <c r="E9" i="14"/>
  <c r="B9" i="14"/>
  <c r="B11" i="14" s="1"/>
  <c r="L20" i="14"/>
  <c r="K20" i="14"/>
  <c r="J20" i="14"/>
  <c r="G20" i="14"/>
  <c r="M26" i="13"/>
  <c r="I26" i="13"/>
  <c r="M25" i="13"/>
  <c r="K25" i="13"/>
  <c r="J25" i="13"/>
  <c r="J26" i="13" s="1"/>
  <c r="I25" i="13"/>
  <c r="B11" i="13"/>
  <c r="B12" i="13" s="1"/>
  <c r="B13" i="13" s="1"/>
  <c r="B14" i="13" s="1"/>
  <c r="B15" i="13" s="1"/>
  <c r="B16" i="13" s="1"/>
  <c r="B17" i="13" s="1"/>
  <c r="B18" i="13" s="1"/>
  <c r="B19" i="13" s="1"/>
  <c r="I28" i="12"/>
  <c r="H28" i="12"/>
  <c r="G28" i="12"/>
  <c r="F28" i="12"/>
  <c r="E28" i="12"/>
  <c r="D28" i="12"/>
  <c r="B25" i="12"/>
  <c r="B26" i="12" s="1"/>
  <c r="B12" i="12"/>
  <c r="B14" i="12" s="1"/>
  <c r="B15" i="12" s="1"/>
  <c r="B16" i="12" s="1"/>
  <c r="B18" i="12" s="1"/>
  <c r="B19" i="12" s="1"/>
  <c r="B22" i="12" s="1"/>
  <c r="B23" i="12" s="1"/>
  <c r="B11" i="12"/>
  <c r="L76" i="11"/>
  <c r="L89" i="11" s="1"/>
  <c r="J76" i="11"/>
  <c r="J89" i="11" s="1"/>
  <c r="G69" i="11"/>
  <c r="G68" i="11"/>
  <c r="G67" i="11"/>
  <c r="Q52" i="11"/>
  <c r="Q88" i="11" s="1"/>
  <c r="O52" i="11"/>
  <c r="O88" i="11" s="1"/>
  <c r="N52" i="11"/>
  <c r="N88" i="11" s="1"/>
  <c r="M52" i="11"/>
  <c r="M88" i="11" s="1"/>
  <c r="K52" i="11"/>
  <c r="K88" i="11" s="1"/>
  <c r="I52" i="11"/>
  <c r="I88" i="11" s="1"/>
  <c r="G52" i="11"/>
  <c r="G88" i="11" s="1"/>
  <c r="F52" i="11"/>
  <c r="F88" i="11" s="1"/>
  <c r="G41" i="11"/>
  <c r="G39" i="11"/>
  <c r="K23" i="11"/>
  <c r="K87" i="11" s="1"/>
  <c r="J23" i="11"/>
  <c r="J87" i="11" s="1"/>
  <c r="G14" i="11"/>
  <c r="G10" i="11"/>
  <c r="H10" i="11" s="1"/>
  <c r="R986" i="10"/>
  <c r="R949" i="10"/>
  <c r="G915" i="10"/>
  <c r="H915" i="10" s="1"/>
  <c r="I915" i="10" s="1"/>
  <c r="J915" i="10" s="1"/>
  <c r="K915" i="10" s="1"/>
  <c r="L915" i="10" s="1"/>
  <c r="M915" i="10" s="1"/>
  <c r="N915" i="10" s="1"/>
  <c r="O915" i="10" s="1"/>
  <c r="P915" i="10" s="1"/>
  <c r="Q915" i="10" s="1"/>
  <c r="Q894" i="10"/>
  <c r="Q906" i="10" s="1"/>
  <c r="P894" i="10"/>
  <c r="P906" i="10" s="1"/>
  <c r="O894" i="10"/>
  <c r="O906" i="10" s="1"/>
  <c r="N894" i="10"/>
  <c r="N906" i="10" s="1"/>
  <c r="M894" i="10"/>
  <c r="M906" i="10" s="1"/>
  <c r="L894" i="10"/>
  <c r="L906" i="10" s="1"/>
  <c r="K894" i="10"/>
  <c r="K906" i="10" s="1"/>
  <c r="J894" i="10"/>
  <c r="J906" i="10" s="1"/>
  <c r="I894" i="10"/>
  <c r="I906" i="10" s="1"/>
  <c r="H894" i="10"/>
  <c r="H906" i="10" s="1"/>
  <c r="G894" i="10"/>
  <c r="G906" i="10" s="1"/>
  <c r="F894" i="10"/>
  <c r="Q855" i="10"/>
  <c r="Q874" i="10" s="1"/>
  <c r="O855" i="10"/>
  <c r="O874" i="10" s="1"/>
  <c r="M855" i="10"/>
  <c r="M874" i="10" s="1"/>
  <c r="K855" i="10"/>
  <c r="K874" i="10" s="1"/>
  <c r="I855" i="10"/>
  <c r="I874" i="10" s="1"/>
  <c r="G855" i="10"/>
  <c r="G874" i="10" s="1"/>
  <c r="Q810" i="10"/>
  <c r="Q826" i="10" s="1"/>
  <c r="P810" i="10"/>
  <c r="P826" i="10" s="1"/>
  <c r="O810" i="10"/>
  <c r="O826" i="10" s="1"/>
  <c r="N810" i="10"/>
  <c r="N826" i="10" s="1"/>
  <c r="M810" i="10"/>
  <c r="M826" i="10" s="1"/>
  <c r="L810" i="10"/>
  <c r="L826" i="10" s="1"/>
  <c r="K810" i="10"/>
  <c r="K826" i="10" s="1"/>
  <c r="J810" i="10"/>
  <c r="I810" i="10"/>
  <c r="I826" i="10" s="1"/>
  <c r="H810" i="10"/>
  <c r="H826" i="10" s="1"/>
  <c r="G810" i="10"/>
  <c r="G826" i="10" s="1"/>
  <c r="F810" i="10"/>
  <c r="R742" i="10"/>
  <c r="R738" i="10"/>
  <c r="Q893" i="10"/>
  <c r="P893" i="10"/>
  <c r="O893" i="10"/>
  <c r="N893" i="10"/>
  <c r="M893" i="10"/>
  <c r="L893" i="10"/>
  <c r="K893" i="10"/>
  <c r="J893" i="10"/>
  <c r="I893" i="10"/>
  <c r="H893" i="10"/>
  <c r="G893" i="10"/>
  <c r="F893" i="10"/>
  <c r="Q843" i="10"/>
  <c r="P843" i="10"/>
  <c r="N843" i="10"/>
  <c r="M843" i="10"/>
  <c r="L843" i="10"/>
  <c r="J843" i="10"/>
  <c r="I843" i="10"/>
  <c r="H843" i="10"/>
  <c r="P721" i="10"/>
  <c r="H721" i="10"/>
  <c r="Q809" i="10"/>
  <c r="P809" i="10"/>
  <c r="O809" i="10"/>
  <c r="N809" i="10"/>
  <c r="M809" i="10"/>
  <c r="L809" i="10"/>
  <c r="K809" i="10"/>
  <c r="J809" i="10"/>
  <c r="I809" i="10"/>
  <c r="H809" i="10"/>
  <c r="G809" i="10"/>
  <c r="F809" i="10"/>
  <c r="R684" i="10"/>
  <c r="Q892" i="10"/>
  <c r="P892" i="10"/>
  <c r="O892" i="10"/>
  <c r="N892" i="10"/>
  <c r="M892" i="10"/>
  <c r="L892" i="10"/>
  <c r="K892" i="10"/>
  <c r="J892" i="10"/>
  <c r="I892" i="10"/>
  <c r="H892" i="10"/>
  <c r="G892" i="10"/>
  <c r="F892" i="10"/>
  <c r="Q842" i="10"/>
  <c r="O842" i="10"/>
  <c r="K842" i="10"/>
  <c r="G842" i="10"/>
  <c r="Q671" i="10"/>
  <c r="Q808" i="10"/>
  <c r="P808" i="10"/>
  <c r="O808" i="10"/>
  <c r="N808" i="10"/>
  <c r="M808" i="10"/>
  <c r="L808" i="10"/>
  <c r="K808" i="10"/>
  <c r="J808" i="10"/>
  <c r="I808" i="10"/>
  <c r="H808" i="10"/>
  <c r="G808" i="10"/>
  <c r="F808" i="10"/>
  <c r="R642" i="10"/>
  <c r="Q891" i="10"/>
  <c r="P891" i="10"/>
  <c r="O891" i="10"/>
  <c r="N891" i="10"/>
  <c r="M891" i="10"/>
  <c r="L891" i="10"/>
  <c r="K891" i="10"/>
  <c r="J891" i="10"/>
  <c r="I891" i="10"/>
  <c r="H891" i="10"/>
  <c r="G891" i="10"/>
  <c r="F891" i="10"/>
  <c r="Q841" i="10"/>
  <c r="P841" i="10"/>
  <c r="O841" i="10"/>
  <c r="M841" i="10"/>
  <c r="L841" i="10"/>
  <c r="K841" i="10"/>
  <c r="J841" i="10"/>
  <c r="I841" i="10"/>
  <c r="H841" i="10"/>
  <c r="G841" i="10"/>
  <c r="P628" i="10"/>
  <c r="O628" i="10"/>
  <c r="K628" i="10"/>
  <c r="H628" i="10"/>
  <c r="G628" i="10"/>
  <c r="Q807" i="10"/>
  <c r="P807" i="10"/>
  <c r="O807" i="10"/>
  <c r="N807" i="10"/>
  <c r="M807" i="10"/>
  <c r="L807" i="10"/>
  <c r="K807" i="10"/>
  <c r="J807" i="10"/>
  <c r="I807" i="10"/>
  <c r="H807" i="10"/>
  <c r="G807" i="10"/>
  <c r="F807" i="10"/>
  <c r="Q890" i="10"/>
  <c r="P890" i="10"/>
  <c r="O890" i="10"/>
  <c r="N890" i="10"/>
  <c r="M890" i="10"/>
  <c r="L890" i="10"/>
  <c r="K890" i="10"/>
  <c r="J890" i="10"/>
  <c r="I890" i="10"/>
  <c r="H890" i="10"/>
  <c r="G890" i="10"/>
  <c r="F890" i="10"/>
  <c r="Q854" i="10"/>
  <c r="O854" i="10"/>
  <c r="M854" i="10"/>
  <c r="K854" i="10"/>
  <c r="I854" i="10"/>
  <c r="G854" i="10"/>
  <c r="Q806" i="10"/>
  <c r="P806" i="10"/>
  <c r="O806" i="10"/>
  <c r="N806" i="10"/>
  <c r="M806" i="10"/>
  <c r="L806" i="10"/>
  <c r="K806" i="10"/>
  <c r="J806" i="10"/>
  <c r="I806" i="10"/>
  <c r="H806" i="10"/>
  <c r="G806" i="10"/>
  <c r="F806" i="10"/>
  <c r="Q889" i="10"/>
  <c r="Q904" i="10" s="1"/>
  <c r="P889" i="10"/>
  <c r="P904" i="10" s="1"/>
  <c r="O889" i="10"/>
  <c r="O904" i="10" s="1"/>
  <c r="N889" i="10"/>
  <c r="N904" i="10" s="1"/>
  <c r="M889" i="10"/>
  <c r="M904" i="10" s="1"/>
  <c r="L889" i="10"/>
  <c r="L904" i="10" s="1"/>
  <c r="K889" i="10"/>
  <c r="K904" i="10" s="1"/>
  <c r="J889" i="10"/>
  <c r="J904" i="10" s="1"/>
  <c r="I889" i="10"/>
  <c r="I904" i="10" s="1"/>
  <c r="H889" i="10"/>
  <c r="H904" i="10" s="1"/>
  <c r="G889" i="10"/>
  <c r="G904" i="10" s="1"/>
  <c r="F889" i="10"/>
  <c r="Q853" i="10"/>
  <c r="Q872" i="10" s="1"/>
  <c r="M853" i="10"/>
  <c r="M872" i="10" s="1"/>
  <c r="K853" i="10"/>
  <c r="K872" i="10" s="1"/>
  <c r="I853" i="10"/>
  <c r="I872" i="10" s="1"/>
  <c r="Q545" i="10"/>
  <c r="M545" i="10"/>
  <c r="I545" i="10"/>
  <c r="Q805" i="10"/>
  <c r="Q824" i="10" s="1"/>
  <c r="P805" i="10"/>
  <c r="P824" i="10" s="1"/>
  <c r="O805" i="10"/>
  <c r="O824" i="10" s="1"/>
  <c r="N805" i="10"/>
  <c r="N824" i="10" s="1"/>
  <c r="M805" i="10"/>
  <c r="M824" i="10" s="1"/>
  <c r="L805" i="10"/>
  <c r="L824" i="10" s="1"/>
  <c r="K805" i="10"/>
  <c r="K824" i="10" s="1"/>
  <c r="J805" i="10"/>
  <c r="J824" i="10" s="1"/>
  <c r="I805" i="10"/>
  <c r="I824" i="10" s="1"/>
  <c r="H805" i="10"/>
  <c r="H824" i="10" s="1"/>
  <c r="G805" i="10"/>
  <c r="G824" i="10" s="1"/>
  <c r="F805" i="10"/>
  <c r="Q557" i="10"/>
  <c r="M557" i="10"/>
  <c r="I557" i="10"/>
  <c r="Q556" i="10"/>
  <c r="M556" i="10"/>
  <c r="I556" i="10"/>
  <c r="E99" i="7"/>
  <c r="Q553" i="10"/>
  <c r="P553" i="10"/>
  <c r="O553" i="10"/>
  <c r="N553" i="10"/>
  <c r="M553" i="10"/>
  <c r="L553" i="10"/>
  <c r="K553" i="10"/>
  <c r="J553" i="10"/>
  <c r="I553" i="10"/>
  <c r="H553" i="10"/>
  <c r="G553" i="10"/>
  <c r="F553" i="10"/>
  <c r="Q551" i="10"/>
  <c r="P551" i="10"/>
  <c r="O551" i="10"/>
  <c r="N551" i="10"/>
  <c r="M551" i="10"/>
  <c r="L551" i="10"/>
  <c r="K551" i="10"/>
  <c r="J551" i="10"/>
  <c r="I551" i="10"/>
  <c r="H551" i="10"/>
  <c r="G551" i="10"/>
  <c r="F551" i="10"/>
  <c r="Q888" i="10"/>
  <c r="P888" i="10"/>
  <c r="O888" i="10"/>
  <c r="N888" i="10"/>
  <c r="M888" i="10"/>
  <c r="L888" i="10"/>
  <c r="K888" i="10"/>
  <c r="J888" i="10"/>
  <c r="I888" i="10"/>
  <c r="H888" i="10"/>
  <c r="G888" i="10"/>
  <c r="F888" i="10"/>
  <c r="P852" i="10"/>
  <c r="O852" i="10"/>
  <c r="N852" i="10"/>
  <c r="K852" i="10"/>
  <c r="J852" i="10"/>
  <c r="H852" i="10"/>
  <c r="G852" i="10"/>
  <c r="F852" i="10"/>
  <c r="P512" i="10"/>
  <c r="H512" i="10"/>
  <c r="Q804" i="10"/>
  <c r="P804" i="10"/>
  <c r="O804" i="10"/>
  <c r="N804" i="10"/>
  <c r="M804" i="10"/>
  <c r="L804" i="10"/>
  <c r="K804" i="10"/>
  <c r="J804" i="10"/>
  <c r="I804" i="10"/>
  <c r="H804" i="10"/>
  <c r="G804" i="10"/>
  <c r="R484" i="10"/>
  <c r="Q887" i="10"/>
  <c r="P887" i="10"/>
  <c r="O887" i="10"/>
  <c r="N887" i="10"/>
  <c r="M887" i="10"/>
  <c r="L887" i="10"/>
  <c r="K887" i="10"/>
  <c r="J887" i="10"/>
  <c r="I887" i="10"/>
  <c r="H887" i="10"/>
  <c r="G887" i="10"/>
  <c r="F887" i="10"/>
  <c r="Q851" i="10"/>
  <c r="P851" i="10"/>
  <c r="O851" i="10"/>
  <c r="N851" i="10"/>
  <c r="M851" i="10"/>
  <c r="L851" i="10"/>
  <c r="K851" i="10"/>
  <c r="J851" i="10"/>
  <c r="H851" i="10"/>
  <c r="G851" i="10"/>
  <c r="F851" i="10"/>
  <c r="P476" i="10"/>
  <c r="M476" i="10"/>
  <c r="L476" i="10"/>
  <c r="H476" i="10"/>
  <c r="Q803" i="10"/>
  <c r="O803" i="10"/>
  <c r="M803" i="10"/>
  <c r="I803" i="10"/>
  <c r="G803" i="10"/>
  <c r="R445" i="10"/>
  <c r="Q886" i="10"/>
  <c r="P886" i="10"/>
  <c r="O886" i="10"/>
  <c r="N886" i="10"/>
  <c r="M886" i="10"/>
  <c r="L886" i="10"/>
  <c r="K886" i="10"/>
  <c r="J886" i="10"/>
  <c r="I886" i="10"/>
  <c r="H886" i="10"/>
  <c r="G886" i="10"/>
  <c r="F886" i="10"/>
  <c r="P840" i="10"/>
  <c r="L840" i="10"/>
  <c r="H840" i="10"/>
  <c r="P437" i="10"/>
  <c r="L437" i="10"/>
  <c r="H437" i="10"/>
  <c r="P802" i="10"/>
  <c r="N802" i="10"/>
  <c r="L802" i="10"/>
  <c r="J802" i="10"/>
  <c r="H802" i="10"/>
  <c r="F802" i="10"/>
  <c r="Q839" i="10"/>
  <c r="P839" i="10"/>
  <c r="O839" i="10"/>
  <c r="N839" i="10"/>
  <c r="M839" i="10"/>
  <c r="L839" i="10"/>
  <c r="K839" i="10"/>
  <c r="J839" i="10"/>
  <c r="I839" i="10"/>
  <c r="H839" i="10"/>
  <c r="G839" i="10"/>
  <c r="F839" i="10"/>
  <c r="Q801" i="10"/>
  <c r="P801" i="10"/>
  <c r="O801" i="10"/>
  <c r="N801" i="10"/>
  <c r="M801" i="10"/>
  <c r="L801" i="10"/>
  <c r="K801" i="10"/>
  <c r="J801" i="10"/>
  <c r="I801" i="10"/>
  <c r="H801" i="10"/>
  <c r="G801" i="10"/>
  <c r="F801" i="10"/>
  <c r="Q885" i="10"/>
  <c r="P885" i="10"/>
  <c r="O885" i="10"/>
  <c r="N885" i="10"/>
  <c r="M885" i="10"/>
  <c r="L885" i="10"/>
  <c r="K885" i="10"/>
  <c r="J885" i="10"/>
  <c r="I885" i="10"/>
  <c r="H885" i="10"/>
  <c r="G885" i="10"/>
  <c r="F885" i="10"/>
  <c r="Q838" i="10"/>
  <c r="O838" i="10"/>
  <c r="M838" i="10"/>
  <c r="K838" i="10"/>
  <c r="I838" i="10"/>
  <c r="G838" i="10"/>
  <c r="Q800" i="10"/>
  <c r="P800" i="10"/>
  <c r="O800" i="10"/>
  <c r="O821" i="10" s="1"/>
  <c r="N800" i="10"/>
  <c r="M800" i="10"/>
  <c r="L800" i="10"/>
  <c r="K800" i="10"/>
  <c r="K821" i="10" s="1"/>
  <c r="J800" i="10"/>
  <c r="I800" i="10"/>
  <c r="H800" i="10"/>
  <c r="G800" i="10"/>
  <c r="G821" i="10" s="1"/>
  <c r="F800" i="10"/>
  <c r="Q711" i="10"/>
  <c r="P711" i="10"/>
  <c r="O711" i="10"/>
  <c r="N711" i="10"/>
  <c r="M711" i="10"/>
  <c r="L711" i="10"/>
  <c r="K711" i="10"/>
  <c r="J711" i="10"/>
  <c r="I711" i="10"/>
  <c r="H711" i="10"/>
  <c r="G711" i="10"/>
  <c r="F711" i="10"/>
  <c r="N710" i="10"/>
  <c r="M710" i="10"/>
  <c r="I710" i="10"/>
  <c r="F710" i="10"/>
  <c r="P708" i="10"/>
  <c r="N708" i="10"/>
  <c r="L708" i="10"/>
  <c r="J391" i="10"/>
  <c r="H708" i="10"/>
  <c r="F708" i="10"/>
  <c r="O707" i="10"/>
  <c r="K707" i="10"/>
  <c r="J390" i="10"/>
  <c r="G707" i="10"/>
  <c r="P705" i="10"/>
  <c r="P737" i="10" s="1"/>
  <c r="N705" i="10"/>
  <c r="L705" i="10"/>
  <c r="L737" i="10" s="1"/>
  <c r="J705" i="10"/>
  <c r="H705" i="10"/>
  <c r="H737" i="10" s="1"/>
  <c r="Q704" i="10"/>
  <c r="N704" i="10"/>
  <c r="M704" i="10"/>
  <c r="I704" i="10"/>
  <c r="F704" i="10"/>
  <c r="O703" i="10"/>
  <c r="N703" i="10"/>
  <c r="K703" i="10"/>
  <c r="J703" i="10"/>
  <c r="G703" i="10"/>
  <c r="E140" i="7"/>
  <c r="H140" i="7" s="1"/>
  <c r="P702" i="10"/>
  <c r="L702" i="10"/>
  <c r="J384" i="10"/>
  <c r="H702" i="10"/>
  <c r="F702" i="10"/>
  <c r="E139" i="7"/>
  <c r="H139" i="7" s="1"/>
  <c r="P701" i="10"/>
  <c r="N701" i="10"/>
  <c r="L701" i="10"/>
  <c r="H701" i="10"/>
  <c r="P700" i="10"/>
  <c r="O700" i="10"/>
  <c r="O731" i="10" s="1"/>
  <c r="N700" i="10"/>
  <c r="M700" i="10"/>
  <c r="L700" i="10"/>
  <c r="K700" i="10"/>
  <c r="K731" i="10" s="1"/>
  <c r="J700" i="10"/>
  <c r="I700" i="10"/>
  <c r="H700" i="10"/>
  <c r="G700" i="10"/>
  <c r="G731" i="10" s="1"/>
  <c r="F700" i="10"/>
  <c r="E137" i="7"/>
  <c r="P699" i="10"/>
  <c r="L699" i="10"/>
  <c r="J699" i="10"/>
  <c r="H699" i="10"/>
  <c r="Q698" i="10"/>
  <c r="P698" i="10"/>
  <c r="O698" i="10"/>
  <c r="O729" i="10" s="1"/>
  <c r="M698" i="10"/>
  <c r="L698" i="10"/>
  <c r="J698" i="10"/>
  <c r="I698" i="10"/>
  <c r="H698" i="10"/>
  <c r="G698" i="10"/>
  <c r="G729" i="10" s="1"/>
  <c r="E130" i="7"/>
  <c r="H130" i="7" s="1"/>
  <c r="Q130" i="7" s="1"/>
  <c r="P696" i="10"/>
  <c r="L696" i="10"/>
  <c r="H696" i="10"/>
  <c r="F696" i="10"/>
  <c r="Q884" i="10"/>
  <c r="P884" i="10"/>
  <c r="O884" i="10"/>
  <c r="N884" i="10"/>
  <c r="M884" i="10"/>
  <c r="L884" i="10"/>
  <c r="K884" i="10"/>
  <c r="J884" i="10"/>
  <c r="I884" i="10"/>
  <c r="H884" i="10"/>
  <c r="G884" i="10"/>
  <c r="F884" i="10"/>
  <c r="Q837" i="10"/>
  <c r="P837" i="10"/>
  <c r="N837" i="10"/>
  <c r="L837" i="10"/>
  <c r="K837" i="10"/>
  <c r="J837" i="10"/>
  <c r="I837" i="10"/>
  <c r="H837" i="10"/>
  <c r="F837" i="10"/>
  <c r="Q799" i="10"/>
  <c r="P799" i="10"/>
  <c r="O799" i="10"/>
  <c r="N799" i="10"/>
  <c r="M799" i="10"/>
  <c r="L799" i="10"/>
  <c r="K799" i="10"/>
  <c r="J799" i="10"/>
  <c r="I799" i="10"/>
  <c r="H799" i="10"/>
  <c r="G799" i="10"/>
  <c r="F799" i="10"/>
  <c r="Q665" i="10"/>
  <c r="P665" i="10"/>
  <c r="O665" i="10"/>
  <c r="N665" i="10"/>
  <c r="M665" i="10"/>
  <c r="L665" i="10"/>
  <c r="K665" i="10"/>
  <c r="J665" i="10"/>
  <c r="I665" i="10"/>
  <c r="H665" i="10"/>
  <c r="G665" i="10"/>
  <c r="F665" i="10"/>
  <c r="E84" i="7"/>
  <c r="P664" i="10"/>
  <c r="N664" i="10"/>
  <c r="L664" i="10"/>
  <c r="J664" i="10"/>
  <c r="H664" i="10"/>
  <c r="F664" i="10"/>
  <c r="Q662" i="10"/>
  <c r="P662" i="10"/>
  <c r="O662" i="10"/>
  <c r="N662" i="10"/>
  <c r="M662" i="10"/>
  <c r="L662" i="10"/>
  <c r="K662" i="10"/>
  <c r="J662" i="10"/>
  <c r="H662" i="10"/>
  <c r="G662" i="10"/>
  <c r="F662" i="10"/>
  <c r="P661" i="10"/>
  <c r="N661" i="10"/>
  <c r="J661" i="10"/>
  <c r="H661" i="10"/>
  <c r="P659" i="10"/>
  <c r="O659" i="10"/>
  <c r="N659" i="10"/>
  <c r="L659" i="10"/>
  <c r="K659" i="10"/>
  <c r="J659" i="10"/>
  <c r="I659" i="10"/>
  <c r="H659" i="10"/>
  <c r="G659" i="10"/>
  <c r="F659" i="10"/>
  <c r="P658" i="10"/>
  <c r="N658" i="10"/>
  <c r="L658" i="10"/>
  <c r="J658" i="10"/>
  <c r="H658" i="10"/>
  <c r="F658" i="10"/>
  <c r="P657" i="10"/>
  <c r="N657" i="10"/>
  <c r="L657" i="10"/>
  <c r="J657" i="10"/>
  <c r="I657" i="10"/>
  <c r="H657" i="10"/>
  <c r="F657" i="10"/>
  <c r="E79" i="7"/>
  <c r="H79" i="7" s="1"/>
  <c r="H98" i="7" s="1"/>
  <c r="P656" i="10"/>
  <c r="O656" i="10"/>
  <c r="N656" i="10"/>
  <c r="M656" i="10"/>
  <c r="L656" i="10"/>
  <c r="K656" i="10"/>
  <c r="J656" i="10"/>
  <c r="H656" i="10"/>
  <c r="G656" i="10"/>
  <c r="F656" i="10"/>
  <c r="Q328" i="10"/>
  <c r="N654" i="10"/>
  <c r="L654" i="10"/>
  <c r="J654" i="10"/>
  <c r="Q883" i="10"/>
  <c r="O883" i="10"/>
  <c r="N883" i="10"/>
  <c r="M883" i="10"/>
  <c r="K883" i="10"/>
  <c r="J883" i="10"/>
  <c r="I883" i="10"/>
  <c r="G883" i="10"/>
  <c r="F883" i="10"/>
  <c r="P836" i="10"/>
  <c r="N836" i="10"/>
  <c r="L836" i="10"/>
  <c r="H836" i="10"/>
  <c r="F836" i="10"/>
  <c r="P279" i="10"/>
  <c r="L279" i="10"/>
  <c r="H279" i="10"/>
  <c r="Q798" i="10"/>
  <c r="P798" i="10"/>
  <c r="O798" i="10"/>
  <c r="N798" i="10"/>
  <c r="M798" i="10"/>
  <c r="L798" i="10"/>
  <c r="K798" i="10"/>
  <c r="J798" i="10"/>
  <c r="I798" i="10"/>
  <c r="H798" i="10"/>
  <c r="G798" i="10"/>
  <c r="Q621" i="10"/>
  <c r="P621" i="10"/>
  <c r="O621" i="10"/>
  <c r="N621" i="10"/>
  <c r="M621" i="10"/>
  <c r="L621" i="10"/>
  <c r="K621" i="10"/>
  <c r="J621" i="10"/>
  <c r="I621" i="10"/>
  <c r="H621" i="10"/>
  <c r="G621" i="10"/>
  <c r="F621" i="10"/>
  <c r="P620" i="10"/>
  <c r="N620" i="10"/>
  <c r="K301" i="10"/>
  <c r="J620" i="10"/>
  <c r="H620" i="10"/>
  <c r="F620" i="10"/>
  <c r="P618" i="10"/>
  <c r="P644" i="10" s="1"/>
  <c r="O618" i="10"/>
  <c r="N618" i="10"/>
  <c r="M618" i="10"/>
  <c r="L618" i="10"/>
  <c r="L644" i="10" s="1"/>
  <c r="K618" i="10"/>
  <c r="J618" i="10"/>
  <c r="I618" i="10"/>
  <c r="H618" i="10"/>
  <c r="H644" i="10" s="1"/>
  <c r="G618" i="10"/>
  <c r="F618" i="10"/>
  <c r="P617" i="10"/>
  <c r="P643" i="10" s="1"/>
  <c r="J617" i="10"/>
  <c r="H617" i="10"/>
  <c r="H643" i="10" s="1"/>
  <c r="P615" i="10"/>
  <c r="P641" i="10" s="1"/>
  <c r="O615" i="10"/>
  <c r="N615" i="10"/>
  <c r="M615" i="10"/>
  <c r="L615" i="10"/>
  <c r="L641" i="10" s="1"/>
  <c r="K615" i="10"/>
  <c r="J615" i="10"/>
  <c r="I615" i="10"/>
  <c r="H615" i="10"/>
  <c r="H641" i="10" s="1"/>
  <c r="G615" i="10"/>
  <c r="F615" i="10"/>
  <c r="P614" i="10"/>
  <c r="P640" i="10" s="1"/>
  <c r="L614" i="10"/>
  <c r="L640" i="10" s="1"/>
  <c r="K291" i="10"/>
  <c r="J614" i="10"/>
  <c r="P613" i="10"/>
  <c r="L613" i="10"/>
  <c r="J613" i="10"/>
  <c r="H613" i="10"/>
  <c r="F613" i="10"/>
  <c r="Q612" i="10"/>
  <c r="P612" i="10"/>
  <c r="O612" i="10"/>
  <c r="N612" i="10"/>
  <c r="M612" i="10"/>
  <c r="L612" i="10"/>
  <c r="L637" i="10" s="1"/>
  <c r="J612" i="10"/>
  <c r="I612" i="10"/>
  <c r="H612" i="10"/>
  <c r="G612" i="10"/>
  <c r="F612" i="10"/>
  <c r="E18" i="7"/>
  <c r="H18" i="7" s="1"/>
  <c r="Q18" i="7" s="1"/>
  <c r="P611" i="10"/>
  <c r="O287" i="10"/>
  <c r="N611" i="10"/>
  <c r="L611" i="10"/>
  <c r="J611" i="10"/>
  <c r="H611" i="10"/>
  <c r="F611" i="10"/>
  <c r="Q609" i="10"/>
  <c r="P609" i="10"/>
  <c r="O609" i="10"/>
  <c r="N609" i="10"/>
  <c r="M609" i="10"/>
  <c r="L609" i="10"/>
  <c r="K285" i="10"/>
  <c r="J609" i="10"/>
  <c r="I609" i="10"/>
  <c r="G609" i="10"/>
  <c r="F609" i="10"/>
  <c r="Q882" i="10"/>
  <c r="P882" i="10"/>
  <c r="O882" i="10"/>
  <c r="N882" i="10"/>
  <c r="M882" i="10"/>
  <c r="L882" i="10"/>
  <c r="K882" i="10"/>
  <c r="J882" i="10"/>
  <c r="I882" i="10"/>
  <c r="H882" i="10"/>
  <c r="G882" i="10"/>
  <c r="F882" i="10"/>
  <c r="Q850" i="10"/>
  <c r="P850" i="10"/>
  <c r="O850" i="10"/>
  <c r="N850" i="10"/>
  <c r="M850" i="10"/>
  <c r="L850" i="10"/>
  <c r="K850" i="10"/>
  <c r="J850" i="10"/>
  <c r="I850" i="10"/>
  <c r="H850" i="10"/>
  <c r="G850" i="10"/>
  <c r="F850" i="10"/>
  <c r="P236" i="10"/>
  <c r="H236" i="10"/>
  <c r="Q797" i="10"/>
  <c r="P797" i="10"/>
  <c r="P825" i="10" s="1"/>
  <c r="O797" i="10"/>
  <c r="N797" i="10"/>
  <c r="M797" i="10"/>
  <c r="L797" i="10"/>
  <c r="L825" i="10" s="1"/>
  <c r="K797" i="10"/>
  <c r="J797" i="10"/>
  <c r="I797" i="10"/>
  <c r="H797" i="10"/>
  <c r="H825" i="10" s="1"/>
  <c r="G797" i="10"/>
  <c r="F797" i="10"/>
  <c r="Q574" i="10"/>
  <c r="P574" i="10"/>
  <c r="P601" i="10" s="1"/>
  <c r="O574" i="10"/>
  <c r="N574" i="10"/>
  <c r="M252" i="10"/>
  <c r="L574" i="10"/>
  <c r="L601" i="10" s="1"/>
  <c r="K574" i="10"/>
  <c r="J574" i="10"/>
  <c r="I574" i="10"/>
  <c r="H574" i="10"/>
  <c r="H601" i="10" s="1"/>
  <c r="G574" i="10"/>
  <c r="F574" i="10"/>
  <c r="Q251" i="10"/>
  <c r="P573" i="10"/>
  <c r="N573" i="10"/>
  <c r="J573" i="10"/>
  <c r="I251" i="10"/>
  <c r="H573" i="10"/>
  <c r="F573" i="10"/>
  <c r="E164" i="7"/>
  <c r="P572" i="10"/>
  <c r="N572" i="10"/>
  <c r="M572" i="10"/>
  <c r="L572" i="10"/>
  <c r="J572" i="10"/>
  <c r="H572" i="10"/>
  <c r="F572" i="10"/>
  <c r="E163" i="7"/>
  <c r="P571" i="10"/>
  <c r="P597" i="10" s="1"/>
  <c r="O571" i="10"/>
  <c r="N571" i="10"/>
  <c r="M571" i="10"/>
  <c r="M597" i="10" s="1"/>
  <c r="L571" i="10"/>
  <c r="L597" i="10" s="1"/>
  <c r="K571" i="10"/>
  <c r="J571" i="10"/>
  <c r="I571" i="10"/>
  <c r="I597" i="10" s="1"/>
  <c r="H571" i="10"/>
  <c r="H597" i="10" s="1"/>
  <c r="G571" i="10"/>
  <c r="F571" i="10"/>
  <c r="E162" i="7"/>
  <c r="P570" i="10"/>
  <c r="P596" i="10" s="1"/>
  <c r="N570" i="10"/>
  <c r="M247" i="10"/>
  <c r="L570" i="10"/>
  <c r="L596" i="10" s="1"/>
  <c r="J570" i="10"/>
  <c r="H570" i="10"/>
  <c r="H596" i="10" s="1"/>
  <c r="F570" i="10"/>
  <c r="Q569" i="10"/>
  <c r="Q595" i="10" s="1"/>
  <c r="P569" i="10"/>
  <c r="O569" i="10"/>
  <c r="N569" i="10"/>
  <c r="M569" i="10"/>
  <c r="M595" i="10" s="1"/>
  <c r="L569" i="10"/>
  <c r="J569" i="10"/>
  <c r="I246" i="10"/>
  <c r="H569" i="10"/>
  <c r="G569" i="10"/>
  <c r="F569" i="10"/>
  <c r="P568" i="10"/>
  <c r="P594" i="10" s="1"/>
  <c r="N568" i="10"/>
  <c r="M245" i="10"/>
  <c r="L568" i="10"/>
  <c r="L594" i="10" s="1"/>
  <c r="J568" i="10"/>
  <c r="H568" i="10"/>
  <c r="H594" i="10" s="1"/>
  <c r="F568" i="10"/>
  <c r="E159" i="7"/>
  <c r="P567" i="10"/>
  <c r="P593" i="10" s="1"/>
  <c r="O567" i="10"/>
  <c r="N567" i="10"/>
  <c r="M567" i="10"/>
  <c r="M593" i="10" s="1"/>
  <c r="L567" i="10"/>
  <c r="L593" i="10" s="1"/>
  <c r="K567" i="10"/>
  <c r="J567" i="10"/>
  <c r="I567" i="10"/>
  <c r="I593" i="10" s="1"/>
  <c r="H567" i="10"/>
  <c r="H593" i="10" s="1"/>
  <c r="G567" i="10"/>
  <c r="F567" i="10"/>
  <c r="N565" i="10"/>
  <c r="M242" i="10"/>
  <c r="F565" i="10"/>
  <c r="K201" i="10"/>
  <c r="Q881" i="10"/>
  <c r="Q903" i="10" s="1"/>
  <c r="P881" i="10"/>
  <c r="O881" i="10"/>
  <c r="N881" i="10"/>
  <c r="M881" i="10"/>
  <c r="M903" i="10" s="1"/>
  <c r="L881" i="10"/>
  <c r="J881" i="10"/>
  <c r="I881" i="10"/>
  <c r="I903" i="10" s="1"/>
  <c r="H881" i="10"/>
  <c r="G881" i="10"/>
  <c r="F881" i="10"/>
  <c r="Q849" i="10"/>
  <c r="P849" i="10"/>
  <c r="N849" i="10"/>
  <c r="M849" i="10"/>
  <c r="L849" i="10"/>
  <c r="J849" i="10"/>
  <c r="H849" i="10"/>
  <c r="F849" i="10"/>
  <c r="P195" i="10"/>
  <c r="L195" i="10"/>
  <c r="H195" i="10"/>
  <c r="Q796" i="10"/>
  <c r="P796" i="10"/>
  <c r="O796" i="10"/>
  <c r="N796" i="10"/>
  <c r="M796" i="10"/>
  <c r="L796" i="10"/>
  <c r="K796" i="10"/>
  <c r="J796" i="10"/>
  <c r="I796" i="10"/>
  <c r="H796" i="10"/>
  <c r="G796" i="10"/>
  <c r="F796" i="10"/>
  <c r="Q504" i="10"/>
  <c r="Q525" i="10" s="1"/>
  <c r="O504" i="10"/>
  <c r="K504" i="10"/>
  <c r="I504" i="10"/>
  <c r="I525" i="10" s="1"/>
  <c r="G504" i="10"/>
  <c r="Q503" i="10"/>
  <c r="Q524" i="10" s="1"/>
  <c r="Q529" i="10" s="1"/>
  <c r="P503" i="10"/>
  <c r="O503" i="10"/>
  <c r="N503" i="10"/>
  <c r="M503" i="10"/>
  <c r="M524" i="10" s="1"/>
  <c r="M529" i="10" s="1"/>
  <c r="L503" i="10"/>
  <c r="K503" i="10"/>
  <c r="J503" i="10"/>
  <c r="I503" i="10"/>
  <c r="I524" i="10" s="1"/>
  <c r="I529" i="10" s="1"/>
  <c r="H503" i="10"/>
  <c r="G503" i="10"/>
  <c r="F503" i="10"/>
  <c r="E42" i="7"/>
  <c r="P502" i="10"/>
  <c r="O502" i="10"/>
  <c r="N502" i="10"/>
  <c r="M502" i="10"/>
  <c r="L502" i="10"/>
  <c r="J502" i="10"/>
  <c r="H502" i="10"/>
  <c r="G502" i="10"/>
  <c r="F502" i="10"/>
  <c r="Q501" i="10"/>
  <c r="Q521" i="10" s="1"/>
  <c r="O501" i="10"/>
  <c r="M501" i="10"/>
  <c r="M521" i="10" s="1"/>
  <c r="K501" i="10"/>
  <c r="I501" i="10"/>
  <c r="I521" i="10" s="1"/>
  <c r="G501" i="10"/>
  <c r="Q500" i="10"/>
  <c r="Q520" i="10" s="1"/>
  <c r="P500" i="10"/>
  <c r="O500" i="10"/>
  <c r="N500" i="10"/>
  <c r="M500" i="10"/>
  <c r="M520" i="10" s="1"/>
  <c r="L500" i="10"/>
  <c r="K500" i="10"/>
  <c r="J500" i="10"/>
  <c r="I500" i="10"/>
  <c r="I520" i="10" s="1"/>
  <c r="H500" i="10"/>
  <c r="G500" i="10"/>
  <c r="F500" i="10"/>
  <c r="Q498" i="10"/>
  <c r="Q518" i="10" s="1"/>
  <c r="O498" i="10"/>
  <c r="K498" i="10"/>
  <c r="I498" i="10"/>
  <c r="I518" i="10" s="1"/>
  <c r="R167" i="10"/>
  <c r="P880" i="10"/>
  <c r="O880" i="10"/>
  <c r="N880" i="10"/>
  <c r="L880" i="10"/>
  <c r="K880" i="10"/>
  <c r="J880" i="10"/>
  <c r="H880" i="10"/>
  <c r="G880" i="10"/>
  <c r="F880" i="10"/>
  <c r="Q848" i="10"/>
  <c r="O848" i="10"/>
  <c r="K848" i="10"/>
  <c r="G848" i="10"/>
  <c r="Q159" i="10"/>
  <c r="O159" i="10"/>
  <c r="K159" i="10"/>
  <c r="G159" i="10"/>
  <c r="Q795" i="10"/>
  <c r="P795" i="10"/>
  <c r="O795" i="10"/>
  <c r="N795" i="10"/>
  <c r="M795" i="10"/>
  <c r="L795" i="10"/>
  <c r="K795" i="10"/>
  <c r="J795" i="10"/>
  <c r="I795" i="10"/>
  <c r="H795" i="10"/>
  <c r="G795" i="10"/>
  <c r="F795" i="10"/>
  <c r="Q469" i="10"/>
  <c r="O469" i="10"/>
  <c r="N469" i="10"/>
  <c r="M469" i="10"/>
  <c r="K469" i="10"/>
  <c r="I469" i="10"/>
  <c r="G469" i="10"/>
  <c r="F469" i="10"/>
  <c r="Q468" i="10"/>
  <c r="O468" i="10"/>
  <c r="N468" i="10"/>
  <c r="M468" i="10"/>
  <c r="L468" i="10"/>
  <c r="K468" i="10"/>
  <c r="J468" i="10"/>
  <c r="I468" i="10"/>
  <c r="G468" i="10"/>
  <c r="F468" i="10"/>
  <c r="O467" i="10"/>
  <c r="M467" i="10"/>
  <c r="I467" i="10"/>
  <c r="G467" i="10"/>
  <c r="F467" i="10"/>
  <c r="Q466" i="10"/>
  <c r="P466" i="10"/>
  <c r="O466" i="10"/>
  <c r="N466" i="10"/>
  <c r="M466" i="10"/>
  <c r="L466" i="10"/>
  <c r="K466" i="10"/>
  <c r="J466" i="10"/>
  <c r="I466" i="10"/>
  <c r="H466" i="10"/>
  <c r="G466" i="10"/>
  <c r="F466" i="10"/>
  <c r="Q465" i="10"/>
  <c r="P465" i="10"/>
  <c r="O465" i="10"/>
  <c r="N465" i="10"/>
  <c r="M465" i="10"/>
  <c r="L465" i="10"/>
  <c r="K465" i="10"/>
  <c r="J465" i="10"/>
  <c r="I465" i="10"/>
  <c r="H465" i="10"/>
  <c r="G465" i="10"/>
  <c r="F465" i="10"/>
  <c r="M464" i="10"/>
  <c r="J464" i="10"/>
  <c r="I464" i="10"/>
  <c r="O462" i="10"/>
  <c r="N165" i="10"/>
  <c r="M462" i="10"/>
  <c r="J165" i="10"/>
  <c r="I462" i="10"/>
  <c r="G462" i="10"/>
  <c r="F165" i="10"/>
  <c r="Q847" i="10"/>
  <c r="P847" i="10"/>
  <c r="O847" i="10"/>
  <c r="N847" i="10"/>
  <c r="M847" i="10"/>
  <c r="L847" i="10"/>
  <c r="K847" i="10"/>
  <c r="K866" i="10" s="1"/>
  <c r="J847" i="10"/>
  <c r="I847" i="10"/>
  <c r="H847" i="10"/>
  <c r="G847" i="10"/>
  <c r="F847" i="10"/>
  <c r="Q793" i="10"/>
  <c r="Q818" i="10" s="1"/>
  <c r="P793" i="10"/>
  <c r="P818" i="10" s="1"/>
  <c r="O793" i="10"/>
  <c r="O818" i="10" s="1"/>
  <c r="N793" i="10"/>
  <c r="N818" i="10" s="1"/>
  <c r="M793" i="10"/>
  <c r="M818" i="10" s="1"/>
  <c r="L793" i="10"/>
  <c r="L818" i="10" s="1"/>
  <c r="K793" i="10"/>
  <c r="K818" i="10" s="1"/>
  <c r="J793" i="10"/>
  <c r="J818" i="10" s="1"/>
  <c r="I793" i="10"/>
  <c r="I818" i="10" s="1"/>
  <c r="H793" i="10"/>
  <c r="H818" i="10" s="1"/>
  <c r="G793" i="10"/>
  <c r="G818" i="10" s="1"/>
  <c r="F793" i="10"/>
  <c r="F818" i="10" s="1"/>
  <c r="E26" i="6"/>
  <c r="P138" i="10"/>
  <c r="O138" i="10"/>
  <c r="N138" i="10"/>
  <c r="L138" i="10"/>
  <c r="J138" i="10"/>
  <c r="H138" i="10"/>
  <c r="G138" i="10"/>
  <c r="F138" i="10"/>
  <c r="E29" i="6"/>
  <c r="H29" i="6" s="1"/>
  <c r="P137" i="10"/>
  <c r="N137" i="10"/>
  <c r="L137" i="10"/>
  <c r="J137" i="10"/>
  <c r="H137" i="10"/>
  <c r="F137" i="10"/>
  <c r="E25" i="6"/>
  <c r="P136" i="10"/>
  <c r="N136" i="10"/>
  <c r="L136" i="10"/>
  <c r="J136" i="10"/>
  <c r="H136" i="10"/>
  <c r="F136" i="10"/>
  <c r="Q135" i="10"/>
  <c r="P135" i="10"/>
  <c r="O135" i="10"/>
  <c r="N135" i="10"/>
  <c r="M135" i="10"/>
  <c r="L135" i="10"/>
  <c r="K135" i="10"/>
  <c r="J135" i="10"/>
  <c r="I135" i="10"/>
  <c r="H135" i="10"/>
  <c r="G135" i="10"/>
  <c r="F135" i="10"/>
  <c r="Q879" i="10"/>
  <c r="P879" i="10"/>
  <c r="O879" i="10"/>
  <c r="N879" i="10"/>
  <c r="M879" i="10"/>
  <c r="L879" i="10"/>
  <c r="K879" i="10"/>
  <c r="J879" i="10"/>
  <c r="I879" i="10"/>
  <c r="H879" i="10"/>
  <c r="G879" i="10"/>
  <c r="F879" i="10"/>
  <c r="Q835" i="10"/>
  <c r="P835" i="10"/>
  <c r="N835" i="10"/>
  <c r="L835" i="10"/>
  <c r="J835" i="10"/>
  <c r="H835" i="10"/>
  <c r="F835" i="10"/>
  <c r="P100" i="10"/>
  <c r="M100" i="10"/>
  <c r="L100" i="10"/>
  <c r="H100" i="10"/>
  <c r="Q794" i="10"/>
  <c r="O794" i="10"/>
  <c r="M794" i="10"/>
  <c r="I794" i="10"/>
  <c r="G794" i="10"/>
  <c r="Q430" i="10"/>
  <c r="P430" i="10"/>
  <c r="O430" i="10"/>
  <c r="N430" i="10"/>
  <c r="M430" i="10"/>
  <c r="L430" i="10"/>
  <c r="K430" i="10"/>
  <c r="J430" i="10"/>
  <c r="I430" i="10"/>
  <c r="H430" i="10"/>
  <c r="G430" i="10"/>
  <c r="F430" i="10"/>
  <c r="Q429" i="10"/>
  <c r="M429" i="10"/>
  <c r="K429" i="10"/>
  <c r="I429" i="10"/>
  <c r="G429" i="10"/>
  <c r="G458" i="10" s="1"/>
  <c r="E48" i="6"/>
  <c r="P428" i="10"/>
  <c r="O428" i="10"/>
  <c r="N428" i="10"/>
  <c r="M428" i="10"/>
  <c r="L428" i="10"/>
  <c r="K428" i="10"/>
  <c r="J428" i="10"/>
  <c r="I428" i="10"/>
  <c r="H428" i="10"/>
  <c r="G428" i="10"/>
  <c r="F428" i="10"/>
  <c r="Q427" i="10"/>
  <c r="P427" i="10"/>
  <c r="O427" i="10"/>
  <c r="O452" i="10" s="1"/>
  <c r="N427" i="10"/>
  <c r="L427" i="10"/>
  <c r="K427" i="10"/>
  <c r="K452" i="10" s="1"/>
  <c r="J427" i="10"/>
  <c r="I427" i="10"/>
  <c r="H427" i="10"/>
  <c r="G427" i="10"/>
  <c r="G452" i="10" s="1"/>
  <c r="F427" i="10"/>
  <c r="E49" i="6"/>
  <c r="K426" i="10"/>
  <c r="K451" i="10" s="1"/>
  <c r="K453" i="10" s="1"/>
  <c r="Q424" i="10"/>
  <c r="P424" i="10"/>
  <c r="O424" i="10"/>
  <c r="M424" i="10"/>
  <c r="L424" i="10"/>
  <c r="K424" i="10"/>
  <c r="J424" i="10"/>
  <c r="I424" i="10"/>
  <c r="H424" i="10"/>
  <c r="G424" i="10"/>
  <c r="F424" i="10"/>
  <c r="Q423" i="10"/>
  <c r="P423" i="10"/>
  <c r="O423" i="10"/>
  <c r="N423" i="10"/>
  <c r="M423" i="10"/>
  <c r="L423" i="10"/>
  <c r="K423" i="10"/>
  <c r="J423" i="10"/>
  <c r="I423" i="10"/>
  <c r="H423" i="10"/>
  <c r="G423" i="10"/>
  <c r="F423" i="10"/>
  <c r="Q422" i="10"/>
  <c r="O422" i="10"/>
  <c r="O446" i="10" s="1"/>
  <c r="M422" i="10"/>
  <c r="K422" i="10"/>
  <c r="K446" i="10" s="1"/>
  <c r="I422" i="10"/>
  <c r="G422" i="10"/>
  <c r="G446" i="10" s="1"/>
  <c r="P420" i="10"/>
  <c r="N420" i="10"/>
  <c r="M106" i="10"/>
  <c r="L420" i="10"/>
  <c r="K420" i="10"/>
  <c r="J420" i="10"/>
  <c r="I106" i="10"/>
  <c r="H420" i="10"/>
  <c r="F420" i="10"/>
  <c r="Q834" i="10"/>
  <c r="M834" i="10"/>
  <c r="K834" i="10"/>
  <c r="I834" i="10"/>
  <c r="Q792" i="10"/>
  <c r="P792" i="10"/>
  <c r="O792" i="10"/>
  <c r="N792" i="10"/>
  <c r="M792" i="10"/>
  <c r="L792" i="10"/>
  <c r="K792" i="10"/>
  <c r="J792" i="10"/>
  <c r="I792" i="10"/>
  <c r="H792" i="10"/>
  <c r="G792" i="10"/>
  <c r="Q404" i="10"/>
  <c r="P404" i="10"/>
  <c r="O404" i="10"/>
  <c r="N404" i="10"/>
  <c r="M404" i="10"/>
  <c r="L404" i="10"/>
  <c r="K404" i="10"/>
  <c r="J404" i="10"/>
  <c r="I404" i="10"/>
  <c r="H404" i="10"/>
  <c r="G404" i="10"/>
  <c r="F404" i="10"/>
  <c r="Q76" i="10"/>
  <c r="P76" i="10"/>
  <c r="O403" i="10"/>
  <c r="N403" i="10"/>
  <c r="L76" i="10"/>
  <c r="K403" i="10"/>
  <c r="J403" i="10"/>
  <c r="G403" i="10"/>
  <c r="F403" i="10"/>
  <c r="E13" i="6"/>
  <c r="H13" i="6" s="1"/>
  <c r="Q13" i="6" s="1"/>
  <c r="P402" i="10"/>
  <c r="N402" i="10"/>
  <c r="L402" i="10"/>
  <c r="J402" i="10"/>
  <c r="H402" i="10"/>
  <c r="F402" i="10"/>
  <c r="Q401" i="10"/>
  <c r="O401" i="10"/>
  <c r="N401" i="10"/>
  <c r="M401" i="10"/>
  <c r="K401" i="10"/>
  <c r="J401" i="10"/>
  <c r="I401" i="10"/>
  <c r="H74" i="10"/>
  <c r="G401" i="10"/>
  <c r="F401" i="10"/>
  <c r="P833" i="10"/>
  <c r="P863" i="10" s="1"/>
  <c r="O833" i="10"/>
  <c r="O863" i="10" s="1"/>
  <c r="N833" i="10"/>
  <c r="N863" i="10" s="1"/>
  <c r="L833" i="10"/>
  <c r="L863" i="10" s="1"/>
  <c r="K833" i="10"/>
  <c r="K863" i="10" s="1"/>
  <c r="J833" i="10"/>
  <c r="J863" i="10" s="1"/>
  <c r="H833" i="10"/>
  <c r="H863" i="10" s="1"/>
  <c r="G833" i="10"/>
  <c r="G863" i="10" s="1"/>
  <c r="F833" i="10"/>
  <c r="Q791" i="10"/>
  <c r="Q815" i="10" s="1"/>
  <c r="P791" i="10"/>
  <c r="P815" i="10" s="1"/>
  <c r="O791" i="10"/>
  <c r="O815" i="10" s="1"/>
  <c r="N791" i="10"/>
  <c r="N815" i="10" s="1"/>
  <c r="M791" i="10"/>
  <c r="M815" i="10" s="1"/>
  <c r="L791" i="10"/>
  <c r="L815" i="10" s="1"/>
  <c r="K791" i="10"/>
  <c r="K815" i="10" s="1"/>
  <c r="J791" i="10"/>
  <c r="J815" i="10" s="1"/>
  <c r="I791" i="10"/>
  <c r="I815" i="10" s="1"/>
  <c r="H791" i="10"/>
  <c r="G791" i="10"/>
  <c r="G815" i="10" s="1"/>
  <c r="F791" i="10"/>
  <c r="Q57" i="10"/>
  <c r="P57" i="10"/>
  <c r="O57" i="10"/>
  <c r="N60" i="10"/>
  <c r="N975" i="10" s="1"/>
  <c r="M57" i="10"/>
  <c r="L57" i="10"/>
  <c r="K57" i="10"/>
  <c r="J60" i="10"/>
  <c r="J975" i="10" s="1"/>
  <c r="I57" i="10"/>
  <c r="H57" i="10"/>
  <c r="G57" i="10"/>
  <c r="F60" i="10"/>
  <c r="E25" i="5"/>
  <c r="P56" i="10"/>
  <c r="O56" i="10"/>
  <c r="N56" i="10"/>
  <c r="L56" i="10"/>
  <c r="K56" i="10"/>
  <c r="J56" i="10"/>
  <c r="H56" i="10"/>
  <c r="G56" i="10"/>
  <c r="F56" i="10"/>
  <c r="P55" i="10"/>
  <c r="O55" i="10"/>
  <c r="N55" i="10"/>
  <c r="M55" i="10"/>
  <c r="L55" i="10"/>
  <c r="K55" i="10"/>
  <c r="J55" i="10"/>
  <c r="I55" i="10"/>
  <c r="H55" i="10"/>
  <c r="G55" i="10"/>
  <c r="F55" i="10"/>
  <c r="Q832" i="10"/>
  <c r="Q862" i="10" s="1"/>
  <c r="O832" i="10"/>
  <c r="O862" i="10" s="1"/>
  <c r="M832" i="10"/>
  <c r="M862" i="10" s="1"/>
  <c r="K832" i="10"/>
  <c r="K862" i="10" s="1"/>
  <c r="I832" i="10"/>
  <c r="I862" i="10" s="1"/>
  <c r="G832" i="10"/>
  <c r="G862" i="10" s="1"/>
  <c r="Q790" i="10"/>
  <c r="P790" i="10"/>
  <c r="P814" i="10" s="1"/>
  <c r="O790" i="10"/>
  <c r="N790" i="10"/>
  <c r="M790" i="10"/>
  <c r="L790" i="10"/>
  <c r="L814" i="10" s="1"/>
  <c r="K790" i="10"/>
  <c r="J790" i="10"/>
  <c r="I790" i="10"/>
  <c r="H790" i="10"/>
  <c r="H814" i="10" s="1"/>
  <c r="G790" i="10"/>
  <c r="F790" i="10"/>
  <c r="O42" i="10"/>
  <c r="O974" i="10" s="1"/>
  <c r="K42" i="10"/>
  <c r="K974" i="10" s="1"/>
  <c r="G42" i="10"/>
  <c r="G974" i="10" s="1"/>
  <c r="Q39" i="10"/>
  <c r="Q937" i="10" s="1"/>
  <c r="P39" i="10"/>
  <c r="P937" i="10" s="1"/>
  <c r="O39" i="10"/>
  <c r="O937" i="10" s="1"/>
  <c r="N39" i="10"/>
  <c r="N937" i="10" s="1"/>
  <c r="L39" i="10"/>
  <c r="L937" i="10" s="1"/>
  <c r="K39" i="10"/>
  <c r="K937" i="10" s="1"/>
  <c r="J39" i="10"/>
  <c r="J937" i="10" s="1"/>
  <c r="I39" i="10"/>
  <c r="I937" i="10" s="1"/>
  <c r="H39" i="10"/>
  <c r="H937" i="10" s="1"/>
  <c r="G39" i="10"/>
  <c r="G937" i="10" s="1"/>
  <c r="F39" i="10"/>
  <c r="E13" i="5"/>
  <c r="P38" i="10"/>
  <c r="O38" i="10"/>
  <c r="N38" i="10"/>
  <c r="L38" i="10"/>
  <c r="K38" i="10"/>
  <c r="J38" i="10"/>
  <c r="H38" i="10"/>
  <c r="G38" i="10"/>
  <c r="F38" i="10"/>
  <c r="Q37" i="10"/>
  <c r="P37" i="10"/>
  <c r="O37" i="10"/>
  <c r="N37" i="10"/>
  <c r="M37" i="10"/>
  <c r="L37" i="10"/>
  <c r="K37" i="10"/>
  <c r="J37" i="10"/>
  <c r="I37" i="10"/>
  <c r="H37" i="10"/>
  <c r="G37" i="10"/>
  <c r="F37" i="10"/>
  <c r="P787" i="10"/>
  <c r="O787" i="10"/>
  <c r="L787" i="10"/>
  <c r="K787" i="10"/>
  <c r="J787" i="10"/>
  <c r="G787" i="10"/>
  <c r="F787" i="10"/>
  <c r="Q20" i="10"/>
  <c r="Q936" i="10" s="1"/>
  <c r="P20" i="10"/>
  <c r="O20" i="10"/>
  <c r="O936" i="10" s="1"/>
  <c r="N20" i="10"/>
  <c r="N936" i="10" s="1"/>
  <c r="M20" i="10"/>
  <c r="M936" i="10" s="1"/>
  <c r="L20" i="10"/>
  <c r="L936" i="10" s="1"/>
  <c r="K20" i="10"/>
  <c r="K936" i="10" s="1"/>
  <c r="J20" i="10"/>
  <c r="J936" i="10" s="1"/>
  <c r="I20" i="10"/>
  <c r="I936" i="10" s="1"/>
  <c r="H20" i="10"/>
  <c r="H936" i="10" s="1"/>
  <c r="G20" i="10"/>
  <c r="G936" i="10" s="1"/>
  <c r="F20" i="10"/>
  <c r="F936" i="10" s="1"/>
  <c r="Q19" i="10"/>
  <c r="P19" i="10"/>
  <c r="O19" i="10"/>
  <c r="N19" i="10"/>
  <c r="M19" i="10"/>
  <c r="L19" i="10"/>
  <c r="K19" i="10"/>
  <c r="J19" i="10"/>
  <c r="I19" i="10"/>
  <c r="H19" i="10"/>
  <c r="G19" i="10"/>
  <c r="F19" i="10"/>
  <c r="B15" i="8"/>
  <c r="B16" i="8" s="1"/>
  <c r="B17" i="8" s="1"/>
  <c r="B18" i="8" s="1"/>
  <c r="B19" i="8" s="1"/>
  <c r="B20" i="8" s="1"/>
  <c r="B21" i="8" s="1"/>
  <c r="B22" i="8" s="1"/>
  <c r="B23" i="8" s="1"/>
  <c r="B24" i="8" s="1"/>
  <c r="B25" i="8" s="1"/>
  <c r="B26" i="8" s="1"/>
  <c r="B27" i="8" s="1"/>
  <c r="B28" i="8" s="1"/>
  <c r="B29" i="8" s="1"/>
  <c r="B30" i="8" s="1"/>
  <c r="B31" i="8" s="1"/>
  <c r="B4" i="8"/>
  <c r="B3" i="8"/>
  <c r="E141" i="7"/>
  <c r="H141" i="7" s="1"/>
  <c r="H164" i="7" s="1"/>
  <c r="H132" i="7"/>
  <c r="H131" i="7"/>
  <c r="E94" i="7"/>
  <c r="E80" i="7"/>
  <c r="H80" i="7" s="1"/>
  <c r="H75" i="7"/>
  <c r="H74" i="7"/>
  <c r="H94" i="7" s="1"/>
  <c r="E73" i="7"/>
  <c r="H73" i="7" s="1"/>
  <c r="Q73" i="7" s="1"/>
  <c r="H35" i="7"/>
  <c r="H14" i="7"/>
  <c r="H13" i="7"/>
  <c r="B4" i="7"/>
  <c r="B3" i="7"/>
  <c r="E81" i="6"/>
  <c r="E78" i="6"/>
  <c r="E76" i="6"/>
  <c r="E75" i="6"/>
  <c r="E74" i="6"/>
  <c r="E71" i="6"/>
  <c r="E70" i="6"/>
  <c r="E69" i="6"/>
  <c r="H69" i="6" s="1"/>
  <c r="Q68" i="6" s="1"/>
  <c r="E60" i="6"/>
  <c r="H56" i="6"/>
  <c r="E53" i="6"/>
  <c r="H53" i="6" s="1"/>
  <c r="Q52" i="6" s="1"/>
  <c r="H49" i="6"/>
  <c r="E47" i="6"/>
  <c r="H47" i="6" s="1"/>
  <c r="Q46" i="6" s="1"/>
  <c r="H14" i="6"/>
  <c r="B4" i="6"/>
  <c r="B3" i="6"/>
  <c r="H41" i="5"/>
  <c r="E41" i="5"/>
  <c r="H24" i="5"/>
  <c r="E12" i="5"/>
  <c r="Q12" i="5" s="1"/>
  <c r="B4" i="5"/>
  <c r="B3" i="5"/>
  <c r="L20" i="3"/>
  <c r="L19" i="3"/>
  <c r="F20" i="16"/>
  <c r="F16" i="16"/>
  <c r="B11" i="2"/>
  <c r="B12" i="2" s="1"/>
  <c r="B13" i="2" s="1"/>
  <c r="B14" i="2" s="1"/>
  <c r="B15" i="2" s="1"/>
  <c r="B16" i="2" s="1"/>
  <c r="B17" i="2" s="1"/>
  <c r="B18" i="2" s="1"/>
  <c r="B19" i="2" s="1"/>
  <c r="B20" i="2" s="1"/>
  <c r="B21" i="2" s="1"/>
  <c r="B22" i="2" s="1"/>
  <c r="B23" i="2" s="1"/>
  <c r="B4" i="2"/>
  <c r="B2" i="2"/>
  <c r="B1" i="2"/>
  <c r="AC34" i="1"/>
  <c r="B32" i="1"/>
  <c r="B33" i="1" s="1"/>
  <c r="B35" i="1" s="1"/>
  <c r="B36" i="1" s="1"/>
  <c r="B31" i="1"/>
  <c r="T30" i="1"/>
  <c r="AC28" i="1"/>
  <c r="T26" i="1"/>
  <c r="T25" i="1"/>
  <c r="T23" i="1"/>
  <c r="T21" i="1"/>
  <c r="T17" i="1"/>
  <c r="B16" i="1"/>
  <c r="B17" i="1" s="1"/>
  <c r="B18" i="1" s="1"/>
  <c r="B19" i="1" s="1"/>
  <c r="B20" i="1" s="1"/>
  <c r="B21" i="1" s="1"/>
  <c r="B22" i="1" s="1"/>
  <c r="B23" i="1" s="1"/>
  <c r="B24" i="1" s="1"/>
  <c r="B25" i="1" s="1"/>
  <c r="B26" i="1" s="1"/>
  <c r="B27" i="1" s="1"/>
  <c r="B29" i="1" s="1"/>
  <c r="B14" i="1"/>
  <c r="B15" i="1" s="1"/>
  <c r="W13" i="1"/>
  <c r="W14" i="1" s="1"/>
  <c r="W15" i="1" s="1"/>
  <c r="W16" i="1" s="1"/>
  <c r="W17" i="1" s="1"/>
  <c r="W18" i="1" s="1"/>
  <c r="W19" i="1" s="1"/>
  <c r="W20" i="1" s="1"/>
  <c r="W21" i="1" s="1"/>
  <c r="W22" i="1" s="1"/>
  <c r="W23" i="1" s="1"/>
  <c r="W24" i="1" s="1"/>
  <c r="W25" i="1" s="1"/>
  <c r="W26" i="1" s="1"/>
  <c r="W27" i="1" s="1"/>
  <c r="W29" i="1" s="1"/>
  <c r="W31" i="1" s="1"/>
  <c r="W32" i="1" s="1"/>
  <c r="W33" i="1" s="1"/>
  <c r="T13" i="1"/>
  <c r="B13" i="1"/>
  <c r="I825" i="10" l="1"/>
  <c r="M825" i="10"/>
  <c r="Q825" i="10"/>
  <c r="I823" i="10"/>
  <c r="M823" i="10"/>
  <c r="Q823" i="10"/>
  <c r="H13" i="5"/>
  <c r="Q13" i="5" s="1"/>
  <c r="P645" i="10"/>
  <c r="P867" i="10"/>
  <c r="L647" i="10"/>
  <c r="H650" i="10"/>
  <c r="P650" i="10"/>
  <c r="H867" i="10"/>
  <c r="P927" i="10"/>
  <c r="H905" i="10"/>
  <c r="L905" i="10"/>
  <c r="P905" i="10"/>
  <c r="P647" i="10"/>
  <c r="H645" i="10"/>
  <c r="L867" i="10"/>
  <c r="L819" i="10"/>
  <c r="K488" i="10"/>
  <c r="K494" i="10" s="1"/>
  <c r="G489" i="10"/>
  <c r="G490" i="10"/>
  <c r="O490" i="10"/>
  <c r="H412" i="10"/>
  <c r="L412" i="10"/>
  <c r="P412" i="10"/>
  <c r="H416" i="10"/>
  <c r="L416" i="10"/>
  <c r="P416" i="10"/>
  <c r="K520" i="10"/>
  <c r="G525" i="10"/>
  <c r="G488" i="10"/>
  <c r="G494" i="10" s="1"/>
  <c r="O488" i="10"/>
  <c r="O494" i="10" s="1"/>
  <c r="O489" i="10"/>
  <c r="K490" i="10"/>
  <c r="I729" i="10"/>
  <c r="Q729" i="10"/>
  <c r="M731" i="10"/>
  <c r="I821" i="10"/>
  <c r="Q821" i="10"/>
  <c r="I869" i="10"/>
  <c r="E102" i="7"/>
  <c r="F443" i="10"/>
  <c r="J443" i="10"/>
  <c r="N443" i="10"/>
  <c r="F454" i="10"/>
  <c r="J454" i="10"/>
  <c r="N454" i="10"/>
  <c r="J485" i="10"/>
  <c r="J488" i="10"/>
  <c r="J494" i="10" s="1"/>
  <c r="I165" i="10"/>
  <c r="G601" i="10"/>
  <c r="K601" i="10"/>
  <c r="O601" i="10"/>
  <c r="G873" i="10"/>
  <c r="K873" i="10"/>
  <c r="G905" i="10"/>
  <c r="K905" i="10"/>
  <c r="O905" i="10"/>
  <c r="G641" i="10"/>
  <c r="K641" i="10"/>
  <c r="O641" i="10"/>
  <c r="G644" i="10"/>
  <c r="K644" i="10"/>
  <c r="O644" i="10"/>
  <c r="G899" i="10"/>
  <c r="K899" i="10"/>
  <c r="O899" i="10"/>
  <c r="G900" i="10"/>
  <c r="K900" i="10"/>
  <c r="O900" i="10"/>
  <c r="M729" i="10"/>
  <c r="I731" i="10"/>
  <c r="M821" i="10"/>
  <c r="E136" i="7"/>
  <c r="H136" i="7" s="1"/>
  <c r="H159" i="7" s="1"/>
  <c r="J677" i="10"/>
  <c r="N677" i="10"/>
  <c r="F679" i="10"/>
  <c r="J679" i="10"/>
  <c r="N679" i="10"/>
  <c r="F682" i="10"/>
  <c r="J682" i="10"/>
  <c r="N682" i="10"/>
  <c r="F683" i="10"/>
  <c r="J683" i="10"/>
  <c r="N683" i="10"/>
  <c r="J685" i="10"/>
  <c r="J687" i="10" s="1"/>
  <c r="N685" i="10"/>
  <c r="F686" i="10"/>
  <c r="J686" i="10"/>
  <c r="N686" i="10"/>
  <c r="F692" i="10"/>
  <c r="J692" i="10"/>
  <c r="N692" i="10"/>
  <c r="F820" i="10"/>
  <c r="N820" i="10"/>
  <c r="J900" i="10"/>
  <c r="N900" i="10"/>
  <c r="F727" i="10"/>
  <c r="J729" i="10"/>
  <c r="J730" i="10"/>
  <c r="F731" i="10"/>
  <c r="J731" i="10"/>
  <c r="N731" i="10"/>
  <c r="N732" i="10"/>
  <c r="F733" i="10"/>
  <c r="F736" i="10"/>
  <c r="N736" i="10"/>
  <c r="J737" i="10"/>
  <c r="N737" i="10"/>
  <c r="F740" i="10"/>
  <c r="N740" i="10"/>
  <c r="J821" i="10"/>
  <c r="N821" i="10"/>
  <c r="J901" i="10"/>
  <c r="N901" i="10"/>
  <c r="H381" i="10"/>
  <c r="R558" i="10"/>
  <c r="F95" i="7" s="1"/>
  <c r="I95" i="7" s="1"/>
  <c r="K95" i="7" s="1"/>
  <c r="R580" i="10"/>
  <c r="D159" i="7" s="1"/>
  <c r="R581" i="10"/>
  <c r="R582" i="10"/>
  <c r="R584" i="10"/>
  <c r="K585" i="10"/>
  <c r="F171" i="10"/>
  <c r="I634" i="10"/>
  <c r="M634" i="10"/>
  <c r="Q634" i="10"/>
  <c r="I637" i="10"/>
  <c r="Q637" i="10"/>
  <c r="I641" i="10"/>
  <c r="M644" i="10"/>
  <c r="Q819" i="10"/>
  <c r="H488" i="10"/>
  <c r="H494" i="10" s="1"/>
  <c r="L488" i="10"/>
  <c r="L494" i="10" s="1"/>
  <c r="P488" i="10"/>
  <c r="P494" i="10" s="1"/>
  <c r="G593" i="10"/>
  <c r="K593" i="10"/>
  <c r="O593" i="10"/>
  <c r="G595" i="10"/>
  <c r="O595" i="10"/>
  <c r="G597" i="10"/>
  <c r="K597" i="10"/>
  <c r="O597" i="10"/>
  <c r="G825" i="10"/>
  <c r="K825" i="10"/>
  <c r="O825" i="10"/>
  <c r="F634" i="10"/>
  <c r="J634" i="10"/>
  <c r="N634" i="10"/>
  <c r="F636" i="10"/>
  <c r="J636" i="10"/>
  <c r="N636" i="10"/>
  <c r="F637" i="10"/>
  <c r="J637" i="10"/>
  <c r="N637" i="10"/>
  <c r="J640" i="10"/>
  <c r="F641" i="10"/>
  <c r="J641" i="10"/>
  <c r="N641" i="10"/>
  <c r="J643" i="10"/>
  <c r="F644" i="10"/>
  <c r="F647" i="10" s="1"/>
  <c r="J644" i="10"/>
  <c r="N644" i="10"/>
  <c r="F650" i="10"/>
  <c r="J650" i="10"/>
  <c r="N650" i="10"/>
  <c r="J819" i="10"/>
  <c r="N819" i="10"/>
  <c r="H287" i="10"/>
  <c r="M679" i="10"/>
  <c r="I683" i="10"/>
  <c r="M686" i="10"/>
  <c r="Q686" i="10"/>
  <c r="I820" i="10"/>
  <c r="M820" i="10"/>
  <c r="Q820" i="10"/>
  <c r="F162" i="10"/>
  <c r="F174" i="10" s="1"/>
  <c r="F251" i="10"/>
  <c r="F256" i="10" s="1"/>
  <c r="M637" i="10"/>
  <c r="M641" i="10"/>
  <c r="I644" i="10"/>
  <c r="I819" i="10"/>
  <c r="M819" i="10"/>
  <c r="M899" i="10"/>
  <c r="P686" i="10"/>
  <c r="O103" i="10"/>
  <c r="O117" i="10" s="1"/>
  <c r="Q169" i="10"/>
  <c r="N173" i="10"/>
  <c r="R367" i="10"/>
  <c r="R368" i="10"/>
  <c r="D137" i="7" s="1"/>
  <c r="R369" i="10"/>
  <c r="D138" i="7" s="1"/>
  <c r="H378" i="10"/>
  <c r="F29" i="11"/>
  <c r="Q618" i="10"/>
  <c r="Q644" i="10" s="1"/>
  <c r="E25" i="7"/>
  <c r="F57" i="10"/>
  <c r="I403" i="10"/>
  <c r="I413" i="10" s="1"/>
  <c r="I76" i="10"/>
  <c r="K569" i="10"/>
  <c r="K595" i="10" s="1"/>
  <c r="K246" i="10"/>
  <c r="E12" i="6"/>
  <c r="H12" i="6" s="1"/>
  <c r="Q12" i="6" s="1"/>
  <c r="K464" i="10"/>
  <c r="K485" i="10" s="1"/>
  <c r="K168" i="10"/>
  <c r="M403" i="10"/>
  <c r="M76" i="10"/>
  <c r="O420" i="10"/>
  <c r="O443" i="10" s="1"/>
  <c r="O106" i="10"/>
  <c r="K121" i="10"/>
  <c r="G837" i="10"/>
  <c r="G868" i="10" s="1"/>
  <c r="G322" i="10"/>
  <c r="G331" i="10" s="1"/>
  <c r="D17" i="16"/>
  <c r="J411" i="10"/>
  <c r="N411" i="10"/>
  <c r="J412" i="10"/>
  <c r="F413" i="10"/>
  <c r="N413" i="10"/>
  <c r="J416" i="10"/>
  <c r="N816" i="10"/>
  <c r="L443" i="10"/>
  <c r="L447" i="10"/>
  <c r="H449" i="10"/>
  <c r="P449" i="10"/>
  <c r="P455" i="10" s="1"/>
  <c r="H452" i="10"/>
  <c r="P452" i="10"/>
  <c r="L454" i="10"/>
  <c r="P865" i="10"/>
  <c r="L486" i="10"/>
  <c r="P486" i="10"/>
  <c r="K870" i="10"/>
  <c r="G902" i="10"/>
  <c r="K902" i="10"/>
  <c r="C14" i="16"/>
  <c r="C15" i="3"/>
  <c r="G12" i="2"/>
  <c r="G14" i="2"/>
  <c r="J14" i="2" s="1"/>
  <c r="H52" i="6"/>
  <c r="H74" i="6" s="1"/>
  <c r="Q73" i="6" s="1"/>
  <c r="G411" i="10"/>
  <c r="K411" i="10"/>
  <c r="O411" i="10"/>
  <c r="G413" i="10"/>
  <c r="K413" i="10"/>
  <c r="O413" i="10"/>
  <c r="G416" i="10"/>
  <c r="K416" i="10"/>
  <c r="O416" i="10"/>
  <c r="G816" i="10"/>
  <c r="K816" i="10"/>
  <c r="O816" i="10"/>
  <c r="K864" i="10"/>
  <c r="I446" i="10"/>
  <c r="M446" i="10"/>
  <c r="Q446" i="10"/>
  <c r="I482" i="10"/>
  <c r="M482" i="10"/>
  <c r="I485" i="10"/>
  <c r="M485" i="10"/>
  <c r="I822" i="10"/>
  <c r="M822" i="10"/>
  <c r="Q822" i="10"/>
  <c r="G524" i="10"/>
  <c r="G529" i="10" s="1"/>
  <c r="O208" i="10"/>
  <c r="I601" i="10"/>
  <c r="Q601" i="10"/>
  <c r="I873" i="10"/>
  <c r="M873" i="10"/>
  <c r="Q873" i="10"/>
  <c r="I905" i="10"/>
  <c r="M905" i="10"/>
  <c r="Q905" i="10"/>
  <c r="P381" i="10"/>
  <c r="I671" i="10"/>
  <c r="I680" i="10" s="1"/>
  <c r="H733" i="10"/>
  <c r="F411" i="10"/>
  <c r="F412" i="10"/>
  <c r="N412" i="10"/>
  <c r="J413" i="10"/>
  <c r="F416" i="10"/>
  <c r="N416" i="10"/>
  <c r="J816" i="10"/>
  <c r="H443" i="10"/>
  <c r="P443" i="10"/>
  <c r="H447" i="10"/>
  <c r="P447" i="10"/>
  <c r="L449" i="10"/>
  <c r="L452" i="10"/>
  <c r="H454" i="10"/>
  <c r="P454" i="10"/>
  <c r="H865" i="10"/>
  <c r="L865" i="10"/>
  <c r="H486" i="10"/>
  <c r="G870" i="10"/>
  <c r="O870" i="10"/>
  <c r="O902" i="10"/>
  <c r="G520" i="10"/>
  <c r="H27" i="1"/>
  <c r="H77" i="1" s="1"/>
  <c r="P27" i="1"/>
  <c r="AA14" i="1"/>
  <c r="G32" i="1"/>
  <c r="F14" i="3"/>
  <c r="E37" i="5"/>
  <c r="E24" i="6"/>
  <c r="H24" i="6" s="1"/>
  <c r="Q23" i="6" s="1"/>
  <c r="E85" i="7"/>
  <c r="M103" i="10"/>
  <c r="M117" i="10" s="1"/>
  <c r="F594" i="10"/>
  <c r="F600" i="10"/>
  <c r="F948" i="10" s="1"/>
  <c r="J600" i="10"/>
  <c r="J605" i="10" s="1"/>
  <c r="N600" i="10"/>
  <c r="N605" i="10" s="1"/>
  <c r="F601" i="10"/>
  <c r="J601" i="10"/>
  <c r="N601" i="10"/>
  <c r="J905" i="10"/>
  <c r="N905" i="10"/>
  <c r="G683" i="10"/>
  <c r="K683" i="10"/>
  <c r="O683" i="10"/>
  <c r="G686" i="10"/>
  <c r="K686" i="10"/>
  <c r="O686" i="10"/>
  <c r="O337" i="10"/>
  <c r="P384" i="10"/>
  <c r="F462" i="10"/>
  <c r="F482" i="10" s="1"/>
  <c r="M479" i="10"/>
  <c r="M491" i="10" s="1"/>
  <c r="G671" i="10"/>
  <c r="K671" i="10"/>
  <c r="O671" i="10"/>
  <c r="I842" i="10"/>
  <c r="I868" i="10" s="1"/>
  <c r="J16" i="10"/>
  <c r="J831" i="10" s="1"/>
  <c r="J861" i="10" s="1"/>
  <c r="N787" i="10"/>
  <c r="N23" i="10"/>
  <c r="N973" i="10" s="1"/>
  <c r="N16" i="10"/>
  <c r="N831" i="10" s="1"/>
  <c r="N861" i="10" s="1"/>
  <c r="Q55" i="10"/>
  <c r="E24" i="5"/>
  <c r="Q24" i="5" s="1"/>
  <c r="F23" i="10"/>
  <c r="F973" i="10" s="1"/>
  <c r="G834" i="10"/>
  <c r="G864" i="10" s="1"/>
  <c r="G79" i="10"/>
  <c r="G976" i="10" s="1"/>
  <c r="K612" i="10"/>
  <c r="K637" i="10" s="1"/>
  <c r="K288" i="10"/>
  <c r="N696" i="10"/>
  <c r="N727" i="10" s="1"/>
  <c r="N378" i="10"/>
  <c r="F701" i="10"/>
  <c r="F732" i="10" s="1"/>
  <c r="F383" i="10"/>
  <c r="F391" i="10"/>
  <c r="D15" i="3"/>
  <c r="L15" i="3" s="1"/>
  <c r="Q164" i="7"/>
  <c r="Q106" i="10"/>
  <c r="Q420" i="10"/>
  <c r="Q443" i="10" s="1"/>
  <c r="I426" i="10"/>
  <c r="I114" i="10"/>
  <c r="Q109" i="10"/>
  <c r="O165" i="10"/>
  <c r="N520" i="10"/>
  <c r="J524" i="10"/>
  <c r="J529" i="10" s="1"/>
  <c r="J823" i="10"/>
  <c r="F871" i="10"/>
  <c r="N871" i="10"/>
  <c r="J903" i="10"/>
  <c r="J565" i="10"/>
  <c r="J591" i="10" s="1"/>
  <c r="J242" i="10"/>
  <c r="H614" i="10"/>
  <c r="H640" i="10" s="1"/>
  <c r="H647" i="10" s="1"/>
  <c r="H291" i="10"/>
  <c r="L620" i="10"/>
  <c r="L650" i="10" s="1"/>
  <c r="L301" i="10"/>
  <c r="L289" i="10"/>
  <c r="P291" i="10"/>
  <c r="N328" i="10"/>
  <c r="Q426" i="10"/>
  <c r="Q451" i="10" s="1"/>
  <c r="N840" i="10"/>
  <c r="N865" i="10" s="1"/>
  <c r="N437" i="10"/>
  <c r="N447" i="10" s="1"/>
  <c r="C17" i="3"/>
  <c r="AA26" i="1"/>
  <c r="H32" i="1"/>
  <c r="P32" i="1"/>
  <c r="F16" i="3"/>
  <c r="Q48" i="6"/>
  <c r="E54" i="6"/>
  <c r="H54" i="6" s="1"/>
  <c r="H76" i="6" s="1"/>
  <c r="Q75" i="6" s="1"/>
  <c r="E61" i="6"/>
  <c r="E98" i="7"/>
  <c r="Q98" i="7" s="1"/>
  <c r="E161" i="7"/>
  <c r="N57" i="10"/>
  <c r="N938" i="10" s="1"/>
  <c r="R99" i="10"/>
  <c r="V99" i="10" s="1"/>
  <c r="I121" i="10"/>
  <c r="Q103" i="10"/>
  <c r="Q117" i="10" s="1"/>
  <c r="K114" i="10"/>
  <c r="M162" i="10"/>
  <c r="M174" i="10" s="1"/>
  <c r="G172" i="10"/>
  <c r="G201" i="10"/>
  <c r="G498" i="10"/>
  <c r="G518" i="10" s="1"/>
  <c r="K518" i="10"/>
  <c r="O518" i="10"/>
  <c r="O520" i="10"/>
  <c r="G521" i="10"/>
  <c r="K521" i="10"/>
  <c r="O521" i="10"/>
  <c r="K524" i="10"/>
  <c r="K529" i="10" s="1"/>
  <c r="O524" i="10"/>
  <c r="O529" i="10" s="1"/>
  <c r="K525" i="10"/>
  <c r="O525" i="10"/>
  <c r="K195" i="10"/>
  <c r="K205" i="10" s="1"/>
  <c r="F203" i="10"/>
  <c r="G292" i="10"/>
  <c r="O837" i="10"/>
  <c r="O868" i="10" s="1"/>
  <c r="O322" i="10"/>
  <c r="O331" i="10" s="1"/>
  <c r="M330" i="10"/>
  <c r="M420" i="10"/>
  <c r="M443" i="10" s="1"/>
  <c r="G476" i="10"/>
  <c r="G486" i="10" s="1"/>
  <c r="G487" i="10" s="1"/>
  <c r="K476" i="10"/>
  <c r="K486" i="10" s="1"/>
  <c r="O476" i="10"/>
  <c r="O486" i="10" s="1"/>
  <c r="J708" i="10"/>
  <c r="J740" i="10" s="1"/>
  <c r="M848" i="10"/>
  <c r="M870" i="10" s="1"/>
  <c r="M159" i="10"/>
  <c r="M169" i="10" s="1"/>
  <c r="F654" i="10"/>
  <c r="F677" i="10" s="1"/>
  <c r="F328" i="10"/>
  <c r="F661" i="10"/>
  <c r="F685" i="10" s="1"/>
  <c r="F687" i="10" s="1"/>
  <c r="F336" i="10"/>
  <c r="E35" i="7"/>
  <c r="Q35" i="7" s="1"/>
  <c r="J57" i="10"/>
  <c r="J58" i="10" s="1"/>
  <c r="M114" i="10"/>
  <c r="M426" i="10"/>
  <c r="M451" i="10" s="1"/>
  <c r="F520" i="10"/>
  <c r="J520" i="10"/>
  <c r="F524" i="10"/>
  <c r="N524" i="10"/>
  <c r="N529" i="10" s="1"/>
  <c r="N823" i="10"/>
  <c r="J871" i="10"/>
  <c r="N903" i="10"/>
  <c r="H609" i="10"/>
  <c r="H634" i="10" s="1"/>
  <c r="H285" i="10"/>
  <c r="L617" i="10"/>
  <c r="L643" i="10" s="1"/>
  <c r="L645" i="10" s="1"/>
  <c r="L294" i="10"/>
  <c r="F61" i="11"/>
  <c r="G42" i="11"/>
  <c r="AA21" i="1"/>
  <c r="AA25" i="1"/>
  <c r="G16" i="2"/>
  <c r="J16" i="2" s="1"/>
  <c r="G19" i="2"/>
  <c r="G20" i="2"/>
  <c r="J20" i="2" s="1"/>
  <c r="G21" i="2"/>
  <c r="J21" i="2" s="1"/>
  <c r="G22" i="2"/>
  <c r="J22" i="2" s="1"/>
  <c r="E52" i="6"/>
  <c r="E93" i="7"/>
  <c r="H93" i="7" s="1"/>
  <c r="Q93" i="7" s="1"/>
  <c r="Q159" i="7"/>
  <c r="G100" i="10"/>
  <c r="G110" i="10" s="1"/>
  <c r="O100" i="10"/>
  <c r="O110" i="10" s="1"/>
  <c r="I103" i="10"/>
  <c r="I117" i="10" s="1"/>
  <c r="K106" i="10"/>
  <c r="G121" i="10"/>
  <c r="Q462" i="10"/>
  <c r="Q482" i="10" s="1"/>
  <c r="Q165" i="10"/>
  <c r="Q464" i="10"/>
  <c r="Q485" i="10" s="1"/>
  <c r="Q168" i="10"/>
  <c r="Q467" i="10"/>
  <c r="Q489" i="10" s="1"/>
  <c r="Q172" i="10"/>
  <c r="G165" i="10"/>
  <c r="I168" i="10"/>
  <c r="I172" i="10"/>
  <c r="F207" i="10"/>
  <c r="L565" i="10"/>
  <c r="L591" i="10" s="1"/>
  <c r="L242" i="10"/>
  <c r="P285" i="10"/>
  <c r="P301" i="10"/>
  <c r="P978" i="10" s="1"/>
  <c r="Q656" i="10"/>
  <c r="Q679" i="10" s="1"/>
  <c r="Q330" i="10"/>
  <c r="J594" i="10"/>
  <c r="F59" i="11"/>
  <c r="G40" i="11"/>
  <c r="H40" i="11" s="1"/>
  <c r="I40" i="11" s="1"/>
  <c r="J40" i="11" s="1"/>
  <c r="J59" i="11" s="1"/>
  <c r="N251" i="10"/>
  <c r="G679" i="10"/>
  <c r="K679" i="10"/>
  <c r="O679" i="10"/>
  <c r="G820" i="10"/>
  <c r="K820" i="10"/>
  <c r="O820" i="10"/>
  <c r="Q868" i="10"/>
  <c r="I900" i="10"/>
  <c r="M900" i="10"/>
  <c r="Q900" i="10"/>
  <c r="G739" i="10"/>
  <c r="K739" i="10"/>
  <c r="O739" i="10"/>
  <c r="G901" i="10"/>
  <c r="K901" i="10"/>
  <c r="O901" i="10"/>
  <c r="N462" i="10"/>
  <c r="N482" i="10" s="1"/>
  <c r="N556" i="10"/>
  <c r="N947" i="10" s="1"/>
  <c r="F30" i="11"/>
  <c r="J171" i="10"/>
  <c r="J177" i="10" s="1"/>
  <c r="J982" i="10" s="1"/>
  <c r="N162" i="10"/>
  <c r="N174" i="10" s="1"/>
  <c r="L205" i="10"/>
  <c r="R253" i="10"/>
  <c r="R277" i="10"/>
  <c r="R278" i="10"/>
  <c r="L677" i="10"/>
  <c r="H679" i="10"/>
  <c r="L679" i="10"/>
  <c r="P679" i="10"/>
  <c r="L682" i="10"/>
  <c r="P682" i="10"/>
  <c r="H685" i="10"/>
  <c r="P685" i="10"/>
  <c r="P687" i="10" s="1"/>
  <c r="H686" i="10"/>
  <c r="L686" i="10"/>
  <c r="H820" i="10"/>
  <c r="L820" i="10"/>
  <c r="P820" i="10"/>
  <c r="H322" i="10"/>
  <c r="H331" i="10" s="1"/>
  <c r="L322" i="10"/>
  <c r="L331" i="10" s="1"/>
  <c r="P322" i="10"/>
  <c r="P331" i="10" s="1"/>
  <c r="H729" i="10"/>
  <c r="L729" i="10"/>
  <c r="P729" i="10"/>
  <c r="H730" i="10"/>
  <c r="L730" i="10"/>
  <c r="P730" i="10"/>
  <c r="H731" i="10"/>
  <c r="L731" i="10"/>
  <c r="P731" i="10"/>
  <c r="L733" i="10"/>
  <c r="P733" i="10"/>
  <c r="P378" i="10"/>
  <c r="L383" i="10"/>
  <c r="H557" i="10"/>
  <c r="L557" i="10"/>
  <c r="P557" i="10"/>
  <c r="R670" i="10"/>
  <c r="Q869" i="10"/>
  <c r="F31" i="11"/>
  <c r="R72" i="11"/>
  <c r="F27" i="8" s="1"/>
  <c r="R73" i="11"/>
  <c r="F28" i="8" s="1"/>
  <c r="L40" i="10"/>
  <c r="H40" i="10"/>
  <c r="P920" i="10"/>
  <c r="P955" i="10" s="1"/>
  <c r="P936" i="10"/>
  <c r="R936" i="10" s="1"/>
  <c r="S936" i="10" s="1"/>
  <c r="P21" i="10"/>
  <c r="R70" i="10"/>
  <c r="F792" i="10"/>
  <c r="F816" i="10" s="1"/>
  <c r="F74" i="10"/>
  <c r="P468" i="10"/>
  <c r="P490" i="10" s="1"/>
  <c r="P173" i="10"/>
  <c r="I204" i="10"/>
  <c r="M204" i="10"/>
  <c r="N614" i="10"/>
  <c r="N640" i="10" s="1"/>
  <c r="N647" i="10" s="1"/>
  <c r="N291" i="10"/>
  <c r="N617" i="10"/>
  <c r="N643" i="10" s="1"/>
  <c r="N645" i="10" s="1"/>
  <c r="N294" i="10"/>
  <c r="J287" i="10"/>
  <c r="N287" i="10"/>
  <c r="F279" i="10"/>
  <c r="F289" i="10" s="1"/>
  <c r="J291" i="10"/>
  <c r="M322" i="10"/>
  <c r="M331" i="10" s="1"/>
  <c r="M332" i="10" s="1"/>
  <c r="M837" i="10"/>
  <c r="E27" i="1"/>
  <c r="E77" i="1" s="1"/>
  <c r="M27" i="1"/>
  <c r="T19" i="1"/>
  <c r="O32" i="1"/>
  <c r="C20" i="3"/>
  <c r="F218" i="7" s="1"/>
  <c r="H75" i="6"/>
  <c r="Q74" i="6" s="1"/>
  <c r="E45" i="7"/>
  <c r="H16" i="10"/>
  <c r="H831" i="10" s="1"/>
  <c r="H861" i="10" s="1"/>
  <c r="H787" i="10"/>
  <c r="L16" i="10"/>
  <c r="L831" i="10" s="1"/>
  <c r="P23" i="10"/>
  <c r="P973" i="10" s="1"/>
  <c r="O834" i="10"/>
  <c r="O864" i="10" s="1"/>
  <c r="O79" i="10"/>
  <c r="G74" i="10"/>
  <c r="K76" i="10"/>
  <c r="I451" i="10"/>
  <c r="I452" i="10"/>
  <c r="I488" i="10"/>
  <c r="I494" i="10" s="1"/>
  <c r="L173" i="10"/>
  <c r="I201" i="10"/>
  <c r="H565" i="10"/>
  <c r="H591" i="10" s="1"/>
  <c r="H242" i="10"/>
  <c r="L573" i="10"/>
  <c r="L600" i="10" s="1"/>
  <c r="L605" i="10" s="1"/>
  <c r="L251" i="10"/>
  <c r="L256" i="10" s="1"/>
  <c r="H249" i="10"/>
  <c r="L236" i="10"/>
  <c r="L249" i="10" s="1"/>
  <c r="H246" i="10"/>
  <c r="P246" i="10"/>
  <c r="P247" i="10"/>
  <c r="N279" i="10"/>
  <c r="N289" i="10" s="1"/>
  <c r="I899" i="10"/>
  <c r="Q899" i="10"/>
  <c r="P654" i="10"/>
  <c r="P677" i="10" s="1"/>
  <c r="P328" i="10"/>
  <c r="L661" i="10"/>
  <c r="L685" i="10" s="1"/>
  <c r="L336" i="10"/>
  <c r="H336" i="10"/>
  <c r="F343" i="10"/>
  <c r="F979" i="10" s="1"/>
  <c r="F840" i="10"/>
  <c r="F865" i="10" s="1"/>
  <c r="F437" i="10"/>
  <c r="F447" i="10" s="1"/>
  <c r="J840" i="10"/>
  <c r="J437" i="10"/>
  <c r="J447" i="10" s="1"/>
  <c r="K803" i="10"/>
  <c r="K822" i="10" s="1"/>
  <c r="K479" i="10"/>
  <c r="K491" i="10" s="1"/>
  <c r="J27" i="1"/>
  <c r="J77" i="1" s="1"/>
  <c r="I27" i="1"/>
  <c r="AA22" i="1"/>
  <c r="I32" i="1"/>
  <c r="E40" i="7"/>
  <c r="H23" i="10"/>
  <c r="H973" i="10" s="1"/>
  <c r="M56" i="10"/>
  <c r="M58" i="10" s="1"/>
  <c r="L60" i="10"/>
  <c r="L975" i="10" s="1"/>
  <c r="L74" i="10"/>
  <c r="L401" i="10"/>
  <c r="L411" i="10" s="1"/>
  <c r="P74" i="10"/>
  <c r="P401" i="10"/>
  <c r="P411" i="10" s="1"/>
  <c r="H76" i="10"/>
  <c r="H403" i="10"/>
  <c r="H413" i="10" s="1"/>
  <c r="L75" i="10"/>
  <c r="J74" i="10"/>
  <c r="F75" i="10"/>
  <c r="F449" i="10"/>
  <c r="J449" i="10"/>
  <c r="N424" i="10"/>
  <c r="N449" i="10" s="1"/>
  <c r="N112" i="10"/>
  <c r="F452" i="10"/>
  <c r="J452" i="10"/>
  <c r="N452" i="10"/>
  <c r="M835" i="10"/>
  <c r="M121" i="10"/>
  <c r="Q114" i="10"/>
  <c r="F489" i="10"/>
  <c r="K881" i="10"/>
  <c r="R881" i="10" s="1"/>
  <c r="S881" i="10" s="1"/>
  <c r="K208" i="10"/>
  <c r="Q208" i="10"/>
  <c r="J836" i="10"/>
  <c r="J867" i="10" s="1"/>
  <c r="J279" i="10"/>
  <c r="J289" i="10" s="1"/>
  <c r="J899" i="10"/>
  <c r="N899" i="10"/>
  <c r="I656" i="10"/>
  <c r="I679" i="10" s="1"/>
  <c r="I330" i="10"/>
  <c r="M333" i="10"/>
  <c r="M659" i="10"/>
  <c r="M683" i="10" s="1"/>
  <c r="M334" i="10"/>
  <c r="E75" i="7"/>
  <c r="Q75" i="7" s="1"/>
  <c r="Q659" i="10"/>
  <c r="Q683" i="10" s="1"/>
  <c r="Q334" i="10"/>
  <c r="I337" i="10"/>
  <c r="M343" i="10"/>
  <c r="M664" i="10"/>
  <c r="M692" i="10" s="1"/>
  <c r="L328" i="10"/>
  <c r="N333" i="10"/>
  <c r="N336" i="10"/>
  <c r="J696" i="10"/>
  <c r="J727" i="10" s="1"/>
  <c r="J378" i="10"/>
  <c r="F380" i="10"/>
  <c r="F698" i="10"/>
  <c r="F729" i="10" s="1"/>
  <c r="N380" i="10"/>
  <c r="N698" i="10"/>
  <c r="N729" i="10" s="1"/>
  <c r="F699" i="10"/>
  <c r="F730" i="10" s="1"/>
  <c r="F381" i="10"/>
  <c r="N699" i="10"/>
  <c r="N730" i="10" s="1"/>
  <c r="N381" i="10"/>
  <c r="J701" i="10"/>
  <c r="J732" i="10" s="1"/>
  <c r="J383" i="10"/>
  <c r="N384" i="10"/>
  <c r="N702" i="10"/>
  <c r="N733" i="10" s="1"/>
  <c r="F390" i="10"/>
  <c r="F707" i="10"/>
  <c r="F739" i="10" s="1"/>
  <c r="N390" i="10"/>
  <c r="N707" i="10"/>
  <c r="N739" i="10" s="1"/>
  <c r="N741" i="10" s="1"/>
  <c r="F384" i="10"/>
  <c r="F378" i="10"/>
  <c r="N391" i="10"/>
  <c r="L403" i="10"/>
  <c r="L413" i="10" s="1"/>
  <c r="L939" i="10" s="1"/>
  <c r="Q452" i="10"/>
  <c r="J490" i="10"/>
  <c r="M842" i="10"/>
  <c r="M671" i="10"/>
  <c r="I835" i="10"/>
  <c r="L27" i="1"/>
  <c r="F18" i="3"/>
  <c r="K921" i="10"/>
  <c r="N74" i="10"/>
  <c r="H468" i="10"/>
  <c r="H490" i="10" s="1"/>
  <c r="H173" i="10"/>
  <c r="M498" i="10"/>
  <c r="M518" i="10" s="1"/>
  <c r="M201" i="10"/>
  <c r="M504" i="10"/>
  <c r="M525" i="10" s="1"/>
  <c r="M208" i="10"/>
  <c r="Q204" i="10"/>
  <c r="I208" i="10"/>
  <c r="N613" i="10"/>
  <c r="F614" i="10"/>
  <c r="F640" i="10" s="1"/>
  <c r="F291" i="10"/>
  <c r="F617" i="10"/>
  <c r="F643" i="10" s="1"/>
  <c r="F294" i="10"/>
  <c r="I851" i="10"/>
  <c r="I476" i="10"/>
  <c r="I486" i="10" s="1"/>
  <c r="Q27" i="1"/>
  <c r="K32" i="1"/>
  <c r="S32" i="1"/>
  <c r="G15" i="2"/>
  <c r="J15" i="2" s="1"/>
  <c r="H48" i="6"/>
  <c r="Q47" i="6" s="1"/>
  <c r="H60" i="10"/>
  <c r="H975" i="10" s="1"/>
  <c r="O74" i="10"/>
  <c r="K79" i="10"/>
  <c r="M488" i="10"/>
  <c r="M494" i="10" s="1"/>
  <c r="L162" i="10"/>
  <c r="L174" i="10" s="1"/>
  <c r="P565" i="10"/>
  <c r="P591" i="10" s="1"/>
  <c r="P242" i="10"/>
  <c r="P249" i="10"/>
  <c r="H245" i="10"/>
  <c r="P245" i="10"/>
  <c r="L246" i="10"/>
  <c r="H247" i="10"/>
  <c r="L247" i="10"/>
  <c r="H654" i="10"/>
  <c r="H677" i="10" s="1"/>
  <c r="H328" i="10"/>
  <c r="M458" i="10"/>
  <c r="G479" i="10"/>
  <c r="G491" i="10" s="1"/>
  <c r="L852" i="10"/>
  <c r="L871" i="10" s="1"/>
  <c r="L512" i="10"/>
  <c r="L522" i="10" s="1"/>
  <c r="F841" i="10"/>
  <c r="F867" i="10" s="1"/>
  <c r="F628" i="10"/>
  <c r="F638" i="10" s="1"/>
  <c r="N841" i="10"/>
  <c r="N867" i="10" s="1"/>
  <c r="N628" i="10"/>
  <c r="R27" i="1"/>
  <c r="R77" i="1" s="1"/>
  <c r="F27" i="1"/>
  <c r="F77" i="1" s="1"/>
  <c r="N27" i="1"/>
  <c r="E32" i="1"/>
  <c r="M32" i="1"/>
  <c r="D23" i="2"/>
  <c r="G18" i="2"/>
  <c r="J18" i="2" s="1"/>
  <c r="F20" i="3"/>
  <c r="D218" i="7" s="1"/>
  <c r="G27" i="1"/>
  <c r="G77" i="1" s="1"/>
  <c r="K27" i="1"/>
  <c r="O27" i="1"/>
  <c r="O77" i="1" s="1"/>
  <c r="S27" i="1"/>
  <c r="Z27" i="1"/>
  <c r="U35" i="1" s="1"/>
  <c r="T35" i="1" s="1"/>
  <c r="AB35" i="1" s="1"/>
  <c r="D27" i="1"/>
  <c r="D77" i="1" s="1"/>
  <c r="AA23" i="1"/>
  <c r="Q32" i="1"/>
  <c r="U31" i="1"/>
  <c r="C23" i="16" s="1"/>
  <c r="L32" i="1"/>
  <c r="F23" i="2"/>
  <c r="G11" i="2"/>
  <c r="J11" i="2" s="1"/>
  <c r="G13" i="2"/>
  <c r="J13" i="2" s="1"/>
  <c r="E16" i="5"/>
  <c r="E28" i="5"/>
  <c r="H28" i="5" s="1"/>
  <c r="H40" i="7"/>
  <c r="Q94" i="7"/>
  <c r="F16" i="10"/>
  <c r="F831" i="10" s="1"/>
  <c r="F861" i="10" s="1"/>
  <c r="J23" i="10"/>
  <c r="J973" i="10" s="1"/>
  <c r="P60" i="10"/>
  <c r="P975" i="10" s="1"/>
  <c r="I411" i="10"/>
  <c r="M411" i="10"/>
  <c r="Q411" i="10"/>
  <c r="M413" i="10"/>
  <c r="I416" i="10"/>
  <c r="M416" i="10"/>
  <c r="Q416" i="10"/>
  <c r="I816" i="10"/>
  <c r="M816" i="10"/>
  <c r="Q816" i="10"/>
  <c r="M74" i="10"/>
  <c r="N75" i="10"/>
  <c r="G420" i="10"/>
  <c r="G443" i="10" s="1"/>
  <c r="G106" i="10"/>
  <c r="G426" i="10"/>
  <c r="G451" i="10" s="1"/>
  <c r="G453" i="10" s="1"/>
  <c r="G114" i="10"/>
  <c r="O426" i="10"/>
  <c r="O451" i="10" s="1"/>
  <c r="O453" i="10" s="1"/>
  <c r="O114" i="10"/>
  <c r="O429" i="10"/>
  <c r="O458" i="10" s="1"/>
  <c r="O121" i="10"/>
  <c r="K794" i="10"/>
  <c r="K103" i="10"/>
  <c r="K117" i="10" s="1"/>
  <c r="G109" i="10"/>
  <c r="K109" i="10"/>
  <c r="O109" i="10"/>
  <c r="J865" i="10"/>
  <c r="G103" i="10"/>
  <c r="G117" i="10" s="1"/>
  <c r="F112" i="10"/>
  <c r="G482" i="10"/>
  <c r="K462" i="10"/>
  <c r="K482" i="10" s="1"/>
  <c r="K165" i="10"/>
  <c r="O482" i="10"/>
  <c r="G464" i="10"/>
  <c r="G485" i="10" s="1"/>
  <c r="G168" i="10"/>
  <c r="O464" i="10"/>
  <c r="O485" i="10" s="1"/>
  <c r="O168" i="10"/>
  <c r="K467" i="10"/>
  <c r="K489" i="10" s="1"/>
  <c r="K172" i="10"/>
  <c r="G822" i="10"/>
  <c r="O822" i="10"/>
  <c r="I848" i="10"/>
  <c r="I159" i="10"/>
  <c r="I169" i="10" s="1"/>
  <c r="I170" i="10" s="1"/>
  <c r="O172" i="10"/>
  <c r="H520" i="10"/>
  <c r="L520" i="10"/>
  <c r="P520" i="10"/>
  <c r="H522" i="10"/>
  <c r="P522" i="10"/>
  <c r="H524" i="10"/>
  <c r="H529" i="10" s="1"/>
  <c r="L524" i="10"/>
  <c r="L529" i="10" s="1"/>
  <c r="P524" i="10"/>
  <c r="P529" i="10" s="1"/>
  <c r="H823" i="10"/>
  <c r="L823" i="10"/>
  <c r="P823" i="10"/>
  <c r="H205" i="10"/>
  <c r="P205" i="10"/>
  <c r="H871" i="10"/>
  <c r="P871" i="10"/>
  <c r="H903" i="10"/>
  <c r="L903" i="10"/>
  <c r="P903" i="10"/>
  <c r="Q201" i="10"/>
  <c r="G208" i="10"/>
  <c r="J294" i="10"/>
  <c r="I334" i="10"/>
  <c r="P336" i="10"/>
  <c r="K698" i="10"/>
  <c r="K729" i="10" s="1"/>
  <c r="K380" i="10"/>
  <c r="G372" i="10"/>
  <c r="G385" i="10" s="1"/>
  <c r="K372" i="10"/>
  <c r="K385" i="10" s="1"/>
  <c r="O372" i="10"/>
  <c r="J381" i="10"/>
  <c r="N383" i="10"/>
  <c r="R393" i="10"/>
  <c r="F133" i="7" s="1"/>
  <c r="I133" i="7" s="1"/>
  <c r="K133" i="7" s="1"/>
  <c r="H401" i="10"/>
  <c r="H411" i="10" s="1"/>
  <c r="P403" i="10"/>
  <c r="P413" i="10" s="1"/>
  <c r="P939" i="10" s="1"/>
  <c r="M449" i="10"/>
  <c r="O479" i="10"/>
  <c r="O491" i="10" s="1"/>
  <c r="Q488" i="10"/>
  <c r="Q494" i="10" s="1"/>
  <c r="K100" i="10"/>
  <c r="K110" i="10" s="1"/>
  <c r="I109" i="10"/>
  <c r="M486" i="10"/>
  <c r="I489" i="10"/>
  <c r="M489" i="10"/>
  <c r="I490" i="10"/>
  <c r="M490" i="10"/>
  <c r="Q490" i="10"/>
  <c r="M168" i="10"/>
  <c r="F173" i="10"/>
  <c r="R193" i="10"/>
  <c r="V193" i="10" s="1"/>
  <c r="I195" i="10"/>
  <c r="I205" i="10" s="1"/>
  <c r="J203" i="10"/>
  <c r="J207" i="10"/>
  <c r="R209" i="10"/>
  <c r="F591" i="10"/>
  <c r="N591" i="10"/>
  <c r="F593" i="10"/>
  <c r="J593" i="10"/>
  <c r="N593" i="10"/>
  <c r="N594" i="10"/>
  <c r="F596" i="10"/>
  <c r="J596" i="10"/>
  <c r="N596" i="10"/>
  <c r="F597" i="10"/>
  <c r="J597" i="10"/>
  <c r="N597" i="10"/>
  <c r="N825" i="10"/>
  <c r="R231" i="10"/>
  <c r="V231" i="10" s="1"/>
  <c r="F245" i="10"/>
  <c r="J245" i="10"/>
  <c r="N245" i="10"/>
  <c r="R233" i="10"/>
  <c r="V233" i="10" s="1"/>
  <c r="F247" i="10"/>
  <c r="J236" i="10"/>
  <c r="J249" i="10" s="1"/>
  <c r="N247" i="10"/>
  <c r="R235" i="10"/>
  <c r="V235" i="10" s="1"/>
  <c r="F242" i="10"/>
  <c r="N242" i="10"/>
  <c r="J251" i="10"/>
  <c r="G634" i="10"/>
  <c r="O634" i="10"/>
  <c r="G637" i="10"/>
  <c r="O637" i="10"/>
  <c r="G819" i="10"/>
  <c r="K819" i="10"/>
  <c r="O819" i="10"/>
  <c r="K279" i="10"/>
  <c r="K289" i="10" s="1"/>
  <c r="L285" i="10"/>
  <c r="L287" i="10"/>
  <c r="L291" i="10"/>
  <c r="O292" i="10"/>
  <c r="J820" i="10"/>
  <c r="R321" i="10"/>
  <c r="V321" i="10" s="1"/>
  <c r="J322" i="10"/>
  <c r="J331" i="10" s="1"/>
  <c r="N322" i="10"/>
  <c r="N331" i="10" s="1"/>
  <c r="F333" i="10"/>
  <c r="J336" i="10"/>
  <c r="G337" i="10"/>
  <c r="J343" i="10"/>
  <c r="J979" i="10" s="1"/>
  <c r="H380" i="10"/>
  <c r="L380" i="10"/>
  <c r="P380" i="10"/>
  <c r="L384" i="10"/>
  <c r="L388" i="10"/>
  <c r="P388" i="10"/>
  <c r="L381" i="10"/>
  <c r="H383" i="10"/>
  <c r="P383" i="10"/>
  <c r="R435" i="10"/>
  <c r="R436" i="10"/>
  <c r="K898" i="10"/>
  <c r="Q476" i="10"/>
  <c r="Q486" i="10" s="1"/>
  <c r="I479" i="10"/>
  <c r="I491" i="10" s="1"/>
  <c r="Q479" i="10"/>
  <c r="Q491" i="10" s="1"/>
  <c r="R888" i="10"/>
  <c r="S888" i="10" s="1"/>
  <c r="G853" i="10"/>
  <c r="G872" i="10" s="1"/>
  <c r="G545" i="10"/>
  <c r="G554" i="10" s="1"/>
  <c r="G555" i="10" s="1"/>
  <c r="O853" i="10"/>
  <c r="O872" i="10" s="1"/>
  <c r="O545" i="10"/>
  <c r="O554" i="10" s="1"/>
  <c r="O555" i="10" s="1"/>
  <c r="R806" i="10"/>
  <c r="S806" i="10" s="1"/>
  <c r="G585" i="10"/>
  <c r="O585" i="10"/>
  <c r="R808" i="10"/>
  <c r="S808" i="10" s="1"/>
  <c r="R688" i="10"/>
  <c r="F26" i="11"/>
  <c r="G9" i="11"/>
  <c r="H9" i="11" s="1"/>
  <c r="Q23" i="11"/>
  <c r="Q87" i="11" s="1"/>
  <c r="F76" i="11"/>
  <c r="F89" i="11" s="1"/>
  <c r="N76" i="11"/>
  <c r="N89" i="11" s="1"/>
  <c r="K18" i="14"/>
  <c r="I112" i="10"/>
  <c r="M112" i="10"/>
  <c r="Q112" i="10"/>
  <c r="I115" i="10"/>
  <c r="M115" i="10"/>
  <c r="Q115" i="10"/>
  <c r="I100" i="10"/>
  <c r="I110" i="10" s="1"/>
  <c r="Q100" i="10"/>
  <c r="Q110" i="10" s="1"/>
  <c r="M109" i="10"/>
  <c r="F488" i="10"/>
  <c r="F494" i="10" s="1"/>
  <c r="N488" i="10"/>
  <c r="N494" i="10" s="1"/>
  <c r="F172" i="10"/>
  <c r="J172" i="10"/>
  <c r="N172" i="10"/>
  <c r="F490" i="10"/>
  <c r="J173" i="10"/>
  <c r="N490" i="10"/>
  <c r="R157" i="10"/>
  <c r="R158" i="10"/>
  <c r="I162" i="10"/>
  <c r="I174" i="10" s="1"/>
  <c r="Q162" i="10"/>
  <c r="Q174" i="10" s="1"/>
  <c r="M165" i="10"/>
  <c r="N171" i="10"/>
  <c r="N945" i="10" s="1"/>
  <c r="M172" i="10"/>
  <c r="G203" i="10"/>
  <c r="K203" i="10"/>
  <c r="O203" i="10"/>
  <c r="G204" i="10"/>
  <c r="K204" i="10"/>
  <c r="O204" i="10"/>
  <c r="O201" i="10"/>
  <c r="N203" i="10"/>
  <c r="N207" i="10"/>
  <c r="N212" i="10" s="1"/>
  <c r="N983" i="10" s="1"/>
  <c r="G236" i="10"/>
  <c r="G249" i="10" s="1"/>
  <c r="K236" i="10"/>
  <c r="K249" i="10" s="1"/>
  <c r="O236" i="10"/>
  <c r="O249" i="10" s="1"/>
  <c r="O873" i="10"/>
  <c r="L634" i="10"/>
  <c r="P634" i="10"/>
  <c r="H636" i="10"/>
  <c r="L636" i="10"/>
  <c r="P636" i="10"/>
  <c r="H637" i="10"/>
  <c r="P637" i="10"/>
  <c r="H638" i="10"/>
  <c r="P638" i="10"/>
  <c r="H819" i="10"/>
  <c r="P819" i="10"/>
  <c r="H289" i="10"/>
  <c r="P289" i="10"/>
  <c r="O285" i="10"/>
  <c r="P287" i="10"/>
  <c r="R297" i="10"/>
  <c r="H301" i="10"/>
  <c r="H978" i="10" s="1"/>
  <c r="K322" i="10"/>
  <c r="K331" i="10" s="1"/>
  <c r="H900" i="10"/>
  <c r="L900" i="10"/>
  <c r="P900" i="10"/>
  <c r="J328" i="10"/>
  <c r="J333" i="10"/>
  <c r="K337" i="10"/>
  <c r="N343" i="10"/>
  <c r="I736" i="10"/>
  <c r="M736" i="10"/>
  <c r="Q736" i="10"/>
  <c r="I746" i="10"/>
  <c r="M746" i="10"/>
  <c r="I372" i="10"/>
  <c r="I385" i="10" s="1"/>
  <c r="Q372" i="10"/>
  <c r="Q385" i="10" s="1"/>
  <c r="M372" i="10"/>
  <c r="M385" i="10" s="1"/>
  <c r="M869" i="10"/>
  <c r="I901" i="10"/>
  <c r="M901" i="10"/>
  <c r="Q901" i="10"/>
  <c r="L378" i="10"/>
  <c r="H384" i="10"/>
  <c r="L391" i="10"/>
  <c r="I420" i="10"/>
  <c r="I443" i="10" s="1"/>
  <c r="M427" i="10"/>
  <c r="M452" i="10" s="1"/>
  <c r="Q428" i="10"/>
  <c r="N467" i="10"/>
  <c r="N489" i="10" s="1"/>
  <c r="F476" i="10"/>
  <c r="F486" i="10" s="1"/>
  <c r="J476" i="10"/>
  <c r="J486" i="10" s="1"/>
  <c r="J487" i="10" s="1"/>
  <c r="N476" i="10"/>
  <c r="N486" i="10" s="1"/>
  <c r="R475" i="10"/>
  <c r="V475" i="10" s="1"/>
  <c r="K502" i="10"/>
  <c r="F556" i="10"/>
  <c r="F947" i="10" s="1"/>
  <c r="J556" i="10"/>
  <c r="J947" i="10" s="1"/>
  <c r="K545" i="10"/>
  <c r="K554" i="10" s="1"/>
  <c r="K555" i="10" s="1"/>
  <c r="R717" i="10"/>
  <c r="J721" i="10"/>
  <c r="J734" i="10" s="1"/>
  <c r="R718" i="10"/>
  <c r="F721" i="10"/>
  <c r="N721" i="10"/>
  <c r="N734" i="10" s="1"/>
  <c r="G12" i="11"/>
  <c r="H12" i="11" s="1"/>
  <c r="H29" i="11" s="1"/>
  <c r="I20" i="14"/>
  <c r="F557" i="10"/>
  <c r="J557" i="10"/>
  <c r="N557" i="10"/>
  <c r="R805" i="10"/>
  <c r="S805" i="10" s="1"/>
  <c r="R544" i="10"/>
  <c r="D98" i="7" s="1"/>
  <c r="H556" i="10"/>
  <c r="H947" i="10" s="1"/>
  <c r="P556" i="10"/>
  <c r="P561" i="10" s="1"/>
  <c r="P984" i="10" s="1"/>
  <c r="I628" i="10"/>
  <c r="M628" i="10"/>
  <c r="Q628" i="10"/>
  <c r="H821" i="10"/>
  <c r="P821" i="10"/>
  <c r="L721" i="10"/>
  <c r="F56" i="11"/>
  <c r="G37" i="11"/>
  <c r="G56" i="11" s="1"/>
  <c r="F79" i="11"/>
  <c r="G66" i="11"/>
  <c r="H66" i="11" s="1"/>
  <c r="H79" i="11" s="1"/>
  <c r="R508" i="10"/>
  <c r="F512" i="10"/>
  <c r="F522" i="10" s="1"/>
  <c r="J512" i="10"/>
  <c r="J522" i="10" s="1"/>
  <c r="N512" i="10"/>
  <c r="N522" i="10" s="1"/>
  <c r="G556" i="10"/>
  <c r="G561" i="10" s="1"/>
  <c r="G984" i="10" s="1"/>
  <c r="K556" i="10"/>
  <c r="K561" i="10" s="1"/>
  <c r="K984" i="10" s="1"/>
  <c r="O556" i="10"/>
  <c r="O947" i="10" s="1"/>
  <c r="G557" i="10"/>
  <c r="K557" i="10"/>
  <c r="O557" i="10"/>
  <c r="I585" i="10"/>
  <c r="Q585" i="10"/>
  <c r="M585" i="10"/>
  <c r="M598" i="10" s="1"/>
  <c r="R602" i="10"/>
  <c r="R624" i="10"/>
  <c r="R626" i="10"/>
  <c r="V626" i="10" s="1"/>
  <c r="J628" i="10"/>
  <c r="J638" i="10" s="1"/>
  <c r="J639" i="10" s="1"/>
  <c r="R627" i="10"/>
  <c r="V627" i="10" s="1"/>
  <c r="R761" i="10"/>
  <c r="R810" i="10"/>
  <c r="S810" i="10" s="1"/>
  <c r="J826" i="10"/>
  <c r="R826" i="10" s="1"/>
  <c r="S826" i="10" s="1"/>
  <c r="F804" i="10"/>
  <c r="R804" i="10" s="1"/>
  <c r="S804" i="10" s="1"/>
  <c r="F28" i="11"/>
  <c r="G11" i="11"/>
  <c r="H11" i="11" s="1"/>
  <c r="H52" i="11"/>
  <c r="H88" i="11" s="1"/>
  <c r="L52" i="11"/>
  <c r="L88" i="11" s="1"/>
  <c r="P52" i="11"/>
  <c r="P88" i="11" s="1"/>
  <c r="F80" i="11"/>
  <c r="R991" i="10"/>
  <c r="R994" i="10"/>
  <c r="R997" i="10"/>
  <c r="R17" i="11"/>
  <c r="F14" i="8" s="1"/>
  <c r="F23" i="11"/>
  <c r="F87" i="11" s="1"/>
  <c r="N23" i="11"/>
  <c r="N87" i="11" s="1"/>
  <c r="R20" i="11"/>
  <c r="F17" i="8" s="1"/>
  <c r="R22" i="11"/>
  <c r="F19" i="8" s="1"/>
  <c r="R46" i="11"/>
  <c r="F21" i="8" s="1"/>
  <c r="R47" i="11"/>
  <c r="F22" i="8" s="1"/>
  <c r="R48" i="11"/>
  <c r="F23" i="8" s="1"/>
  <c r="J52" i="11"/>
  <c r="J88" i="11" s="1"/>
  <c r="J90" i="11" s="1"/>
  <c r="F60" i="11"/>
  <c r="R51" i="11"/>
  <c r="F26" i="8" s="1"/>
  <c r="I18" i="14"/>
  <c r="J31" i="14"/>
  <c r="E42" i="14"/>
  <c r="I42" i="14" s="1"/>
  <c r="G13" i="11"/>
  <c r="H13" i="11" s="1"/>
  <c r="F82" i="11"/>
  <c r="H76" i="11"/>
  <c r="H89" i="11" s="1"/>
  <c r="P76" i="11"/>
  <c r="P89" i="11" s="1"/>
  <c r="L31" i="14"/>
  <c r="N77" i="1"/>
  <c r="M919" i="10"/>
  <c r="M21" i="10"/>
  <c r="J40" i="10"/>
  <c r="J814" i="10"/>
  <c r="H137" i="7"/>
  <c r="I137" i="7" s="1"/>
  <c r="F137" i="7"/>
  <c r="Q140" i="7"/>
  <c r="H163" i="7"/>
  <c r="Q163" i="7" s="1"/>
  <c r="AG17" i="1"/>
  <c r="AF17" i="1"/>
  <c r="AC17" i="1"/>
  <c r="AB17" i="1"/>
  <c r="AC23" i="1"/>
  <c r="AF23" i="1"/>
  <c r="AB23" i="1"/>
  <c r="AG23" i="1"/>
  <c r="K920" i="10"/>
  <c r="K955" i="10" s="1"/>
  <c r="K40" i="10"/>
  <c r="J921" i="10"/>
  <c r="F975" i="10"/>
  <c r="F927" i="10"/>
  <c r="F139" i="10"/>
  <c r="R135" i="10"/>
  <c r="J927" i="10"/>
  <c r="J139" i="10"/>
  <c r="N927" i="10"/>
  <c r="N139" i="10"/>
  <c r="F981" i="10"/>
  <c r="F944" i="10"/>
  <c r="F141" i="10"/>
  <c r="J981" i="10"/>
  <c r="J944" i="10"/>
  <c r="J141" i="10"/>
  <c r="N981" i="10"/>
  <c r="N944" i="10"/>
  <c r="N141" i="10"/>
  <c r="D136" i="7"/>
  <c r="H99" i="7"/>
  <c r="Q99" i="7" s="1"/>
  <c r="Q80" i="7"/>
  <c r="I919" i="10"/>
  <c r="I21" i="10"/>
  <c r="Q919" i="10"/>
  <c r="Q21" i="10"/>
  <c r="AG13" i="1"/>
  <c r="AF13" i="1"/>
  <c r="AB13" i="1"/>
  <c r="AC13" i="1"/>
  <c r="AG21" i="1"/>
  <c r="AC21" i="1"/>
  <c r="AB21" i="1"/>
  <c r="AF21" i="1"/>
  <c r="AC26" i="1"/>
  <c r="AG26" i="1"/>
  <c r="AF26" i="1"/>
  <c r="Q139" i="7"/>
  <c r="H162" i="7"/>
  <c r="Q162" i="7" s="1"/>
  <c r="G919" i="10"/>
  <c r="G21" i="10"/>
  <c r="R19" i="10"/>
  <c r="K919" i="10"/>
  <c r="K21" i="10"/>
  <c r="O919" i="10"/>
  <c r="O21" i="10"/>
  <c r="AG25" i="1"/>
  <c r="AC25" i="1"/>
  <c r="AB25" i="1"/>
  <c r="AF25" i="1"/>
  <c r="H921" i="10"/>
  <c r="H58" i="10"/>
  <c r="H912" i="10"/>
  <c r="H938" i="10"/>
  <c r="P912" i="10"/>
  <c r="P938" i="10"/>
  <c r="H927" i="10"/>
  <c r="H139" i="10"/>
  <c r="L927" i="10"/>
  <c r="L139" i="10"/>
  <c r="H981" i="10"/>
  <c r="H944" i="10"/>
  <c r="H141" i="10"/>
  <c r="P981" i="10"/>
  <c r="P944" i="10"/>
  <c r="P962" i="10" s="1"/>
  <c r="P141" i="10"/>
  <c r="R796" i="10"/>
  <c r="S796" i="10" s="1"/>
  <c r="AA15" i="1"/>
  <c r="T22" i="1"/>
  <c r="F13" i="16"/>
  <c r="F13" i="3"/>
  <c r="C13" i="16"/>
  <c r="C16" i="16"/>
  <c r="T20" i="1"/>
  <c r="AA20" i="1"/>
  <c r="C18" i="16"/>
  <c r="T24" i="1"/>
  <c r="AB24" i="1" s="1"/>
  <c r="AA24" i="1"/>
  <c r="C19" i="16"/>
  <c r="E19" i="16" s="1"/>
  <c r="D32" i="1"/>
  <c r="E23" i="2"/>
  <c r="G10" i="2"/>
  <c r="J10" i="2" s="1"/>
  <c r="F15" i="16"/>
  <c r="F15" i="3"/>
  <c r="C13" i="3"/>
  <c r="C16" i="3"/>
  <c r="H25" i="6"/>
  <c r="Q24" i="6" s="1"/>
  <c r="I787" i="10"/>
  <c r="I23" i="10"/>
  <c r="I16" i="10"/>
  <c r="I831" i="10" s="1"/>
  <c r="M787" i="10"/>
  <c r="M23" i="10"/>
  <c r="M16" i="10"/>
  <c r="M831" i="10" s="1"/>
  <c r="Q787" i="10"/>
  <c r="Q23" i="10"/>
  <c r="Q16" i="10"/>
  <c r="Q831" i="10" s="1"/>
  <c r="O16" i="10"/>
  <c r="O831" i="10" s="1"/>
  <c r="H21" i="10"/>
  <c r="K23" i="10"/>
  <c r="G920" i="10"/>
  <c r="G955" i="10" s="1"/>
  <c r="G40" i="10"/>
  <c r="M42" i="10"/>
  <c r="M974" i="10" s="1"/>
  <c r="G921" i="10"/>
  <c r="O921" i="10"/>
  <c r="G938" i="10"/>
  <c r="G912" i="10"/>
  <c r="K938" i="10"/>
  <c r="K912" i="10"/>
  <c r="O938" i="10"/>
  <c r="O912" i="10"/>
  <c r="F921" i="10"/>
  <c r="F58" i="10"/>
  <c r="L921" i="10"/>
  <c r="L58" i="10"/>
  <c r="F938" i="10"/>
  <c r="F912" i="10"/>
  <c r="F834" i="10"/>
  <c r="F79" i="10"/>
  <c r="J834" i="10"/>
  <c r="J864" i="10" s="1"/>
  <c r="J79" i="10"/>
  <c r="N834" i="10"/>
  <c r="N864" i="10" s="1"/>
  <c r="N79" i="10"/>
  <c r="R71" i="10"/>
  <c r="J75" i="10"/>
  <c r="F422" i="10"/>
  <c r="F446" i="10" s="1"/>
  <c r="F109" i="10"/>
  <c r="J422" i="10"/>
  <c r="J446" i="10" s="1"/>
  <c r="J109" i="10"/>
  <c r="N422" i="10"/>
  <c r="N446" i="10" s="1"/>
  <c r="N109" i="10"/>
  <c r="F426" i="10"/>
  <c r="F451" i="10" s="1"/>
  <c r="F114" i="10"/>
  <c r="J426" i="10"/>
  <c r="J451" i="10" s="1"/>
  <c r="J114" i="10"/>
  <c r="N426" i="10"/>
  <c r="N451" i="10" s="1"/>
  <c r="N114" i="10"/>
  <c r="F429" i="10"/>
  <c r="F458" i="10" s="1"/>
  <c r="F121" i="10"/>
  <c r="J429" i="10"/>
  <c r="J458" i="10" s="1"/>
  <c r="J121" i="10"/>
  <c r="N429" i="10"/>
  <c r="N458" i="10" s="1"/>
  <c r="N121" i="10"/>
  <c r="F794" i="10"/>
  <c r="F103" i="10"/>
  <c r="J103" i="10"/>
  <c r="J117" i="10" s="1"/>
  <c r="J794" i="10"/>
  <c r="J817" i="10" s="1"/>
  <c r="N794" i="10"/>
  <c r="N817" i="10" s="1"/>
  <c r="N103" i="10"/>
  <c r="N117" i="10" s="1"/>
  <c r="R96" i="10"/>
  <c r="H898" i="10"/>
  <c r="L898" i="10"/>
  <c r="P898" i="10"/>
  <c r="J106" i="10"/>
  <c r="L110" i="10"/>
  <c r="J112" i="10"/>
  <c r="H115" i="10"/>
  <c r="P115" i="10"/>
  <c r="G977" i="10"/>
  <c r="G866" i="10"/>
  <c r="O866" i="10"/>
  <c r="M136" i="10"/>
  <c r="K138" i="10"/>
  <c r="G195" i="10"/>
  <c r="G205" i="10" s="1"/>
  <c r="O195" i="10"/>
  <c r="O205" i="10" s="1"/>
  <c r="G849" i="10"/>
  <c r="G871" i="10" s="1"/>
  <c r="G207" i="10"/>
  <c r="K849" i="10"/>
  <c r="K871" i="10" s="1"/>
  <c r="K207" i="10"/>
  <c r="O849" i="10"/>
  <c r="O871" i="10" s="1"/>
  <c r="O207" i="10"/>
  <c r="G565" i="10"/>
  <c r="G591" i="10" s="1"/>
  <c r="G242" i="10"/>
  <c r="K242" i="10"/>
  <c r="K565" i="10"/>
  <c r="K591" i="10" s="1"/>
  <c r="O565" i="10"/>
  <c r="O591" i="10" s="1"/>
  <c r="O242" i="10"/>
  <c r="G568" i="10"/>
  <c r="G594" i="10" s="1"/>
  <c r="G245" i="10"/>
  <c r="K568" i="10"/>
  <c r="K594" i="10" s="1"/>
  <c r="K245" i="10"/>
  <c r="O568" i="10"/>
  <c r="O594" i="10" s="1"/>
  <c r="O245" i="10"/>
  <c r="G570" i="10"/>
  <c r="G596" i="10" s="1"/>
  <c r="G247" i="10"/>
  <c r="K247" i="10"/>
  <c r="K570" i="10"/>
  <c r="K596" i="10" s="1"/>
  <c r="O570" i="10"/>
  <c r="O596" i="10" s="1"/>
  <c r="O247" i="10"/>
  <c r="G572" i="10"/>
  <c r="K572" i="10"/>
  <c r="O572" i="10"/>
  <c r="G251" i="10"/>
  <c r="G573" i="10"/>
  <c r="G600" i="10" s="1"/>
  <c r="G605" i="10" s="1"/>
  <c r="K573" i="10"/>
  <c r="K600" i="10" s="1"/>
  <c r="K605" i="10" s="1"/>
  <c r="K251" i="10"/>
  <c r="O251" i="10"/>
  <c r="O573" i="10"/>
  <c r="O600" i="10" s="1"/>
  <c r="O605" i="10" s="1"/>
  <c r="R232" i="10"/>
  <c r="F236" i="10"/>
  <c r="N236" i="10"/>
  <c r="N249" i="10" s="1"/>
  <c r="I244" i="10"/>
  <c r="Q244" i="10"/>
  <c r="L245" i="10"/>
  <c r="G246" i="10"/>
  <c r="O246" i="10"/>
  <c r="J247" i="10"/>
  <c r="M248" i="10"/>
  <c r="I252" i="10"/>
  <c r="Q252" i="10"/>
  <c r="G287" i="10"/>
  <c r="G611" i="10"/>
  <c r="G636" i="10" s="1"/>
  <c r="K287" i="10"/>
  <c r="K611" i="10"/>
  <c r="K636" i="10" s="1"/>
  <c r="K613" i="10"/>
  <c r="K638" i="10" s="1"/>
  <c r="O613" i="10"/>
  <c r="O638" i="10" s="1"/>
  <c r="G291" i="10"/>
  <c r="G614" i="10"/>
  <c r="G640" i="10" s="1"/>
  <c r="O614" i="10"/>
  <c r="O640" i="10" s="1"/>
  <c r="O647" i="10" s="1"/>
  <c r="O291" i="10"/>
  <c r="G617" i="10"/>
  <c r="G643" i="10" s="1"/>
  <c r="G294" i="10"/>
  <c r="K294" i="10"/>
  <c r="K617" i="10"/>
  <c r="K643" i="10" s="1"/>
  <c r="K645" i="10" s="1"/>
  <c r="O617" i="10"/>
  <c r="O643" i="10" s="1"/>
  <c r="O645" i="10" s="1"/>
  <c r="O294" i="10"/>
  <c r="G301" i="10"/>
  <c r="G620" i="10"/>
  <c r="G650" i="10" s="1"/>
  <c r="O620" i="10"/>
  <c r="O650" i="10" s="1"/>
  <c r="O301" i="10"/>
  <c r="G279" i="10"/>
  <c r="G289" i="10" s="1"/>
  <c r="G836" i="10"/>
  <c r="G867" i="10" s="1"/>
  <c r="O836" i="10"/>
  <c r="O867" i="10" s="1"/>
  <c r="O279" i="10"/>
  <c r="O289" i="10" s="1"/>
  <c r="G285" i="10"/>
  <c r="Q285" i="10"/>
  <c r="G288" i="10"/>
  <c r="O288" i="10"/>
  <c r="K292" i="10"/>
  <c r="I295" i="10"/>
  <c r="Q295" i="10"/>
  <c r="G696" i="10"/>
  <c r="G727" i="10" s="1"/>
  <c r="G378" i="10"/>
  <c r="K696" i="10"/>
  <c r="K727" i="10" s="1"/>
  <c r="K378" i="10"/>
  <c r="O696" i="10"/>
  <c r="O727" i="10" s="1"/>
  <c r="O378" i="10"/>
  <c r="G699" i="10"/>
  <c r="G730" i="10" s="1"/>
  <c r="G381" i="10"/>
  <c r="K699" i="10"/>
  <c r="K730" i="10" s="1"/>
  <c r="K381" i="10"/>
  <c r="O699" i="10"/>
  <c r="O730" i="10" s="1"/>
  <c r="O381" i="10"/>
  <c r="G701" i="10"/>
  <c r="G732" i="10" s="1"/>
  <c r="G383" i="10"/>
  <c r="K701" i="10"/>
  <c r="K732" i="10" s="1"/>
  <c r="K383" i="10"/>
  <c r="O701" i="10"/>
  <c r="O732" i="10" s="1"/>
  <c r="O383" i="10"/>
  <c r="G702" i="10"/>
  <c r="G733" i="10" s="1"/>
  <c r="G384" i="10"/>
  <c r="K702" i="10"/>
  <c r="K733" i="10" s="1"/>
  <c r="K384" i="10"/>
  <c r="O702" i="10"/>
  <c r="O733" i="10" s="1"/>
  <c r="O384" i="10"/>
  <c r="G704" i="10"/>
  <c r="G736" i="10" s="1"/>
  <c r="G387" i="10"/>
  <c r="K704" i="10"/>
  <c r="K736" i="10" s="1"/>
  <c r="K387" i="10"/>
  <c r="O704" i="10"/>
  <c r="O736" i="10" s="1"/>
  <c r="O387" i="10"/>
  <c r="G705" i="10"/>
  <c r="G737" i="10" s="1"/>
  <c r="G388" i="10"/>
  <c r="K705" i="10"/>
  <c r="K737" i="10" s="1"/>
  <c r="K388" i="10"/>
  <c r="O705" i="10"/>
  <c r="O737" i="10" s="1"/>
  <c r="O388" i="10"/>
  <c r="G708" i="10"/>
  <c r="G740" i="10" s="1"/>
  <c r="G391" i="10"/>
  <c r="K708" i="10"/>
  <c r="K740" i="10" s="1"/>
  <c r="K391" i="10"/>
  <c r="O708" i="10"/>
  <c r="O740" i="10" s="1"/>
  <c r="O741" i="10" s="1"/>
  <c r="O391" i="10"/>
  <c r="G710" i="10"/>
  <c r="G746" i="10" s="1"/>
  <c r="G397" i="10"/>
  <c r="K710" i="10"/>
  <c r="K746" i="10" s="1"/>
  <c r="K397" i="10"/>
  <c r="O710" i="10"/>
  <c r="O746" i="10" s="1"/>
  <c r="O397" i="10"/>
  <c r="F838" i="10"/>
  <c r="F372" i="10"/>
  <c r="J838" i="10"/>
  <c r="J869" i="10" s="1"/>
  <c r="J372" i="10"/>
  <c r="J385" i="10" s="1"/>
  <c r="N838" i="10"/>
  <c r="N869" i="10" s="1"/>
  <c r="N372" i="10"/>
  <c r="N385" i="10" s="1"/>
  <c r="G380" i="10"/>
  <c r="O380" i="10"/>
  <c r="M382" i="10"/>
  <c r="I387" i="10"/>
  <c r="O390" i="10"/>
  <c r="I397" i="10"/>
  <c r="G802" i="10"/>
  <c r="G811" i="10" s="1"/>
  <c r="G995" i="10" s="1"/>
  <c r="G454" i="10"/>
  <c r="K802" i="10"/>
  <c r="K454" i="10"/>
  <c r="O802" i="10"/>
  <c r="O817" i="10" s="1"/>
  <c r="O454" i="10"/>
  <c r="G437" i="10"/>
  <c r="G447" i="10" s="1"/>
  <c r="G448" i="10" s="1"/>
  <c r="G840" i="10"/>
  <c r="K437" i="10"/>
  <c r="K447" i="10" s="1"/>
  <c r="K448" i="10" s="1"/>
  <c r="K840" i="10"/>
  <c r="O437" i="10"/>
  <c r="O447" i="10" s="1"/>
  <c r="O448" i="10" s="1"/>
  <c r="O840" i="10"/>
  <c r="K443" i="10"/>
  <c r="K458" i="10"/>
  <c r="K977" i="10" s="1"/>
  <c r="R887" i="10"/>
  <c r="S887" i="10" s="1"/>
  <c r="R478" i="10"/>
  <c r="M565" i="10"/>
  <c r="M591" i="10" s="1"/>
  <c r="I569" i="10"/>
  <c r="I595" i="10" s="1"/>
  <c r="Q571" i="10"/>
  <c r="Q597" i="10" s="1"/>
  <c r="M574" i="10"/>
  <c r="M601" i="10" s="1"/>
  <c r="G613" i="10"/>
  <c r="G638" i="10" s="1"/>
  <c r="K620" i="10"/>
  <c r="K650" i="10" s="1"/>
  <c r="K978" i="10" s="1"/>
  <c r="I849" i="10"/>
  <c r="D13" i="16"/>
  <c r="Y27" i="1"/>
  <c r="U36" i="1" s="1"/>
  <c r="AA13" i="1"/>
  <c r="T14" i="1"/>
  <c r="AB14" i="1" s="1"/>
  <c r="T15" i="1"/>
  <c r="AB15" i="1" s="1"/>
  <c r="D15" i="16"/>
  <c r="AA17" i="1"/>
  <c r="T18" i="1"/>
  <c r="AB18" i="1" s="1"/>
  <c r="AA18" i="1"/>
  <c r="F32" i="1"/>
  <c r="J32" i="1"/>
  <c r="N32" i="1"/>
  <c r="R32" i="1"/>
  <c r="F18" i="16"/>
  <c r="D13" i="3"/>
  <c r="C18" i="3"/>
  <c r="E12" i="7"/>
  <c r="H12" i="7" s="1"/>
  <c r="Q12" i="7" s="1"/>
  <c r="E19" i="7"/>
  <c r="Q79" i="7"/>
  <c r="E167" i="7"/>
  <c r="K16" i="10"/>
  <c r="K831" i="10" s="1"/>
  <c r="P16" i="10"/>
  <c r="P831" i="10" s="1"/>
  <c r="N919" i="10"/>
  <c r="N21" i="10"/>
  <c r="G23" i="10"/>
  <c r="L23" i="10"/>
  <c r="I38" i="10"/>
  <c r="I40" i="10" s="1"/>
  <c r="M38" i="10"/>
  <c r="M920" i="10" s="1"/>
  <c r="Q38" i="10"/>
  <c r="Q40" i="10" s="1"/>
  <c r="I814" i="10"/>
  <c r="M814" i="10"/>
  <c r="Q814" i="10"/>
  <c r="H832" i="10"/>
  <c r="H862" i="10" s="1"/>
  <c r="H42" i="10"/>
  <c r="H974" i="10" s="1"/>
  <c r="L832" i="10"/>
  <c r="L862" i="10" s="1"/>
  <c r="L42" i="10"/>
  <c r="L974" i="10" s="1"/>
  <c r="P832" i="10"/>
  <c r="P862" i="10" s="1"/>
  <c r="P42" i="10"/>
  <c r="P974" i="10" s="1"/>
  <c r="H920" i="10"/>
  <c r="H955" i="10" s="1"/>
  <c r="H815" i="10"/>
  <c r="K58" i="10"/>
  <c r="G402" i="10"/>
  <c r="G412" i="10" s="1"/>
  <c r="G75" i="10"/>
  <c r="K402" i="10"/>
  <c r="K412" i="10" s="1"/>
  <c r="K75" i="10"/>
  <c r="O402" i="10"/>
  <c r="O412" i="10" s="1"/>
  <c r="O75" i="10"/>
  <c r="K74" i="10"/>
  <c r="Q74" i="10"/>
  <c r="G76" i="10"/>
  <c r="O76" i="10"/>
  <c r="M79" i="10"/>
  <c r="G449" i="10"/>
  <c r="G455" i="10" s="1"/>
  <c r="K449" i="10"/>
  <c r="K455" i="10" s="1"/>
  <c r="O449" i="10"/>
  <c r="O455" i="10" s="1"/>
  <c r="R98" i="10"/>
  <c r="Q898" i="10"/>
  <c r="F106" i="10"/>
  <c r="P106" i="10"/>
  <c r="L112" i="10"/>
  <c r="J115" i="10"/>
  <c r="Q121" i="10"/>
  <c r="I137" i="10"/>
  <c r="M137" i="10"/>
  <c r="Q137" i="10"/>
  <c r="G136" i="10"/>
  <c r="G927" i="10" s="1"/>
  <c r="O136" i="10"/>
  <c r="O927" i="10" s="1"/>
  <c r="M138" i="10"/>
  <c r="P139" i="10"/>
  <c r="F168" i="10"/>
  <c r="J168" i="10"/>
  <c r="N168" i="10"/>
  <c r="R795" i="10"/>
  <c r="S795" i="10" s="1"/>
  <c r="R155" i="10"/>
  <c r="F848" i="10"/>
  <c r="F870" i="10" s="1"/>
  <c r="F159" i="10"/>
  <c r="J848" i="10"/>
  <c r="J870" i="10" s="1"/>
  <c r="J159" i="10"/>
  <c r="J169" i="10" s="1"/>
  <c r="N848" i="10"/>
  <c r="N870" i="10" s="1"/>
  <c r="N159" i="10"/>
  <c r="N169" i="10" s="1"/>
  <c r="I880" i="10"/>
  <c r="I902" i="10" s="1"/>
  <c r="I173" i="10"/>
  <c r="M880" i="10"/>
  <c r="M902" i="10" s="1"/>
  <c r="M173" i="10"/>
  <c r="Q880" i="10"/>
  <c r="Q902" i="10" s="1"/>
  <c r="Q173" i="10"/>
  <c r="J162" i="10"/>
  <c r="J174" i="10" s="1"/>
  <c r="P162" i="10"/>
  <c r="P174" i="10" s="1"/>
  <c r="L171" i="10"/>
  <c r="F498" i="10"/>
  <c r="F518" i="10" s="1"/>
  <c r="F201" i="10"/>
  <c r="J498" i="10"/>
  <c r="J518" i="10" s="1"/>
  <c r="J201" i="10"/>
  <c r="N498" i="10"/>
  <c r="N518" i="10" s="1"/>
  <c r="N201" i="10"/>
  <c r="F501" i="10"/>
  <c r="F521" i="10" s="1"/>
  <c r="F204" i="10"/>
  <c r="J501" i="10"/>
  <c r="J521" i="10" s="1"/>
  <c r="J204" i="10"/>
  <c r="N501" i="10"/>
  <c r="N521" i="10" s="1"/>
  <c r="N204" i="10"/>
  <c r="F504" i="10"/>
  <c r="F525" i="10" s="1"/>
  <c r="F208" i="10"/>
  <c r="J504" i="10"/>
  <c r="J525" i="10" s="1"/>
  <c r="J208" i="10"/>
  <c r="N504" i="10"/>
  <c r="N525" i="10" s="1"/>
  <c r="N208" i="10"/>
  <c r="R191" i="10"/>
  <c r="Q195" i="10"/>
  <c r="Q205" i="10" s="1"/>
  <c r="L203" i="10"/>
  <c r="H207" i="10"/>
  <c r="P207" i="10"/>
  <c r="K244" i="10"/>
  <c r="Q246" i="10"/>
  <c r="G248" i="10"/>
  <c r="O248" i="10"/>
  <c r="H251" i="10"/>
  <c r="P251" i="10"/>
  <c r="K252" i="10"/>
  <c r="H883" i="10"/>
  <c r="H899" i="10" s="1"/>
  <c r="H295" i="10"/>
  <c r="L883" i="10"/>
  <c r="L899" i="10" s="1"/>
  <c r="L295" i="10"/>
  <c r="P883" i="10"/>
  <c r="P899" i="10" s="1"/>
  <c r="P295" i="10"/>
  <c r="M285" i="10"/>
  <c r="F287" i="10"/>
  <c r="I288" i="10"/>
  <c r="Q288" i="10"/>
  <c r="M292" i="10"/>
  <c r="H294" i="10"/>
  <c r="P294" i="10"/>
  <c r="K295" i="10"/>
  <c r="K298" i="10" s="1"/>
  <c r="F301" i="10"/>
  <c r="N301" i="10"/>
  <c r="N978" i="10" s="1"/>
  <c r="G654" i="10"/>
  <c r="G677" i="10" s="1"/>
  <c r="G328" i="10"/>
  <c r="K654" i="10"/>
  <c r="K677" i="10" s="1"/>
  <c r="K328" i="10"/>
  <c r="O654" i="10"/>
  <c r="O677" i="10" s="1"/>
  <c r="O328" i="10"/>
  <c r="G657" i="10"/>
  <c r="K657" i="10"/>
  <c r="O657" i="10"/>
  <c r="G658" i="10"/>
  <c r="G682" i="10" s="1"/>
  <c r="G333" i="10"/>
  <c r="K658" i="10"/>
  <c r="K682" i="10" s="1"/>
  <c r="K333" i="10"/>
  <c r="O658" i="10"/>
  <c r="O682" i="10" s="1"/>
  <c r="O333" i="10"/>
  <c r="G661" i="10"/>
  <c r="G685" i="10" s="1"/>
  <c r="G336" i="10"/>
  <c r="K661" i="10"/>
  <c r="K685" i="10" s="1"/>
  <c r="K336" i="10"/>
  <c r="O661" i="10"/>
  <c r="O685" i="10" s="1"/>
  <c r="O336" i="10"/>
  <c r="G664" i="10"/>
  <c r="G692" i="10" s="1"/>
  <c r="G343" i="10"/>
  <c r="K664" i="10"/>
  <c r="K692" i="10" s="1"/>
  <c r="K343" i="10"/>
  <c r="O664" i="10"/>
  <c r="O692" i="10" s="1"/>
  <c r="O343" i="10"/>
  <c r="F322" i="10"/>
  <c r="K330" i="10"/>
  <c r="L333" i="10"/>
  <c r="G334" i="10"/>
  <c r="O334" i="10"/>
  <c r="M337" i="10"/>
  <c r="H343" i="10"/>
  <c r="P343" i="10"/>
  <c r="L821" i="10"/>
  <c r="R370" i="10"/>
  <c r="D139" i="7" s="1"/>
  <c r="R371" i="10"/>
  <c r="D140" i="7" s="1"/>
  <c r="I380" i="10"/>
  <c r="Q380" i="10"/>
  <c r="G382" i="10"/>
  <c r="O382" i="10"/>
  <c r="M387" i="10"/>
  <c r="M397" i="10"/>
  <c r="I449" i="10"/>
  <c r="I458" i="10"/>
  <c r="F464" i="10"/>
  <c r="F485" i="10" s="1"/>
  <c r="J469" i="10"/>
  <c r="H479" i="10"/>
  <c r="H803" i="10"/>
  <c r="H822" i="10" s="1"/>
  <c r="L479" i="10"/>
  <c r="L803" i="10"/>
  <c r="L822" i="10" s="1"/>
  <c r="P479" i="10"/>
  <c r="P803" i="10"/>
  <c r="P822" i="10" s="1"/>
  <c r="R510" i="10"/>
  <c r="R551" i="10"/>
  <c r="K614" i="10"/>
  <c r="K640" i="10" s="1"/>
  <c r="K647" i="10" s="1"/>
  <c r="Q654" i="10"/>
  <c r="Q677" i="10" s="1"/>
  <c r="I662" i="10"/>
  <c r="I686" i="10" s="1"/>
  <c r="F746" i="10"/>
  <c r="D16" i="16"/>
  <c r="D16" i="3"/>
  <c r="L16" i="3" s="1"/>
  <c r="D18" i="16"/>
  <c r="D18" i="3"/>
  <c r="L18" i="3" s="1"/>
  <c r="H71" i="6"/>
  <c r="Q70" i="6" s="1"/>
  <c r="G16" i="10"/>
  <c r="L861" i="10"/>
  <c r="J919" i="10"/>
  <c r="J21" i="10"/>
  <c r="R20" i="10"/>
  <c r="F920" i="10"/>
  <c r="R37" i="10"/>
  <c r="J920" i="10"/>
  <c r="J955" i="10" s="1"/>
  <c r="N920" i="10"/>
  <c r="N955" i="10" s="1"/>
  <c r="F937" i="10"/>
  <c r="F814" i="10"/>
  <c r="R790" i="10"/>
  <c r="S790" i="10" s="1"/>
  <c r="N814" i="10"/>
  <c r="R33" i="10"/>
  <c r="D12" i="5" s="1"/>
  <c r="I920" i="10"/>
  <c r="I955" i="10" s="1"/>
  <c r="O920" i="10"/>
  <c r="O955" i="10" s="1"/>
  <c r="O40" i="10"/>
  <c r="F40" i="10"/>
  <c r="N40" i="10"/>
  <c r="I42" i="10"/>
  <c r="I974" i="10" s="1"/>
  <c r="Q42" i="10"/>
  <c r="Q974" i="10" s="1"/>
  <c r="I938" i="10"/>
  <c r="I912" i="10"/>
  <c r="M938" i="10"/>
  <c r="M912" i="10"/>
  <c r="Q938" i="10"/>
  <c r="Q912" i="10"/>
  <c r="N921" i="10"/>
  <c r="N58" i="10"/>
  <c r="H834" i="10"/>
  <c r="H864" i="10" s="1"/>
  <c r="H79" i="10"/>
  <c r="L834" i="10"/>
  <c r="L864" i="10" s="1"/>
  <c r="L79" i="10"/>
  <c r="L976" i="10" s="1"/>
  <c r="P834" i="10"/>
  <c r="P864" i="10" s="1"/>
  <c r="P79" i="10"/>
  <c r="P976" i="10" s="1"/>
  <c r="H422" i="10"/>
  <c r="H446" i="10" s="1"/>
  <c r="H109" i="10"/>
  <c r="L422" i="10"/>
  <c r="L446" i="10" s="1"/>
  <c r="L109" i="10"/>
  <c r="P422" i="10"/>
  <c r="P446" i="10" s="1"/>
  <c r="P109" i="10"/>
  <c r="H426" i="10"/>
  <c r="H451" i="10" s="1"/>
  <c r="H453" i="10" s="1"/>
  <c r="H114" i="10"/>
  <c r="L426" i="10"/>
  <c r="L451" i="10" s="1"/>
  <c r="L114" i="10"/>
  <c r="P426" i="10"/>
  <c r="P451" i="10" s="1"/>
  <c r="P453" i="10" s="1"/>
  <c r="P114" i="10"/>
  <c r="H429" i="10"/>
  <c r="H458" i="10" s="1"/>
  <c r="H121" i="10"/>
  <c r="L429" i="10"/>
  <c r="L458" i="10" s="1"/>
  <c r="L121" i="10"/>
  <c r="P429" i="10"/>
  <c r="P458" i="10" s="1"/>
  <c r="P121" i="10"/>
  <c r="H794" i="10"/>
  <c r="H817" i="10" s="1"/>
  <c r="H103" i="10"/>
  <c r="H117" i="10" s="1"/>
  <c r="L794" i="10"/>
  <c r="L817" i="10" s="1"/>
  <c r="L103" i="10"/>
  <c r="L117" i="10" s="1"/>
  <c r="P794" i="10"/>
  <c r="P817" i="10" s="1"/>
  <c r="P103" i="10"/>
  <c r="P117" i="10" s="1"/>
  <c r="F898" i="10"/>
  <c r="F895" i="10"/>
  <c r="F998" i="10" s="1"/>
  <c r="R879" i="10"/>
  <c r="S879" i="10" s="1"/>
  <c r="J898" i="10"/>
  <c r="J895" i="10"/>
  <c r="J998" i="10" s="1"/>
  <c r="N898" i="10"/>
  <c r="N895" i="10"/>
  <c r="N998" i="10" s="1"/>
  <c r="R102" i="10"/>
  <c r="L106" i="10"/>
  <c r="H110" i="10"/>
  <c r="P110" i="10"/>
  <c r="L115" i="10"/>
  <c r="R818" i="10"/>
  <c r="S818" i="10" s="1"/>
  <c r="R131" i="10"/>
  <c r="I866" i="10"/>
  <c r="M866" i="10"/>
  <c r="Q866" i="10"/>
  <c r="I136" i="10"/>
  <c r="Q136" i="10"/>
  <c r="L981" i="10"/>
  <c r="L944" i="10"/>
  <c r="L141" i="10"/>
  <c r="F177" i="10"/>
  <c r="I242" i="10"/>
  <c r="I565" i="10"/>
  <c r="I591" i="10" s="1"/>
  <c r="Q242" i="10"/>
  <c r="E154" i="7"/>
  <c r="H154" i="7" s="1"/>
  <c r="Q154" i="7" s="1"/>
  <c r="Q565" i="10"/>
  <c r="Q591" i="10" s="1"/>
  <c r="I245" i="10"/>
  <c r="I568" i="10"/>
  <c r="I594" i="10" s="1"/>
  <c r="Q245" i="10"/>
  <c r="Q568" i="10"/>
  <c r="Q594" i="10" s="1"/>
  <c r="I247" i="10"/>
  <c r="I570" i="10"/>
  <c r="I596" i="10" s="1"/>
  <c r="Q247" i="10"/>
  <c r="Q570" i="10"/>
  <c r="Q596" i="10" s="1"/>
  <c r="I572" i="10"/>
  <c r="Q572" i="10"/>
  <c r="I256" i="10"/>
  <c r="M251" i="10"/>
  <c r="M573" i="10"/>
  <c r="M600" i="10" s="1"/>
  <c r="M605" i="10" s="1"/>
  <c r="Q256" i="10"/>
  <c r="R234" i="10"/>
  <c r="V234" i="10" s="1"/>
  <c r="M244" i="10"/>
  <c r="I248" i="10"/>
  <c r="Q248" i="10"/>
  <c r="I611" i="10"/>
  <c r="I636" i="10" s="1"/>
  <c r="I287" i="10"/>
  <c r="M611" i="10"/>
  <c r="M636" i="10" s="1"/>
  <c r="M287" i="10"/>
  <c r="Q611" i="10"/>
  <c r="Q636" i="10" s="1"/>
  <c r="Q287" i="10"/>
  <c r="I613" i="10"/>
  <c r="M613" i="10"/>
  <c r="Q613" i="10"/>
  <c r="Q638" i="10" s="1"/>
  <c r="E20" i="7"/>
  <c r="H20" i="7" s="1"/>
  <c r="I614" i="10"/>
  <c r="I640" i="10" s="1"/>
  <c r="I291" i="10"/>
  <c r="M614" i="10"/>
  <c r="M640" i="10" s="1"/>
  <c r="M291" i="10"/>
  <c r="Q614" i="10"/>
  <c r="Q640" i="10" s="1"/>
  <c r="Q291" i="10"/>
  <c r="E24" i="7"/>
  <c r="Q615" i="10"/>
  <c r="Q641" i="10" s="1"/>
  <c r="E14" i="7"/>
  <c r="Q14" i="7" s="1"/>
  <c r="I617" i="10"/>
  <c r="I643" i="10" s="1"/>
  <c r="I294" i="10"/>
  <c r="M617" i="10"/>
  <c r="M643" i="10" s="1"/>
  <c r="M645" i="10" s="1"/>
  <c r="M294" i="10"/>
  <c r="Q617" i="10"/>
  <c r="Q643" i="10" s="1"/>
  <c r="Q294" i="10"/>
  <c r="E13" i="7"/>
  <c r="Q13" i="7" s="1"/>
  <c r="I620" i="10"/>
  <c r="I650" i="10" s="1"/>
  <c r="I301" i="10"/>
  <c r="M620" i="10"/>
  <c r="M650" i="10" s="1"/>
  <c r="M301" i="10"/>
  <c r="Q620" i="10"/>
  <c r="Q650" i="10" s="1"/>
  <c r="Q301" i="10"/>
  <c r="I836" i="10"/>
  <c r="I867" i="10" s="1"/>
  <c r="I279" i="10"/>
  <c r="I289" i="10" s="1"/>
  <c r="M836" i="10"/>
  <c r="M867" i="10" s="1"/>
  <c r="M279" i="10"/>
  <c r="M289" i="10" s="1"/>
  <c r="Q836" i="10"/>
  <c r="Q867" i="10" s="1"/>
  <c r="Q279" i="10"/>
  <c r="Q289" i="10" s="1"/>
  <c r="I285" i="10"/>
  <c r="M295" i="10"/>
  <c r="I696" i="10"/>
  <c r="I727" i="10" s="1"/>
  <c r="I378" i="10"/>
  <c r="M696" i="10"/>
  <c r="M727" i="10" s="1"/>
  <c r="M378" i="10"/>
  <c r="Q696" i="10"/>
  <c r="Q727" i="10" s="1"/>
  <c r="Q378" i="10"/>
  <c r="I699" i="10"/>
  <c r="I730" i="10" s="1"/>
  <c r="I381" i="10"/>
  <c r="M699" i="10"/>
  <c r="M730" i="10" s="1"/>
  <c r="M381" i="10"/>
  <c r="Q699" i="10"/>
  <c r="Q730" i="10" s="1"/>
  <c r="Q381" i="10"/>
  <c r="Q700" i="10"/>
  <c r="Q731" i="10" s="1"/>
  <c r="E138" i="7"/>
  <c r="H138" i="7" s="1"/>
  <c r="I138" i="7" s="1"/>
  <c r="I701" i="10"/>
  <c r="I732" i="10" s="1"/>
  <c r="I383" i="10"/>
  <c r="M701" i="10"/>
  <c r="M732" i="10" s="1"/>
  <c r="M383" i="10"/>
  <c r="Q701" i="10"/>
  <c r="Q732" i="10" s="1"/>
  <c r="Q383" i="10"/>
  <c r="I702" i="10"/>
  <c r="I733" i="10" s="1"/>
  <c r="I384" i="10"/>
  <c r="M702" i="10"/>
  <c r="M733" i="10" s="1"/>
  <c r="M384" i="10"/>
  <c r="Q702" i="10"/>
  <c r="Q733" i="10" s="1"/>
  <c r="Q384" i="10"/>
  <c r="I703" i="10"/>
  <c r="M703" i="10"/>
  <c r="Q703" i="10"/>
  <c r="I705" i="10"/>
  <c r="I737" i="10" s="1"/>
  <c r="I388" i="10"/>
  <c r="M705" i="10"/>
  <c r="M737" i="10" s="1"/>
  <c r="M388" i="10"/>
  <c r="Q705" i="10"/>
  <c r="Q737" i="10" s="1"/>
  <c r="Q388" i="10"/>
  <c r="E132" i="7"/>
  <c r="Q132" i="7" s="1"/>
  <c r="I707" i="10"/>
  <c r="I739" i="10" s="1"/>
  <c r="I390" i="10"/>
  <c r="M707" i="10"/>
  <c r="M739" i="10" s="1"/>
  <c r="M390" i="10"/>
  <c r="Q707" i="10"/>
  <c r="Q739" i="10" s="1"/>
  <c r="Q390" i="10"/>
  <c r="E131" i="7"/>
  <c r="Q131" i="7" s="1"/>
  <c r="I708" i="10"/>
  <c r="I740" i="10" s="1"/>
  <c r="I391" i="10"/>
  <c r="M708" i="10"/>
  <c r="M740" i="10" s="1"/>
  <c r="M391" i="10"/>
  <c r="Q708" i="10"/>
  <c r="Q740" i="10" s="1"/>
  <c r="Q391" i="10"/>
  <c r="Q710" i="10"/>
  <c r="Q746" i="10" s="1"/>
  <c r="E145" i="7"/>
  <c r="H838" i="10"/>
  <c r="H869" i="10" s="1"/>
  <c r="H372" i="10"/>
  <c r="H385" i="10" s="1"/>
  <c r="L838" i="10"/>
  <c r="L869" i="10" s="1"/>
  <c r="L372" i="10"/>
  <c r="L385" i="10" s="1"/>
  <c r="P838" i="10"/>
  <c r="P869" i="10" s="1"/>
  <c r="P372" i="10"/>
  <c r="P385" i="10" s="1"/>
  <c r="I382" i="10"/>
  <c r="Q382" i="10"/>
  <c r="Q387" i="10"/>
  <c r="G390" i="10"/>
  <c r="Q397" i="10"/>
  <c r="I802" i="10"/>
  <c r="I811" i="10" s="1"/>
  <c r="I995" i="10" s="1"/>
  <c r="I454" i="10"/>
  <c r="M802" i="10"/>
  <c r="M811" i="10" s="1"/>
  <c r="M995" i="10" s="1"/>
  <c r="M454" i="10"/>
  <c r="Q802" i="10"/>
  <c r="Q811" i="10" s="1"/>
  <c r="Q995" i="10" s="1"/>
  <c r="Q454" i="10"/>
  <c r="I840" i="10"/>
  <c r="I437" i="10"/>
  <c r="I447" i="10" s="1"/>
  <c r="M840" i="10"/>
  <c r="M437" i="10"/>
  <c r="M447" i="10" s="1"/>
  <c r="Q840" i="10"/>
  <c r="Q865" i="10" s="1"/>
  <c r="Q437" i="10"/>
  <c r="Q447" i="10" s="1"/>
  <c r="Q448" i="10" s="1"/>
  <c r="R553" i="10"/>
  <c r="J561" i="10"/>
  <c r="J984" i="10" s="1"/>
  <c r="Q567" i="10"/>
  <c r="Q593" i="10" s="1"/>
  <c r="M570" i="10"/>
  <c r="M596" i="10" s="1"/>
  <c r="I573" i="10"/>
  <c r="I600" i="10" s="1"/>
  <c r="I605" i="10" s="1"/>
  <c r="K609" i="10"/>
  <c r="K634" i="10" s="1"/>
  <c r="I898" i="10"/>
  <c r="T12" i="1"/>
  <c r="AA12" i="1"/>
  <c r="C15" i="16"/>
  <c r="T16" i="1"/>
  <c r="AA16" i="1"/>
  <c r="C17" i="16"/>
  <c r="C20" i="16"/>
  <c r="E20" i="16" s="1"/>
  <c r="J20" i="16" s="1"/>
  <c r="AB26" i="1"/>
  <c r="U27" i="1"/>
  <c r="T29" i="1"/>
  <c r="AB29" i="1" s="1"/>
  <c r="G17" i="2"/>
  <c r="J17" i="2" s="1"/>
  <c r="J19" i="2"/>
  <c r="H23" i="2"/>
  <c r="C14" i="3"/>
  <c r="D17" i="3"/>
  <c r="L17" i="3" s="1"/>
  <c r="C19" i="3"/>
  <c r="E146" i="7"/>
  <c r="E155" i="7"/>
  <c r="E160" i="7"/>
  <c r="H919" i="10"/>
  <c r="L919" i="10"/>
  <c r="P919" i="10"/>
  <c r="F919" i="10"/>
  <c r="F21" i="10"/>
  <c r="L21" i="10"/>
  <c r="O23" i="10"/>
  <c r="G814" i="10"/>
  <c r="K814" i="10"/>
  <c r="O814" i="10"/>
  <c r="F832" i="10"/>
  <c r="F42" i="10"/>
  <c r="J832" i="10"/>
  <c r="J862" i="10" s="1"/>
  <c r="J42" i="10"/>
  <c r="J974" i="10" s="1"/>
  <c r="N832" i="10"/>
  <c r="N862" i="10" s="1"/>
  <c r="N42" i="10"/>
  <c r="N974" i="10" s="1"/>
  <c r="R34" i="10"/>
  <c r="D13" i="5" s="1"/>
  <c r="M39" i="10"/>
  <c r="M937" i="10" s="1"/>
  <c r="P40" i="10"/>
  <c r="F815" i="10"/>
  <c r="R791" i="10"/>
  <c r="S791" i="10" s="1"/>
  <c r="R51" i="10"/>
  <c r="D24" i="5" s="1"/>
  <c r="I833" i="10"/>
  <c r="I863" i="10" s="1"/>
  <c r="I60" i="10"/>
  <c r="I975" i="10" s="1"/>
  <c r="M60" i="10"/>
  <c r="M975" i="10" s="1"/>
  <c r="M833" i="10"/>
  <c r="M863" i="10" s="1"/>
  <c r="Q60" i="10"/>
  <c r="Q975" i="10" s="1"/>
  <c r="Q833" i="10"/>
  <c r="Q863" i="10" s="1"/>
  <c r="P921" i="10"/>
  <c r="P58" i="10"/>
  <c r="I56" i="10"/>
  <c r="I58" i="10" s="1"/>
  <c r="Q56" i="10"/>
  <c r="L912" i="10"/>
  <c r="L938" i="10"/>
  <c r="G58" i="10"/>
  <c r="O58" i="10"/>
  <c r="I402" i="10"/>
  <c r="I412" i="10" s="1"/>
  <c r="I75" i="10"/>
  <c r="M402" i="10"/>
  <c r="M412" i="10" s="1"/>
  <c r="M75" i="10"/>
  <c r="Q402" i="10"/>
  <c r="Q412" i="10" s="1"/>
  <c r="Q75" i="10"/>
  <c r="Q403" i="10"/>
  <c r="Q413" i="10" s="1"/>
  <c r="Q939" i="10" s="1"/>
  <c r="E17" i="6"/>
  <c r="I74" i="10"/>
  <c r="H75" i="10"/>
  <c r="P75" i="10"/>
  <c r="I79" i="10"/>
  <c r="Q79" i="10"/>
  <c r="M110" i="10"/>
  <c r="G835" i="10"/>
  <c r="G112" i="10"/>
  <c r="K835" i="10"/>
  <c r="K112" i="10"/>
  <c r="O835" i="10"/>
  <c r="O112" i="10"/>
  <c r="H106" i="10"/>
  <c r="N106" i="10"/>
  <c r="H112" i="10"/>
  <c r="P112" i="10"/>
  <c r="F115" i="10"/>
  <c r="N115" i="10"/>
  <c r="G137" i="10"/>
  <c r="K137" i="10"/>
  <c r="O137" i="10"/>
  <c r="K136" i="10"/>
  <c r="I138" i="10"/>
  <c r="Q138" i="10"/>
  <c r="H165" i="10"/>
  <c r="H462" i="10"/>
  <c r="H482" i="10" s="1"/>
  <c r="L462" i="10"/>
  <c r="L482" i="10" s="1"/>
  <c r="L165" i="10"/>
  <c r="P165" i="10"/>
  <c r="P462" i="10"/>
  <c r="P482" i="10" s="1"/>
  <c r="H464" i="10"/>
  <c r="H485" i="10" s="1"/>
  <c r="H487" i="10" s="1"/>
  <c r="H168" i="10"/>
  <c r="L464" i="10"/>
  <c r="L485" i="10" s="1"/>
  <c r="L168" i="10"/>
  <c r="P464" i="10"/>
  <c r="P485" i="10" s="1"/>
  <c r="P487" i="10" s="1"/>
  <c r="P168" i="10"/>
  <c r="H467" i="10"/>
  <c r="H489" i="10" s="1"/>
  <c r="H172" i="10"/>
  <c r="L467" i="10"/>
  <c r="L489" i="10" s="1"/>
  <c r="L172" i="10"/>
  <c r="P467" i="10"/>
  <c r="P489" i="10" s="1"/>
  <c r="P172" i="10"/>
  <c r="L490" i="10"/>
  <c r="H469" i="10"/>
  <c r="L469" i="10"/>
  <c r="P469" i="10"/>
  <c r="H848" i="10"/>
  <c r="H870" i="10" s="1"/>
  <c r="H159" i="10"/>
  <c r="H169" i="10" s="1"/>
  <c r="L848" i="10"/>
  <c r="L870" i="10" s="1"/>
  <c r="L159" i="10"/>
  <c r="L169" i="10" s="1"/>
  <c r="P848" i="10"/>
  <c r="P870" i="10" s="1"/>
  <c r="P159" i="10"/>
  <c r="P169" i="10" s="1"/>
  <c r="H162" i="10"/>
  <c r="H174" i="10" s="1"/>
  <c r="H171" i="10"/>
  <c r="P171" i="10"/>
  <c r="H498" i="10"/>
  <c r="H518" i="10" s="1"/>
  <c r="H201" i="10"/>
  <c r="L498" i="10"/>
  <c r="L518" i="10" s="1"/>
  <c r="L201" i="10"/>
  <c r="P498" i="10"/>
  <c r="P518" i="10" s="1"/>
  <c r="P201" i="10"/>
  <c r="H501" i="10"/>
  <c r="H521" i="10" s="1"/>
  <c r="H204" i="10"/>
  <c r="L501" i="10"/>
  <c r="L521" i="10" s="1"/>
  <c r="L204" i="10"/>
  <c r="P501" i="10"/>
  <c r="P521" i="10" s="1"/>
  <c r="P204" i="10"/>
  <c r="H504" i="10"/>
  <c r="H525" i="10" s="1"/>
  <c r="H208" i="10"/>
  <c r="L504" i="10"/>
  <c r="L525" i="10" s="1"/>
  <c r="L208" i="10"/>
  <c r="P504" i="10"/>
  <c r="P525" i="10" s="1"/>
  <c r="P208" i="10"/>
  <c r="R194" i="10"/>
  <c r="V194" i="10" s="1"/>
  <c r="M195" i="10"/>
  <c r="M205" i="10" s="1"/>
  <c r="F903" i="10"/>
  <c r="R197" i="10"/>
  <c r="H203" i="10"/>
  <c r="P203" i="10"/>
  <c r="L207" i="10"/>
  <c r="R850" i="10"/>
  <c r="S850" i="10" s="1"/>
  <c r="G244" i="10"/>
  <c r="O244" i="10"/>
  <c r="M246" i="10"/>
  <c r="K248" i="10"/>
  <c r="G252" i="10"/>
  <c r="O252" i="10"/>
  <c r="R275" i="10"/>
  <c r="F899" i="10"/>
  <c r="R281" i="10"/>
  <c r="M288" i="10"/>
  <c r="I292" i="10"/>
  <c r="Q292" i="10"/>
  <c r="G295" i="10"/>
  <c r="O295" i="10"/>
  <c r="J301" i="10"/>
  <c r="I328" i="10"/>
  <c r="I654" i="10"/>
  <c r="I677" i="10" s="1"/>
  <c r="M654" i="10"/>
  <c r="M677" i="10" s="1"/>
  <c r="M328" i="10"/>
  <c r="M657" i="10"/>
  <c r="Q657" i="10"/>
  <c r="Q680" i="10" s="1"/>
  <c r="I658" i="10"/>
  <c r="I682" i="10" s="1"/>
  <c r="I333" i="10"/>
  <c r="Q658" i="10"/>
  <c r="Q682" i="10" s="1"/>
  <c r="Q333" i="10"/>
  <c r="I661" i="10"/>
  <c r="I685" i="10" s="1"/>
  <c r="I336" i="10"/>
  <c r="M336" i="10"/>
  <c r="M661" i="10"/>
  <c r="M685" i="10" s="1"/>
  <c r="Q336" i="10"/>
  <c r="Q661" i="10"/>
  <c r="Q685" i="10" s="1"/>
  <c r="E74" i="7"/>
  <c r="Q74" i="7" s="1"/>
  <c r="I664" i="10"/>
  <c r="I692" i="10" s="1"/>
  <c r="I343" i="10"/>
  <c r="Q664" i="10"/>
  <c r="Q692" i="10" s="1"/>
  <c r="Q343" i="10"/>
  <c r="G330" i="10"/>
  <c r="O330" i="10"/>
  <c r="H333" i="10"/>
  <c r="P333" i="10"/>
  <c r="K334" i="10"/>
  <c r="Q337" i="10"/>
  <c r="R339" i="10"/>
  <c r="L343" i="10"/>
  <c r="F382" i="10"/>
  <c r="N382" i="10"/>
  <c r="F388" i="10"/>
  <c r="J388" i="10"/>
  <c r="R365" i="10"/>
  <c r="D130" i="7" s="1"/>
  <c r="M380" i="10"/>
  <c r="K382" i="10"/>
  <c r="O385" i="10"/>
  <c r="H388" i="10"/>
  <c r="K390" i="10"/>
  <c r="Q449" i="10"/>
  <c r="Q458" i="10"/>
  <c r="J462" i="10"/>
  <c r="J482" i="10" s="1"/>
  <c r="N464" i="10"/>
  <c r="N485" i="10" s="1"/>
  <c r="J467" i="10"/>
  <c r="J489" i="10" s="1"/>
  <c r="F479" i="10"/>
  <c r="F803" i="10"/>
  <c r="F822" i="10" s="1"/>
  <c r="J803" i="10"/>
  <c r="J822" i="10" s="1"/>
  <c r="J479" i="10"/>
  <c r="N479" i="10"/>
  <c r="N491" i="10" s="1"/>
  <c r="N803" i="10"/>
  <c r="N822" i="10" s="1"/>
  <c r="R472" i="10"/>
  <c r="R514" i="10"/>
  <c r="R526" i="10"/>
  <c r="H561" i="10"/>
  <c r="H984" i="10" s="1"/>
  <c r="P947" i="10"/>
  <c r="M568" i="10"/>
  <c r="M594" i="10" s="1"/>
  <c r="Q573" i="10"/>
  <c r="Q600" i="10" s="1"/>
  <c r="Q605" i="10" s="1"/>
  <c r="F854" i="10"/>
  <c r="F585" i="10"/>
  <c r="J854" i="10"/>
  <c r="J873" i="10" s="1"/>
  <c r="J585" i="10"/>
  <c r="J598" i="10" s="1"/>
  <c r="N854" i="10"/>
  <c r="N873" i="10" s="1"/>
  <c r="N585" i="10"/>
  <c r="N598" i="10" s="1"/>
  <c r="R586" i="10"/>
  <c r="O611" i="10"/>
  <c r="O636" i="10" s="1"/>
  <c r="M658" i="10"/>
  <c r="M682" i="10" s="1"/>
  <c r="F824" i="10"/>
  <c r="R824" i="10" s="1"/>
  <c r="S824" i="10" s="1"/>
  <c r="K836" i="10"/>
  <c r="K867" i="10" s="1"/>
  <c r="N561" i="10"/>
  <c r="N984" i="10" s="1"/>
  <c r="H854" i="10"/>
  <c r="H873" i="10" s="1"/>
  <c r="H585" i="10"/>
  <c r="H598" i="10" s="1"/>
  <c r="L854" i="10"/>
  <c r="L873" i="10" s="1"/>
  <c r="L585" i="10"/>
  <c r="L598" i="10" s="1"/>
  <c r="P854" i="10"/>
  <c r="P873" i="10" s="1"/>
  <c r="P585" i="10"/>
  <c r="P598" i="10" s="1"/>
  <c r="H600" i="10"/>
  <c r="H605" i="10" s="1"/>
  <c r="P600" i="10"/>
  <c r="P605" i="10" s="1"/>
  <c r="R807" i="10"/>
  <c r="S807" i="10" s="1"/>
  <c r="N746" i="10"/>
  <c r="R809" i="10"/>
  <c r="S809" i="10" s="1"/>
  <c r="R714" i="10"/>
  <c r="F821" i="10"/>
  <c r="D14" i="16"/>
  <c r="F14" i="16"/>
  <c r="F17" i="16"/>
  <c r="D14" i="3"/>
  <c r="L14" i="3" s="1"/>
  <c r="F17" i="3"/>
  <c r="E34" i="7"/>
  <c r="H34" i="7" s="1"/>
  <c r="Q34" i="7" s="1"/>
  <c r="E41" i="7"/>
  <c r="R14" i="10"/>
  <c r="D37" i="5" s="1"/>
  <c r="G60" i="10"/>
  <c r="G975" i="10" s="1"/>
  <c r="K60" i="10"/>
  <c r="K975" i="10" s="1"/>
  <c r="O60" i="10"/>
  <c r="O975" i="10" s="1"/>
  <c r="I864" i="10"/>
  <c r="M864" i="10"/>
  <c r="Q864" i="10"/>
  <c r="F76" i="10"/>
  <c r="J76" i="10"/>
  <c r="N76" i="10"/>
  <c r="N939" i="10" s="1"/>
  <c r="F100" i="10"/>
  <c r="F110" i="10" s="1"/>
  <c r="J100" i="10"/>
  <c r="J110" i="10" s="1"/>
  <c r="N100" i="10"/>
  <c r="N110" i="10" s="1"/>
  <c r="G895" i="10"/>
  <c r="G998" i="10" s="1"/>
  <c r="G898" i="10"/>
  <c r="K895" i="10"/>
  <c r="K998" i="10" s="1"/>
  <c r="O895" i="10"/>
  <c r="O998" i="10" s="1"/>
  <c r="O898" i="10"/>
  <c r="G115" i="10"/>
  <c r="K115" i="10"/>
  <c r="K116" i="10" s="1"/>
  <c r="O115" i="10"/>
  <c r="H866" i="10"/>
  <c r="L866" i="10"/>
  <c r="P866" i="10"/>
  <c r="Q870" i="10"/>
  <c r="H902" i="10"/>
  <c r="L902" i="10"/>
  <c r="P902" i="10"/>
  <c r="G162" i="10"/>
  <c r="G174" i="10" s="1"/>
  <c r="K162" i="10"/>
  <c r="K174" i="10" s="1"/>
  <c r="O162" i="10"/>
  <c r="O174" i="10" s="1"/>
  <c r="G169" i="10"/>
  <c r="K169" i="10"/>
  <c r="O169" i="10"/>
  <c r="O170" i="10" s="1"/>
  <c r="I171" i="10"/>
  <c r="M171" i="10"/>
  <c r="Q171" i="10"/>
  <c r="G173" i="10"/>
  <c r="K173" i="10"/>
  <c r="O173" i="10"/>
  <c r="G823" i="10"/>
  <c r="K823" i="10"/>
  <c r="O823" i="10"/>
  <c r="F195" i="10"/>
  <c r="J195" i="10"/>
  <c r="J205" i="10" s="1"/>
  <c r="N195" i="10"/>
  <c r="N205" i="10" s="1"/>
  <c r="G903" i="10"/>
  <c r="K903" i="10"/>
  <c r="O903" i="10"/>
  <c r="I203" i="10"/>
  <c r="M203" i="10"/>
  <c r="Q203" i="10"/>
  <c r="I207" i="10"/>
  <c r="M207" i="10"/>
  <c r="Q207" i="10"/>
  <c r="H595" i="10"/>
  <c r="L595" i="10"/>
  <c r="P595" i="10"/>
  <c r="I236" i="10"/>
  <c r="I249" i="10" s="1"/>
  <c r="M236" i="10"/>
  <c r="M249" i="10" s="1"/>
  <c r="Q236" i="10"/>
  <c r="Q249" i="10" s="1"/>
  <c r="F905" i="10"/>
  <c r="R882" i="10"/>
  <c r="S882" i="10" s="1"/>
  <c r="R238" i="10"/>
  <c r="H244" i="10"/>
  <c r="L244" i="10"/>
  <c r="P244" i="10"/>
  <c r="F246" i="10"/>
  <c r="J246" i="10"/>
  <c r="N246" i="10"/>
  <c r="H248" i="10"/>
  <c r="L248" i="10"/>
  <c r="P248" i="10"/>
  <c r="H252" i="10"/>
  <c r="L252" i="10"/>
  <c r="P252" i="10"/>
  <c r="F285" i="10"/>
  <c r="J285" i="10"/>
  <c r="N285" i="10"/>
  <c r="H288" i="10"/>
  <c r="L288" i="10"/>
  <c r="P288" i="10"/>
  <c r="H292" i="10"/>
  <c r="L292" i="10"/>
  <c r="P292" i="10"/>
  <c r="F295" i="10"/>
  <c r="J295" i="10"/>
  <c r="N295" i="10"/>
  <c r="H683" i="10"/>
  <c r="L683" i="10"/>
  <c r="P683" i="10"/>
  <c r="H692" i="10"/>
  <c r="L692" i="10"/>
  <c r="P692" i="10"/>
  <c r="I322" i="10"/>
  <c r="I331" i="10" s="1"/>
  <c r="Q322" i="10"/>
  <c r="Q331" i="10" s="1"/>
  <c r="K868" i="10"/>
  <c r="F900" i="10"/>
  <c r="R884" i="10"/>
  <c r="S884" i="10" s="1"/>
  <c r="R324" i="10"/>
  <c r="H330" i="10"/>
  <c r="L330" i="10"/>
  <c r="P330" i="10"/>
  <c r="H334" i="10"/>
  <c r="L334" i="10"/>
  <c r="P334" i="10"/>
  <c r="F337" i="10"/>
  <c r="J337" i="10"/>
  <c r="N337" i="10"/>
  <c r="H727" i="10"/>
  <c r="L727" i="10"/>
  <c r="P727" i="10"/>
  <c r="H732" i="10"/>
  <c r="L732" i="10"/>
  <c r="P732" i="10"/>
  <c r="H703" i="10"/>
  <c r="H734" i="10" s="1"/>
  <c r="L703" i="10"/>
  <c r="P703" i="10"/>
  <c r="P734" i="10" s="1"/>
  <c r="H704" i="10"/>
  <c r="H736" i="10" s="1"/>
  <c r="H387" i="10"/>
  <c r="L704" i="10"/>
  <c r="L736" i="10" s="1"/>
  <c r="L387" i="10"/>
  <c r="P704" i="10"/>
  <c r="P736" i="10" s="1"/>
  <c r="P387" i="10"/>
  <c r="H707" i="10"/>
  <c r="H739" i="10" s="1"/>
  <c r="H390" i="10"/>
  <c r="L390" i="10"/>
  <c r="L392" i="10" s="1"/>
  <c r="L707" i="10"/>
  <c r="L739" i="10" s="1"/>
  <c r="P707" i="10"/>
  <c r="P739" i="10" s="1"/>
  <c r="P390" i="10"/>
  <c r="H740" i="10"/>
  <c r="L740" i="10"/>
  <c r="P740" i="10"/>
  <c r="H710" i="10"/>
  <c r="H746" i="10" s="1"/>
  <c r="H397" i="10"/>
  <c r="L710" i="10"/>
  <c r="L746" i="10" s="1"/>
  <c r="L397" i="10"/>
  <c r="P710" i="10"/>
  <c r="P746" i="10" s="1"/>
  <c r="P397" i="10"/>
  <c r="H901" i="10"/>
  <c r="L901" i="10"/>
  <c r="P901" i="10"/>
  <c r="J380" i="10"/>
  <c r="H382" i="10"/>
  <c r="L382" i="10"/>
  <c r="P382" i="10"/>
  <c r="H391" i="10"/>
  <c r="P391" i="10"/>
  <c r="R801" i="10"/>
  <c r="S801" i="10" s="1"/>
  <c r="R407" i="10"/>
  <c r="R433" i="10"/>
  <c r="R886" i="10"/>
  <c r="S886" i="10" s="1"/>
  <c r="R439" i="10"/>
  <c r="I502" i="10"/>
  <c r="Q502" i="10"/>
  <c r="I852" i="10"/>
  <c r="I512" i="10"/>
  <c r="M852" i="10"/>
  <c r="M871" i="10" s="1"/>
  <c r="M512" i="10"/>
  <c r="M522" i="10" s="1"/>
  <c r="M523" i="10" s="1"/>
  <c r="Q852" i="10"/>
  <c r="Q871" i="10" s="1"/>
  <c r="Q512" i="10"/>
  <c r="I554" i="10"/>
  <c r="I555" i="10" s="1"/>
  <c r="M554" i="10"/>
  <c r="M555" i="10" s="1"/>
  <c r="Q554" i="10"/>
  <c r="Q555" i="10" s="1"/>
  <c r="I947" i="10"/>
  <c r="I561" i="10"/>
  <c r="I984" i="10" s="1"/>
  <c r="M947" i="10"/>
  <c r="M561" i="10"/>
  <c r="M984" i="10" s="1"/>
  <c r="Q947" i="10"/>
  <c r="Q561" i="10"/>
  <c r="Q984" i="10" s="1"/>
  <c r="F853" i="10"/>
  <c r="F545" i="10"/>
  <c r="J853" i="10"/>
  <c r="J872" i="10" s="1"/>
  <c r="J545" i="10"/>
  <c r="J554" i="10" s="1"/>
  <c r="J555" i="10" s="1"/>
  <c r="N853" i="10"/>
  <c r="N872" i="10" s="1"/>
  <c r="N545" i="10"/>
  <c r="N554" i="10" s="1"/>
  <c r="N555" i="10" s="1"/>
  <c r="R578" i="10"/>
  <c r="F842" i="10"/>
  <c r="F868" i="10" s="1"/>
  <c r="F671" i="10"/>
  <c r="J842" i="10"/>
  <c r="J868" i="10" s="1"/>
  <c r="J671" i="10"/>
  <c r="J680" i="10" s="1"/>
  <c r="N842" i="10"/>
  <c r="N868" i="10" s="1"/>
  <c r="N671" i="10"/>
  <c r="N680" i="10" s="1"/>
  <c r="N681" i="10" s="1"/>
  <c r="J702" i="10"/>
  <c r="J733" i="10" s="1"/>
  <c r="F705" i="10"/>
  <c r="F737" i="10" s="1"/>
  <c r="J707" i="10"/>
  <c r="J739" i="10" s="1"/>
  <c r="R719" i="10"/>
  <c r="R893" i="10"/>
  <c r="S893" i="10" s="1"/>
  <c r="R723" i="10"/>
  <c r="F798" i="10"/>
  <c r="L920" i="10"/>
  <c r="L955" i="10" s="1"/>
  <c r="F863" i="10"/>
  <c r="R52" i="10"/>
  <c r="D25" i="5" s="1"/>
  <c r="H816" i="10"/>
  <c r="L816" i="10"/>
  <c r="P816" i="10"/>
  <c r="M898" i="10"/>
  <c r="F866" i="10"/>
  <c r="J866" i="10"/>
  <c r="N866" i="10"/>
  <c r="R132" i="10"/>
  <c r="F902" i="10"/>
  <c r="J902" i="10"/>
  <c r="N902" i="10"/>
  <c r="R161" i="10"/>
  <c r="G171" i="10"/>
  <c r="K171" i="10"/>
  <c r="O171" i="10"/>
  <c r="F595" i="10"/>
  <c r="J595" i="10"/>
  <c r="N595" i="10"/>
  <c r="F825" i="10"/>
  <c r="R797" i="10"/>
  <c r="S797" i="10" s="1"/>
  <c r="J825" i="10"/>
  <c r="R229" i="10"/>
  <c r="F244" i="10"/>
  <c r="J244" i="10"/>
  <c r="N244" i="10"/>
  <c r="F248" i="10"/>
  <c r="J248" i="10"/>
  <c r="N248" i="10"/>
  <c r="F252" i="10"/>
  <c r="J252" i="10"/>
  <c r="N252" i="10"/>
  <c r="F288" i="10"/>
  <c r="J288" i="10"/>
  <c r="N288" i="10"/>
  <c r="F292" i="10"/>
  <c r="J292" i="10"/>
  <c r="N292" i="10"/>
  <c r="F689" i="10"/>
  <c r="R799" i="10"/>
  <c r="S799" i="10" s="1"/>
  <c r="R319" i="10"/>
  <c r="F330" i="10"/>
  <c r="J330" i="10"/>
  <c r="N330" i="10"/>
  <c r="F334" i="10"/>
  <c r="J334" i="10"/>
  <c r="N334" i="10"/>
  <c r="H337" i="10"/>
  <c r="L337" i="10"/>
  <c r="P337" i="10"/>
  <c r="F387" i="10"/>
  <c r="J387" i="10"/>
  <c r="N387" i="10"/>
  <c r="J392" i="10"/>
  <c r="F397" i="10"/>
  <c r="J397" i="10"/>
  <c r="N397" i="10"/>
  <c r="R885" i="10"/>
  <c r="S885" i="10" s="1"/>
  <c r="F901" i="10"/>
  <c r="R374" i="10"/>
  <c r="D131" i="7" s="1"/>
  <c r="J382" i="10"/>
  <c r="N388" i="10"/>
  <c r="R511" i="10"/>
  <c r="G512" i="10"/>
  <c r="G522" i="10" s="1"/>
  <c r="K512" i="10"/>
  <c r="O512" i="10"/>
  <c r="O522" i="10" s="1"/>
  <c r="H853" i="10"/>
  <c r="H872" i="10" s="1"/>
  <c r="H545" i="10"/>
  <c r="H554" i="10" s="1"/>
  <c r="H555" i="10" s="1"/>
  <c r="L853" i="10"/>
  <c r="L872" i="10" s="1"/>
  <c r="L545" i="10"/>
  <c r="L554" i="10" s="1"/>
  <c r="L555" i="10" s="1"/>
  <c r="P853" i="10"/>
  <c r="P872" i="10" s="1"/>
  <c r="P545" i="10"/>
  <c r="P554" i="10" s="1"/>
  <c r="P555" i="10" s="1"/>
  <c r="L556" i="10"/>
  <c r="R583" i="10"/>
  <c r="H842" i="10"/>
  <c r="H868" i="10" s="1"/>
  <c r="H671" i="10"/>
  <c r="H680" i="10" s="1"/>
  <c r="L842" i="10"/>
  <c r="L868" i="10" s="1"/>
  <c r="L671" i="10"/>
  <c r="L680" i="10" s="1"/>
  <c r="P842" i="10"/>
  <c r="P868" i="10" s="1"/>
  <c r="P671" i="10"/>
  <c r="P680" i="10" s="1"/>
  <c r="H682" i="10"/>
  <c r="F703" i="10"/>
  <c r="J704" i="10"/>
  <c r="J736" i="10" s="1"/>
  <c r="J710" i="10"/>
  <c r="J746" i="10" s="1"/>
  <c r="R800" i="10"/>
  <c r="S800" i="10" s="1"/>
  <c r="R839" i="10"/>
  <c r="S839" i="10" s="1"/>
  <c r="R408" i="10"/>
  <c r="R851" i="10"/>
  <c r="S851" i="10" s="1"/>
  <c r="R477" i="10"/>
  <c r="R890" i="10"/>
  <c r="S890" i="10" s="1"/>
  <c r="R587" i="10"/>
  <c r="R668" i="10"/>
  <c r="R720" i="10"/>
  <c r="G721" i="10"/>
  <c r="G734" i="10" s="1"/>
  <c r="K721" i="10"/>
  <c r="K734" i="10" s="1"/>
  <c r="O721" i="10"/>
  <c r="O734" i="10" s="1"/>
  <c r="J855" i="10"/>
  <c r="J874" i="10" s="1"/>
  <c r="N855" i="10"/>
  <c r="N874" i="10" s="1"/>
  <c r="G843" i="10"/>
  <c r="G869" i="10" s="1"/>
  <c r="O843" i="10"/>
  <c r="O869" i="10" s="1"/>
  <c r="R474" i="10"/>
  <c r="V474" i="10" s="1"/>
  <c r="R513" i="10"/>
  <c r="R542" i="10"/>
  <c r="D93" i="7" s="1"/>
  <c r="F904" i="10"/>
  <c r="R904" i="10" s="1"/>
  <c r="S904" i="10" s="1"/>
  <c r="R889" i="10"/>
  <c r="S889" i="10" s="1"/>
  <c r="R547" i="10"/>
  <c r="D94" i="7" s="1"/>
  <c r="L628" i="10"/>
  <c r="R646" i="10"/>
  <c r="R716" i="10"/>
  <c r="I721" i="10"/>
  <c r="M721" i="10"/>
  <c r="Q721" i="10"/>
  <c r="H855" i="10"/>
  <c r="H874" i="10" s="1"/>
  <c r="L855" i="10"/>
  <c r="L874" i="10" s="1"/>
  <c r="P855" i="10"/>
  <c r="P874" i="10" s="1"/>
  <c r="K843" i="10"/>
  <c r="R18" i="11"/>
  <c r="F15" i="8" s="1"/>
  <c r="R891" i="10"/>
  <c r="S891" i="10" s="1"/>
  <c r="R630" i="10"/>
  <c r="R892" i="10"/>
  <c r="S892" i="10" s="1"/>
  <c r="R673" i="10"/>
  <c r="H27" i="11"/>
  <c r="I10" i="11"/>
  <c r="I23" i="11"/>
  <c r="I87" i="11" s="1"/>
  <c r="G27" i="11"/>
  <c r="G81" i="11"/>
  <c r="H68" i="11"/>
  <c r="R906" i="10"/>
  <c r="S906" i="10" s="1"/>
  <c r="R894" i="10"/>
  <c r="S894" i="10" s="1"/>
  <c r="R770" i="10"/>
  <c r="H14" i="11"/>
  <c r="G31" i="11"/>
  <c r="G23" i="11"/>
  <c r="G87" i="11" s="1"/>
  <c r="O23" i="11"/>
  <c r="O87" i="11" s="1"/>
  <c r="R19" i="11"/>
  <c r="F16" i="8" s="1"/>
  <c r="F55" i="11"/>
  <c r="G36" i="11"/>
  <c r="G58" i="11"/>
  <c r="H39" i="11"/>
  <c r="F58" i="11"/>
  <c r="G26" i="11"/>
  <c r="M23" i="11"/>
  <c r="M87" i="11" s="1"/>
  <c r="H37" i="11"/>
  <c r="F57" i="11"/>
  <c r="G38" i="11"/>
  <c r="G60" i="11"/>
  <c r="H41" i="11"/>
  <c r="R74" i="11"/>
  <c r="F29" i="8" s="1"/>
  <c r="F27" i="11"/>
  <c r="R21" i="11"/>
  <c r="F18" i="8" s="1"/>
  <c r="R45" i="11"/>
  <c r="G82" i="11"/>
  <c r="H69" i="11"/>
  <c r="I76" i="11"/>
  <c r="I89" i="11" s="1"/>
  <c r="M76" i="11"/>
  <c r="M89" i="11" s="1"/>
  <c r="Q76" i="11"/>
  <c r="Q89" i="11" s="1"/>
  <c r="I37" i="14"/>
  <c r="H61" i="6" s="1"/>
  <c r="K37" i="14"/>
  <c r="H85" i="7" s="1"/>
  <c r="L37" i="14"/>
  <c r="H146" i="7" s="1"/>
  <c r="H23" i="11"/>
  <c r="H87" i="11" s="1"/>
  <c r="L23" i="11"/>
  <c r="L87" i="11" s="1"/>
  <c r="P23" i="11"/>
  <c r="P87" i="11" s="1"/>
  <c r="R49" i="11"/>
  <c r="F24" i="8" s="1"/>
  <c r="R50" i="11"/>
  <c r="F25" i="8" s="1"/>
  <c r="G80" i="11"/>
  <c r="H67" i="11"/>
  <c r="G76" i="11"/>
  <c r="G89" i="11" s="1"/>
  <c r="K76" i="11"/>
  <c r="K89" i="11" s="1"/>
  <c r="K90" i="11" s="1"/>
  <c r="O76" i="11"/>
  <c r="O89" i="11" s="1"/>
  <c r="J18" i="14"/>
  <c r="F81" i="11"/>
  <c r="R75" i="11"/>
  <c r="F30" i="8" s="1"/>
  <c r="E8" i="14"/>
  <c r="L18" i="14"/>
  <c r="F20" i="14"/>
  <c r="I31" i="14"/>
  <c r="G31" i="14"/>
  <c r="G32" i="14" s="1"/>
  <c r="G44" i="14" s="1"/>
  <c r="H25" i="5" l="1"/>
  <c r="Q25" i="5" s="1"/>
  <c r="H37" i="5"/>
  <c r="Q37" i="5" s="1"/>
  <c r="F743" i="10"/>
  <c r="I921" i="10"/>
  <c r="F414" i="10"/>
  <c r="R641" i="10"/>
  <c r="E15" i="3"/>
  <c r="P599" i="10"/>
  <c r="P603" i="10" s="1"/>
  <c r="K947" i="10"/>
  <c r="L599" i="10"/>
  <c r="L603" i="10" s="1"/>
  <c r="Q455" i="10"/>
  <c r="Q687" i="10"/>
  <c r="J978" i="10"/>
  <c r="I979" i="10"/>
  <c r="G680" i="10"/>
  <c r="J945" i="10"/>
  <c r="K956" i="10"/>
  <c r="H941" i="10"/>
  <c r="I687" i="10"/>
  <c r="G689" i="10"/>
  <c r="J743" i="10"/>
  <c r="M689" i="10"/>
  <c r="E15" i="16"/>
  <c r="N177" i="10"/>
  <c r="N982" i="10" s="1"/>
  <c r="O338" i="10"/>
  <c r="I118" i="10"/>
  <c r="I33" i="1"/>
  <c r="K939" i="10"/>
  <c r="I689" i="10"/>
  <c r="L681" i="10"/>
  <c r="G817" i="10"/>
  <c r="M680" i="10"/>
  <c r="M681" i="10" s="1"/>
  <c r="H976" i="10"/>
  <c r="O939" i="10"/>
  <c r="F741" i="10"/>
  <c r="R524" i="10"/>
  <c r="N689" i="10"/>
  <c r="I59" i="11"/>
  <c r="O735" i="10"/>
  <c r="O744" i="10" s="1"/>
  <c r="F734" i="10"/>
  <c r="J939" i="10"/>
  <c r="I296" i="10"/>
  <c r="F529" i="10"/>
  <c r="R529" i="10" s="1"/>
  <c r="K598" i="10"/>
  <c r="M116" i="10"/>
  <c r="Q487" i="10"/>
  <c r="Q492" i="10" s="1"/>
  <c r="R593" i="10"/>
  <c r="J689" i="10"/>
  <c r="J681" i="10"/>
  <c r="J690" i="10" s="1"/>
  <c r="M687" i="10"/>
  <c r="I448" i="10"/>
  <c r="M743" i="10"/>
  <c r="P448" i="10"/>
  <c r="P456" i="10" s="1"/>
  <c r="P296" i="10"/>
  <c r="G647" i="10"/>
  <c r="Q136" i="7"/>
  <c r="H59" i="11"/>
  <c r="P689" i="10"/>
  <c r="H33" i="1"/>
  <c r="H78" i="1" s="1"/>
  <c r="F645" i="10"/>
  <c r="N942" i="10"/>
  <c r="R792" i="10"/>
  <c r="S792" i="10" s="1"/>
  <c r="K927" i="10"/>
  <c r="G392" i="10"/>
  <c r="Q139" i="10"/>
  <c r="I977" i="10"/>
  <c r="K338" i="10"/>
  <c r="H296" i="10"/>
  <c r="L296" i="10"/>
  <c r="G645" i="10"/>
  <c r="G33" i="1"/>
  <c r="G78" i="1" s="1"/>
  <c r="T31" i="1"/>
  <c r="AB31" i="1" s="1"/>
  <c r="N979" i="10"/>
  <c r="O976" i="10"/>
  <c r="H735" i="10"/>
  <c r="H687" i="10"/>
  <c r="N948" i="10"/>
  <c r="Q170" i="10"/>
  <c r="Q175" i="10" s="1"/>
  <c r="L978" i="10"/>
  <c r="Q921" i="10"/>
  <c r="Q956" i="10" s="1"/>
  <c r="L455" i="10"/>
  <c r="N743" i="10"/>
  <c r="N687" i="10"/>
  <c r="N690" i="10" s="1"/>
  <c r="R596" i="10"/>
  <c r="G111" i="10"/>
  <c r="G923" i="10" s="1"/>
  <c r="R601" i="10"/>
  <c r="Q817" i="10"/>
  <c r="Q827" i="10" s="1"/>
  <c r="Q828" i="10" s="1"/>
  <c r="G865" i="10"/>
  <c r="R383" i="10"/>
  <c r="I455" i="10"/>
  <c r="K930" i="10"/>
  <c r="K487" i="10"/>
  <c r="K492" i="10" s="1"/>
  <c r="R644" i="10"/>
  <c r="F42" i="14"/>
  <c r="Q90" i="11"/>
  <c r="K40" i="11"/>
  <c r="L40" i="11" s="1"/>
  <c r="I817" i="10"/>
  <c r="I827" i="10" s="1"/>
  <c r="I828" i="10" s="1"/>
  <c r="P980" i="10"/>
  <c r="H980" i="10"/>
  <c r="Q332" i="10"/>
  <c r="P290" i="10"/>
  <c r="R905" i="10"/>
  <c r="S905" i="10" s="1"/>
  <c r="Q681" i="10"/>
  <c r="I865" i="10"/>
  <c r="I645" i="10"/>
  <c r="J33" i="1"/>
  <c r="J78" i="1" s="1"/>
  <c r="D18" i="7"/>
  <c r="F18" i="7" s="1"/>
  <c r="D161" i="7"/>
  <c r="D181" i="7" s="1"/>
  <c r="K137" i="7"/>
  <c r="I111" i="10"/>
  <c r="M170" i="10"/>
  <c r="M175" i="10" s="1"/>
  <c r="K111" i="10"/>
  <c r="K923" i="10" s="1"/>
  <c r="F946" i="10"/>
  <c r="P33" i="1"/>
  <c r="H455" i="10"/>
  <c r="N414" i="10"/>
  <c r="M939" i="10"/>
  <c r="I939" i="10"/>
  <c r="J645" i="10"/>
  <c r="J648" i="10" s="1"/>
  <c r="J647" i="10"/>
  <c r="M977" i="10"/>
  <c r="G947" i="10"/>
  <c r="L487" i="10"/>
  <c r="O865" i="10"/>
  <c r="R815" i="10"/>
  <c r="S815" i="10" s="1"/>
  <c r="M647" i="10"/>
  <c r="I139" i="10"/>
  <c r="K687" i="10"/>
  <c r="L42" i="14"/>
  <c r="P90" i="11"/>
  <c r="G59" i="11"/>
  <c r="L338" i="10"/>
  <c r="K170" i="10"/>
  <c r="K175" i="10" s="1"/>
  <c r="F36" i="7"/>
  <c r="I36" i="7" s="1"/>
  <c r="K36" i="7" s="1"/>
  <c r="Q689" i="10"/>
  <c r="R899" i="10"/>
  <c r="S899" i="10" s="1"/>
  <c r="H77" i="10"/>
  <c r="E17" i="16"/>
  <c r="M392" i="10"/>
  <c r="I647" i="10"/>
  <c r="G687" i="10"/>
  <c r="K680" i="10"/>
  <c r="K681" i="10" s="1"/>
  <c r="M976" i="10"/>
  <c r="K414" i="10"/>
  <c r="R55" i="10"/>
  <c r="O206" i="10"/>
  <c r="O210" i="10" s="1"/>
  <c r="R787" i="10"/>
  <c r="S787" i="10" s="1"/>
  <c r="F138" i="7"/>
  <c r="R637" i="10"/>
  <c r="R597" i="10"/>
  <c r="J599" i="10"/>
  <c r="J603" i="10" s="1"/>
  <c r="N392" i="10"/>
  <c r="J414" i="10"/>
  <c r="J290" i="10"/>
  <c r="J924" i="10" s="1"/>
  <c r="D79" i="7"/>
  <c r="D114" i="7" s="1"/>
  <c r="R820" i="10"/>
  <c r="S820" i="10" s="1"/>
  <c r="H967" i="10"/>
  <c r="E14" i="16"/>
  <c r="M111" i="10"/>
  <c r="M119" i="10" s="1"/>
  <c r="H386" i="10"/>
  <c r="Q645" i="10"/>
  <c r="H448" i="10"/>
  <c r="H456" i="10" s="1"/>
  <c r="N976" i="10"/>
  <c r="N523" i="10"/>
  <c r="N527" i="10" s="1"/>
  <c r="H414" i="10"/>
  <c r="I12" i="11"/>
  <c r="I29" i="11" s="1"/>
  <c r="F15" i="7"/>
  <c r="I15" i="7" s="1"/>
  <c r="G29" i="11"/>
  <c r="P681" i="10"/>
  <c r="P690" i="10" s="1"/>
  <c r="O523" i="10"/>
  <c r="O929" i="10" s="1"/>
  <c r="H290" i="10"/>
  <c r="K907" i="10"/>
  <c r="K908" i="10" s="1"/>
  <c r="O332" i="10"/>
  <c r="F605" i="10"/>
  <c r="F985" i="10" s="1"/>
  <c r="H491" i="10"/>
  <c r="H492" i="10" s="1"/>
  <c r="I414" i="10"/>
  <c r="M448" i="10"/>
  <c r="Q743" i="10"/>
  <c r="Q647" i="10"/>
  <c r="M856" i="10"/>
  <c r="L453" i="10"/>
  <c r="L111" i="10"/>
  <c r="D40" i="7"/>
  <c r="I40" i="7" s="1"/>
  <c r="M340" i="10"/>
  <c r="G681" i="10"/>
  <c r="G690" i="10" s="1"/>
  <c r="R677" i="10"/>
  <c r="I980" i="10"/>
  <c r="G741" i="10"/>
  <c r="R730" i="10"/>
  <c r="J453" i="10"/>
  <c r="N946" i="10"/>
  <c r="M487" i="10"/>
  <c r="M492" i="10" s="1"/>
  <c r="O977" i="10"/>
  <c r="Q40" i="7"/>
  <c r="I487" i="10"/>
  <c r="I928" i="10" s="1"/>
  <c r="I681" i="10"/>
  <c r="L77" i="10"/>
  <c r="P414" i="10"/>
  <c r="Q53" i="6"/>
  <c r="F392" i="10"/>
  <c r="J250" i="10"/>
  <c r="P386" i="10"/>
  <c r="O689" i="10"/>
  <c r="D34" i="7"/>
  <c r="F34" i="7" s="1"/>
  <c r="R57" i="10"/>
  <c r="O930" i="10"/>
  <c r="O965" i="10" s="1"/>
  <c r="K33" i="1"/>
  <c r="K976" i="10"/>
  <c r="K522" i="10"/>
  <c r="K523" i="10" s="1"/>
  <c r="K527" i="10" s="1"/>
  <c r="J298" i="10"/>
  <c r="P250" i="10"/>
  <c r="P254" i="10" s="1"/>
  <c r="G332" i="10"/>
  <c r="I976" i="10"/>
  <c r="Q58" i="10"/>
  <c r="L448" i="10"/>
  <c r="L456" i="10" s="1"/>
  <c r="O687" i="10"/>
  <c r="K689" i="10"/>
  <c r="O680" i="10"/>
  <c r="O681" i="10" s="1"/>
  <c r="G939" i="10"/>
  <c r="O414" i="10"/>
  <c r="G456" i="10"/>
  <c r="O392" i="10"/>
  <c r="N256" i="10"/>
  <c r="N985" i="10" s="1"/>
  <c r="J976" i="10"/>
  <c r="H70" i="6"/>
  <c r="Q69" i="6" s="1"/>
  <c r="M453" i="10"/>
  <c r="H639" i="10"/>
  <c r="H648" i="10" s="1"/>
  <c r="R494" i="10"/>
  <c r="M118" i="10"/>
  <c r="L941" i="10"/>
  <c r="J948" i="10"/>
  <c r="Q414" i="10"/>
  <c r="R841" i="10"/>
  <c r="S841" i="10" s="1"/>
  <c r="P77" i="10"/>
  <c r="M33" i="1"/>
  <c r="N941" i="10"/>
  <c r="P735" i="10"/>
  <c r="L687" i="10"/>
  <c r="R679" i="10"/>
  <c r="F156" i="7"/>
  <c r="F176" i="7" s="1"/>
  <c r="P298" i="10"/>
  <c r="H298" i="10"/>
  <c r="O386" i="10"/>
  <c r="R490" i="10"/>
  <c r="M868" i="10"/>
  <c r="R868" i="10" s="1"/>
  <c r="S868" i="10" s="1"/>
  <c r="O561" i="10"/>
  <c r="O984" i="10" s="1"/>
  <c r="H338" i="10"/>
  <c r="N206" i="10"/>
  <c r="L689" i="10"/>
  <c r="L298" i="10"/>
  <c r="N956" i="10"/>
  <c r="U32" i="1"/>
  <c r="U33" i="1" s="1"/>
  <c r="R452" i="10"/>
  <c r="N448" i="10"/>
  <c r="C23" i="3"/>
  <c r="E23" i="3" s="1"/>
  <c r="K23" i="3" s="1"/>
  <c r="M23" i="3" s="1"/>
  <c r="I492" i="10"/>
  <c r="L90" i="11"/>
  <c r="H689" i="10"/>
  <c r="J332" i="10"/>
  <c r="R686" i="10"/>
  <c r="J741" i="10"/>
  <c r="D12" i="6"/>
  <c r="F12" i="6" s="1"/>
  <c r="H681" i="10"/>
  <c r="L290" i="10"/>
  <c r="L299" i="10" s="1"/>
  <c r="Q911" i="10"/>
  <c r="K392" i="10"/>
  <c r="L979" i="10"/>
  <c r="L985" i="10"/>
  <c r="N940" i="10"/>
  <c r="I940" i="10"/>
  <c r="M922" i="10"/>
  <c r="I638" i="10"/>
  <c r="I639" i="10" s="1"/>
  <c r="Q948" i="10"/>
  <c r="Q927" i="10"/>
  <c r="J912" i="10"/>
  <c r="R33" i="1"/>
  <c r="R78" i="1" s="1"/>
  <c r="U79" i="1"/>
  <c r="K741" i="10"/>
  <c r="J77" i="10"/>
  <c r="N912" i="10"/>
  <c r="J962" i="10"/>
  <c r="I116" i="10"/>
  <c r="I119" i="10" s="1"/>
  <c r="R520" i="10"/>
  <c r="O487" i="10"/>
  <c r="O492" i="10" s="1"/>
  <c r="F118" i="10"/>
  <c r="K811" i="10"/>
  <c r="K995" i="10" s="1"/>
  <c r="R416" i="10"/>
  <c r="N638" i="10"/>
  <c r="N639" i="10" s="1"/>
  <c r="N648" i="10" s="1"/>
  <c r="I870" i="10"/>
  <c r="R870" i="10" s="1"/>
  <c r="S870" i="10" s="1"/>
  <c r="R729" i="10"/>
  <c r="M979" i="10"/>
  <c r="F455" i="10"/>
  <c r="L414" i="10"/>
  <c r="Q453" i="10"/>
  <c r="Q456" i="10" s="1"/>
  <c r="G77" i="10"/>
  <c r="F922" i="10"/>
  <c r="R852" i="10"/>
  <c r="S852" i="10" s="1"/>
  <c r="I856" i="10"/>
  <c r="Q920" i="10"/>
  <c r="Q955" i="10" s="1"/>
  <c r="N967" i="10"/>
  <c r="D162" i="7"/>
  <c r="F162" i="7" s="1"/>
  <c r="D12" i="7"/>
  <c r="L948" i="10"/>
  <c r="H523" i="10"/>
  <c r="P491" i="10"/>
  <c r="P492" i="10" s="1"/>
  <c r="Q976" i="10"/>
  <c r="J491" i="10"/>
  <c r="J492" i="10" s="1"/>
  <c r="J523" i="10"/>
  <c r="J527" i="10" s="1"/>
  <c r="F33" i="1"/>
  <c r="F78" i="1" s="1"/>
  <c r="F212" i="10"/>
  <c r="R486" i="10"/>
  <c r="P639" i="10"/>
  <c r="P648" i="10" s="1"/>
  <c r="H42" i="11"/>
  <c r="G61" i="11"/>
  <c r="E20" i="14"/>
  <c r="M90" i="11"/>
  <c r="R843" i="10"/>
  <c r="S843" i="10" s="1"/>
  <c r="O527" i="10"/>
  <c r="R476" i="10"/>
  <c r="V476" i="10" s="1"/>
  <c r="P338" i="10"/>
  <c r="R288" i="10"/>
  <c r="M895" i="10"/>
  <c r="M998" i="10" s="1"/>
  <c r="P827" i="10"/>
  <c r="M921" i="10"/>
  <c r="M956" i="10" s="1"/>
  <c r="R737" i="10"/>
  <c r="L386" i="10"/>
  <c r="L395" i="10" s="1"/>
  <c r="L980" i="10"/>
  <c r="H741" i="10"/>
  <c r="L743" i="10"/>
  <c r="J338" i="10"/>
  <c r="D74" i="7"/>
  <c r="D27" i="9" s="1"/>
  <c r="R246" i="10"/>
  <c r="H599" i="10"/>
  <c r="H603" i="10" s="1"/>
  <c r="G170" i="10"/>
  <c r="G928" i="10" s="1"/>
  <c r="O116" i="10"/>
  <c r="F76" i="7"/>
  <c r="I76" i="7" s="1"/>
  <c r="M338" i="10"/>
  <c r="M341" i="10" s="1"/>
  <c r="H206" i="10"/>
  <c r="H210" i="10" s="1"/>
  <c r="L523" i="10"/>
  <c r="R172" i="10"/>
  <c r="K865" i="10"/>
  <c r="Q111" i="10"/>
  <c r="Q923" i="10" s="1"/>
  <c r="R731" i="10"/>
  <c r="M978" i="10"/>
  <c r="I598" i="10"/>
  <c r="I599" i="10" s="1"/>
  <c r="I603" i="10" s="1"/>
  <c r="J938" i="10"/>
  <c r="R938" i="10" s="1"/>
  <c r="S938" i="10" s="1"/>
  <c r="P941" i="10"/>
  <c r="R74" i="10"/>
  <c r="R650" i="10"/>
  <c r="K599" i="10"/>
  <c r="K603" i="10" s="1"/>
  <c r="M927" i="10"/>
  <c r="N453" i="10"/>
  <c r="F823" i="10"/>
  <c r="R823" i="10" s="1"/>
  <c r="S823" i="10" s="1"/>
  <c r="L962" i="10"/>
  <c r="R488" i="10"/>
  <c r="F90" i="11"/>
  <c r="O559" i="10"/>
  <c r="Q118" i="10"/>
  <c r="D53" i="6"/>
  <c r="F53" i="6" s="1"/>
  <c r="J946" i="10"/>
  <c r="K386" i="10"/>
  <c r="N922" i="10"/>
  <c r="N957" i="10" s="1"/>
  <c r="R411" i="10"/>
  <c r="F296" i="10"/>
  <c r="N340" i="10"/>
  <c r="I53" i="6"/>
  <c r="G559" i="10"/>
  <c r="G930" i="10"/>
  <c r="O250" i="10"/>
  <c r="O254" i="10" s="1"/>
  <c r="Q895" i="10"/>
  <c r="Q998" i="10" s="1"/>
  <c r="D74" i="6"/>
  <c r="H28" i="11"/>
  <c r="I11" i="11"/>
  <c r="R628" i="10"/>
  <c r="R629" i="10" s="1"/>
  <c r="N599" i="10"/>
  <c r="N603" i="10" s="1"/>
  <c r="L827" i="10"/>
  <c r="J735" i="10"/>
  <c r="R110" i="10"/>
  <c r="R489" i="10"/>
  <c r="O811" i="10"/>
  <c r="O995" i="10" s="1"/>
  <c r="M865" i="10"/>
  <c r="I743" i="10"/>
  <c r="I948" i="10"/>
  <c r="F945" i="10"/>
  <c r="N170" i="10"/>
  <c r="N175" i="10" s="1"/>
  <c r="E20" i="3"/>
  <c r="J20" i="3" s="1"/>
  <c r="R413" i="10"/>
  <c r="G42" i="14"/>
  <c r="E43" i="14"/>
  <c r="I43" i="14" s="1"/>
  <c r="H90" i="11"/>
  <c r="I66" i="11"/>
  <c r="I79" i="11" s="1"/>
  <c r="G30" i="11"/>
  <c r="G28" i="11"/>
  <c r="N290" i="10"/>
  <c r="R835" i="10"/>
  <c r="S835" i="10" s="1"/>
  <c r="L811" i="10"/>
  <c r="L995" i="10" s="1"/>
  <c r="M527" i="10"/>
  <c r="R380" i="10"/>
  <c r="R740" i="10"/>
  <c r="L734" i="10"/>
  <c r="L735" i="10" s="1"/>
  <c r="L332" i="10"/>
  <c r="R900" i="10"/>
  <c r="S900" i="10" s="1"/>
  <c r="R683" i="10"/>
  <c r="N298" i="10"/>
  <c r="G116" i="10"/>
  <c r="R821" i="10"/>
  <c r="S821" i="10" s="1"/>
  <c r="F561" i="10"/>
  <c r="F984" i="10" s="1"/>
  <c r="M386" i="10"/>
  <c r="N386" i="10"/>
  <c r="P523" i="10"/>
  <c r="I907" i="10"/>
  <c r="K138" i="7"/>
  <c r="R378" i="10"/>
  <c r="Q598" i="10"/>
  <c r="Q599" i="10" s="1"/>
  <c r="Q603" i="10" s="1"/>
  <c r="J212" i="10"/>
  <c r="J983" i="10" s="1"/>
  <c r="I927" i="10"/>
  <c r="H116" i="10"/>
  <c r="L922" i="10"/>
  <c r="L957" i="10" s="1"/>
  <c r="N827" i="10"/>
  <c r="R937" i="10"/>
  <c r="S937" i="10" s="1"/>
  <c r="M980" i="10"/>
  <c r="R692" i="10"/>
  <c r="O456" i="10"/>
  <c r="R75" i="10"/>
  <c r="M955" i="10"/>
  <c r="E18" i="3"/>
  <c r="R384" i="10"/>
  <c r="R381" i="10"/>
  <c r="O290" i="10"/>
  <c r="O598" i="10"/>
  <c r="O599" i="10" s="1"/>
  <c r="G598" i="10"/>
  <c r="G599" i="10" s="1"/>
  <c r="G603" i="10" s="1"/>
  <c r="J448" i="10"/>
  <c r="D33" i="1"/>
  <c r="D78" i="1" s="1"/>
  <c r="D163" i="7"/>
  <c r="F163" i="7" s="1"/>
  <c r="H962" i="10"/>
  <c r="E33" i="1"/>
  <c r="E78" i="1" s="1"/>
  <c r="N962" i="10"/>
  <c r="L33" i="1"/>
  <c r="N735" i="10"/>
  <c r="N744" i="10" s="1"/>
  <c r="Q116" i="10"/>
  <c r="N455" i="10"/>
  <c r="H939" i="10"/>
  <c r="AF19" i="1"/>
  <c r="AG19" i="1"/>
  <c r="M599" i="10"/>
  <c r="M603" i="10" s="1"/>
  <c r="Q338" i="10"/>
  <c r="I386" i="10"/>
  <c r="K559" i="10"/>
  <c r="R557" i="10"/>
  <c r="M455" i="10"/>
  <c r="J42" i="14"/>
  <c r="R721" i="10"/>
  <c r="R722" i="10" s="1"/>
  <c r="R840" i="10"/>
  <c r="S840" i="10" s="1"/>
  <c r="I967" i="10"/>
  <c r="R867" i="10"/>
  <c r="S867" i="10" s="1"/>
  <c r="R636" i="10"/>
  <c r="D71" i="6"/>
  <c r="F71" i="6" s="1"/>
  <c r="I956" i="10"/>
  <c r="P332" i="10"/>
  <c r="I332" i="10"/>
  <c r="R733" i="10"/>
  <c r="M940" i="10"/>
  <c r="M414" i="10"/>
  <c r="P956" i="10"/>
  <c r="G206" i="10"/>
  <c r="G210" i="10" s="1"/>
  <c r="F811" i="10"/>
  <c r="F995" i="10" s="1"/>
  <c r="R245" i="10"/>
  <c r="E18" i="14"/>
  <c r="E19" i="14" s="1"/>
  <c r="K42" i="14"/>
  <c r="H42" i="14"/>
  <c r="G79" i="11"/>
  <c r="G83" i="11" s="1"/>
  <c r="G95" i="11" s="1"/>
  <c r="L967" i="10"/>
  <c r="J967" i="10"/>
  <c r="Q967" i="10"/>
  <c r="G735" i="10"/>
  <c r="D41" i="7"/>
  <c r="F41" i="7" s="1"/>
  <c r="J980" i="10"/>
  <c r="R390" i="10"/>
  <c r="N332" i="10"/>
  <c r="N925" i="10" s="1"/>
  <c r="N960" i="10" s="1"/>
  <c r="R643" i="10"/>
  <c r="R248" i="10"/>
  <c r="D154" i="7"/>
  <c r="D173" i="7" s="1"/>
  <c r="R595" i="10"/>
  <c r="G492" i="10"/>
  <c r="R833" i="10"/>
  <c r="S833" i="10" s="1"/>
  <c r="R732" i="10"/>
  <c r="N338" i="10"/>
  <c r="H332" i="10"/>
  <c r="I206" i="10"/>
  <c r="I210" i="10" s="1"/>
  <c r="R173" i="10"/>
  <c r="O175" i="10"/>
  <c r="O111" i="10"/>
  <c r="O923" i="10" s="1"/>
  <c r="K817" i="10"/>
  <c r="K827" i="10" s="1"/>
  <c r="N487" i="10"/>
  <c r="N492" i="10" s="1"/>
  <c r="R837" i="10"/>
  <c r="S837" i="10" s="1"/>
  <c r="I338" i="10"/>
  <c r="I341" i="10" s="1"/>
  <c r="M942" i="10"/>
  <c r="P206" i="10"/>
  <c r="P210" i="10" s="1"/>
  <c r="L491" i="10"/>
  <c r="R482" i="10"/>
  <c r="R138" i="10"/>
  <c r="Q392" i="10"/>
  <c r="I392" i="10"/>
  <c r="M734" i="10"/>
  <c r="M735" i="10" s="1"/>
  <c r="Q978" i="10"/>
  <c r="I978" i="10"/>
  <c r="M638" i="10"/>
  <c r="M639" i="10" s="1"/>
  <c r="M648" i="10" s="1"/>
  <c r="J256" i="10"/>
  <c r="J985" i="10" s="1"/>
  <c r="Q856" i="10"/>
  <c r="N907" i="10"/>
  <c r="N908" i="10" s="1"/>
  <c r="H111" i="10"/>
  <c r="K332" i="10"/>
  <c r="G338" i="10"/>
  <c r="K941" i="10"/>
  <c r="G139" i="10"/>
  <c r="Q977" i="10"/>
  <c r="R412" i="10"/>
  <c r="R414" i="10" s="1"/>
  <c r="R38" i="10"/>
  <c r="N33" i="1"/>
  <c r="N78" i="1" s="1"/>
  <c r="R556" i="10"/>
  <c r="R454" i="10"/>
  <c r="R391" i="10"/>
  <c r="G639" i="10"/>
  <c r="R247" i="10"/>
  <c r="G856" i="10"/>
  <c r="J116" i="10"/>
  <c r="E16" i="3"/>
  <c r="O33" i="1"/>
  <c r="O78" i="1" s="1"/>
  <c r="G414" i="10"/>
  <c r="N90" i="11"/>
  <c r="K206" i="10"/>
  <c r="K210" i="10" s="1"/>
  <c r="D75" i="6"/>
  <c r="S33" i="1"/>
  <c r="Q33" i="1"/>
  <c r="D19" i="7"/>
  <c r="J455" i="10"/>
  <c r="I453" i="10"/>
  <c r="G523" i="10"/>
  <c r="G527" i="10" s="1"/>
  <c r="M559" i="10"/>
  <c r="M930" i="10"/>
  <c r="M965" i="10" s="1"/>
  <c r="L930" i="10"/>
  <c r="L559" i="10"/>
  <c r="J930" i="10"/>
  <c r="J965" i="10" s="1"/>
  <c r="J559" i="10"/>
  <c r="I559" i="10"/>
  <c r="I930" i="10"/>
  <c r="I965" i="10" s="1"/>
  <c r="H827" i="10"/>
  <c r="J206" i="10"/>
  <c r="P930" i="10"/>
  <c r="P965" i="10" s="1"/>
  <c r="P559" i="10"/>
  <c r="H930" i="10"/>
  <c r="H965" i="10" s="1"/>
  <c r="H559" i="10"/>
  <c r="N559" i="10"/>
  <c r="N930" i="10"/>
  <c r="N965" i="10" s="1"/>
  <c r="Q559" i="10"/>
  <c r="Q930" i="10"/>
  <c r="Q965" i="10" s="1"/>
  <c r="R289" i="10"/>
  <c r="K735" i="10"/>
  <c r="R52" i="11"/>
  <c r="R88" i="11" s="1"/>
  <c r="F20" i="8"/>
  <c r="F31" i="8" s="1"/>
  <c r="H36" i="11"/>
  <c r="G55" i="11"/>
  <c r="O90" i="11"/>
  <c r="N943" i="10"/>
  <c r="N394" i="10"/>
  <c r="K945" i="10"/>
  <c r="K177" i="10"/>
  <c r="K982" i="10" s="1"/>
  <c r="R847" i="10"/>
  <c r="S847" i="10" s="1"/>
  <c r="D25" i="6"/>
  <c r="R671" i="10"/>
  <c r="R672" i="10" s="1"/>
  <c r="F680" i="10"/>
  <c r="P741" i="10"/>
  <c r="D109" i="7"/>
  <c r="D120" i="7" s="1"/>
  <c r="D85" i="7"/>
  <c r="I74" i="7"/>
  <c r="F74" i="7"/>
  <c r="R285" i="10"/>
  <c r="D155" i="7"/>
  <c r="Q946" i="10"/>
  <c r="Q212" i="10"/>
  <c r="Q983" i="10" s="1"/>
  <c r="M206" i="10"/>
  <c r="I945" i="10"/>
  <c r="I177" i="10"/>
  <c r="I982" i="10" s="1"/>
  <c r="F939" i="10"/>
  <c r="R76" i="10"/>
  <c r="R816" i="10"/>
  <c r="S816" i="10" s="1"/>
  <c r="R854" i="10"/>
  <c r="S854" i="10" s="1"/>
  <c r="H942" i="10"/>
  <c r="H340" i="10"/>
  <c r="I12" i="7"/>
  <c r="F12" i="7"/>
  <c r="R903" i="10"/>
  <c r="S903" i="10" s="1"/>
  <c r="P945" i="10"/>
  <c r="P177" i="10"/>
  <c r="P982" i="10" s="1"/>
  <c r="O944" i="10"/>
  <c r="O962" i="10" s="1"/>
  <c r="O981" i="10"/>
  <c r="O141" i="10"/>
  <c r="P940" i="10"/>
  <c r="P118" i="10"/>
  <c r="D16" i="5"/>
  <c r="F16" i="5" s="1"/>
  <c r="F13" i="5"/>
  <c r="D9" i="9"/>
  <c r="F9" i="9" s="1"/>
  <c r="I13" i="5"/>
  <c r="P954" i="10"/>
  <c r="H954" i="10"/>
  <c r="U77" i="1"/>
  <c r="Q941" i="10"/>
  <c r="Q298" i="10"/>
  <c r="I941" i="10"/>
  <c r="I298" i="10"/>
  <c r="M948" i="10"/>
  <c r="M256" i="10"/>
  <c r="M985" i="10" s="1"/>
  <c r="N118" i="10"/>
  <c r="D49" i="6"/>
  <c r="J907" i="10"/>
  <c r="J908" i="10" s="1"/>
  <c r="F955" i="10"/>
  <c r="L875" i="10"/>
  <c r="R322" i="10"/>
  <c r="F331" i="10"/>
  <c r="R331" i="10" s="1"/>
  <c r="F290" i="10"/>
  <c r="R287" i="10"/>
  <c r="N210" i="10"/>
  <c r="R201" i="10"/>
  <c r="R822" i="10"/>
  <c r="S822" i="10" s="1"/>
  <c r="R174" i="10"/>
  <c r="R168" i="10"/>
  <c r="V98" i="10"/>
  <c r="D52" i="6"/>
  <c r="H811" i="10"/>
  <c r="H995" i="10" s="1"/>
  <c r="G973" i="10"/>
  <c r="N954" i="10"/>
  <c r="H19" i="7"/>
  <c r="R372" i="10"/>
  <c r="D141" i="7" s="1"/>
  <c r="D142" i="7" s="1"/>
  <c r="O943" i="10"/>
  <c r="O394" i="10"/>
  <c r="G943" i="10"/>
  <c r="G394" i="10"/>
  <c r="J942" i="10"/>
  <c r="O941" i="10"/>
  <c r="O298" i="10"/>
  <c r="K290" i="10"/>
  <c r="I250" i="10"/>
  <c r="I254" i="10" s="1"/>
  <c r="L895" i="10"/>
  <c r="L998" i="10" s="1"/>
  <c r="D47" i="6"/>
  <c r="R458" i="10"/>
  <c r="R447" i="10"/>
  <c r="F976" i="10"/>
  <c r="R79" i="10"/>
  <c r="Q844" i="10"/>
  <c r="Q861" i="10"/>
  <c r="Q875" i="10" s="1"/>
  <c r="M973" i="10"/>
  <c r="AF20" i="1"/>
  <c r="AG20" i="1"/>
  <c r="AC20" i="1"/>
  <c r="AC22" i="1"/>
  <c r="AG22" i="1"/>
  <c r="AF22" i="1"/>
  <c r="R162" i="10"/>
  <c r="H844" i="10"/>
  <c r="I136" i="7"/>
  <c r="F136" i="7"/>
  <c r="E17" i="3"/>
  <c r="E23" i="16"/>
  <c r="K23" i="16" s="1"/>
  <c r="M23" i="16" s="1"/>
  <c r="O23" i="16"/>
  <c r="H82" i="11"/>
  <c r="I69" i="11"/>
  <c r="I37" i="11"/>
  <c r="H56" i="11"/>
  <c r="H30" i="11"/>
  <c r="I13" i="11"/>
  <c r="F62" i="11"/>
  <c r="F94" i="11" s="1"/>
  <c r="G90" i="11"/>
  <c r="J10" i="11"/>
  <c r="I27" i="11"/>
  <c r="R23" i="11"/>
  <c r="R87" i="11" s="1"/>
  <c r="R634" i="10"/>
  <c r="N980" i="10"/>
  <c r="J394" i="10"/>
  <c r="J943" i="10"/>
  <c r="F385" i="10"/>
  <c r="R292" i="10"/>
  <c r="R640" i="10"/>
  <c r="R252" i="10"/>
  <c r="N250" i="10"/>
  <c r="G945" i="10"/>
  <c r="G177" i="10"/>
  <c r="G982" i="10" s="1"/>
  <c r="R880" i="10"/>
  <c r="S880" i="10" s="1"/>
  <c r="N856" i="10"/>
  <c r="F856" i="10"/>
  <c r="R863" i="10"/>
  <c r="S863" i="10" s="1"/>
  <c r="R842" i="10"/>
  <c r="S842" i="10" s="1"/>
  <c r="L741" i="10"/>
  <c r="P943" i="10"/>
  <c r="P394" i="10"/>
  <c r="H943" i="10"/>
  <c r="H394" i="10"/>
  <c r="R337" i="10"/>
  <c r="F338" i="10"/>
  <c r="L638" i="10"/>
  <c r="L639" i="10" s="1"/>
  <c r="L648" i="10" s="1"/>
  <c r="M946" i="10"/>
  <c r="M212" i="10"/>
  <c r="M983" i="10" s="1"/>
  <c r="L856" i="10"/>
  <c r="O639" i="10"/>
  <c r="O648" i="10" s="1"/>
  <c r="R803" i="10"/>
  <c r="S803" i="10" s="1"/>
  <c r="R382" i="10"/>
  <c r="Q979" i="10"/>
  <c r="Q942" i="10"/>
  <c r="Q340" i="10"/>
  <c r="I942" i="10"/>
  <c r="I340" i="10"/>
  <c r="D13" i="7"/>
  <c r="F873" i="10"/>
  <c r="R873" i="10" s="1"/>
  <c r="S873" i="10" s="1"/>
  <c r="L946" i="10"/>
  <c r="L212" i="10"/>
  <c r="L983" i="10" s="1"/>
  <c r="L527" i="10"/>
  <c r="H945" i="10"/>
  <c r="H177" i="10"/>
  <c r="H982" i="10" s="1"/>
  <c r="P170" i="10"/>
  <c r="H170" i="10"/>
  <c r="H928" i="10" s="1"/>
  <c r="K944" i="10"/>
  <c r="K981" i="10"/>
  <c r="K141" i="10"/>
  <c r="K139" i="10"/>
  <c r="H940" i="10"/>
  <c r="H118" i="10"/>
  <c r="O940" i="10"/>
  <c r="O118" i="10"/>
  <c r="G940" i="10"/>
  <c r="G118" i="10"/>
  <c r="R56" i="10"/>
  <c r="F974" i="10"/>
  <c r="R974" i="10" s="1"/>
  <c r="S974" i="10" s="1"/>
  <c r="R42" i="10"/>
  <c r="O973" i="10"/>
  <c r="N844" i="10"/>
  <c r="F219" i="7"/>
  <c r="E19" i="3"/>
  <c r="AA27" i="1"/>
  <c r="K856" i="10"/>
  <c r="Q980" i="10"/>
  <c r="M741" i="10"/>
  <c r="F942" i="10"/>
  <c r="M296" i="10"/>
  <c r="Q290" i="10"/>
  <c r="I290" i="10"/>
  <c r="M250" i="10"/>
  <c r="Q985" i="10"/>
  <c r="I985" i="10"/>
  <c r="R136" i="10"/>
  <c r="L977" i="10"/>
  <c r="P116" i="10"/>
  <c r="G922" i="10"/>
  <c r="P922" i="10"/>
  <c r="P957" i="10" s="1"/>
  <c r="J911" i="10"/>
  <c r="I12" i="5"/>
  <c r="F12" i="5"/>
  <c r="R814" i="10"/>
  <c r="S814" i="10" s="1"/>
  <c r="J954" i="10"/>
  <c r="G831" i="10"/>
  <c r="R16" i="10"/>
  <c r="D39" i="5" s="1"/>
  <c r="D51" i="5" s="1"/>
  <c r="R512" i="10"/>
  <c r="M943" i="10"/>
  <c r="M394" i="10"/>
  <c r="Q386" i="10"/>
  <c r="K869" i="10"/>
  <c r="P979" i="10"/>
  <c r="O979" i="10"/>
  <c r="G979" i="10"/>
  <c r="R343" i="10"/>
  <c r="O942" i="10"/>
  <c r="O340" i="10"/>
  <c r="G942" i="10"/>
  <c r="G340" i="10"/>
  <c r="J941" i="10"/>
  <c r="L206" i="10"/>
  <c r="L929" i="10" s="1"/>
  <c r="R518" i="10"/>
  <c r="I175" i="10"/>
  <c r="D69" i="6"/>
  <c r="Q944" i="10"/>
  <c r="Q981" i="10"/>
  <c r="Q141" i="10"/>
  <c r="Q907" i="10"/>
  <c r="D21" i="3"/>
  <c r="D24" i="3" s="1"/>
  <c r="L13" i="3"/>
  <c r="L21" i="3" s="1"/>
  <c r="L24" i="3" s="1"/>
  <c r="AB20" i="1"/>
  <c r="R437" i="10"/>
  <c r="R438" i="10" s="1"/>
  <c r="I943" i="10"/>
  <c r="I394" i="10"/>
  <c r="G386" i="10"/>
  <c r="F869" i="10"/>
  <c r="R838" i="10"/>
  <c r="S838" i="10" s="1"/>
  <c r="K980" i="10"/>
  <c r="O743" i="10"/>
  <c r="G743" i="10"/>
  <c r="O978" i="10"/>
  <c r="G978" i="10"/>
  <c r="K296" i="10"/>
  <c r="G941" i="10"/>
  <c r="G298" i="10"/>
  <c r="O948" i="10"/>
  <c r="O256" i="10"/>
  <c r="O985" i="10" s="1"/>
  <c r="G948" i="10"/>
  <c r="G256" i="10"/>
  <c r="G985" i="10" s="1"/>
  <c r="R251" i="10"/>
  <c r="R242" i="10"/>
  <c r="O946" i="10"/>
  <c r="O212" i="10"/>
  <c r="O983" i="10" s="1"/>
  <c r="G946" i="10"/>
  <c r="G212" i="10"/>
  <c r="G983" i="10" s="1"/>
  <c r="R207" i="10"/>
  <c r="L907" i="10"/>
  <c r="R103" i="10"/>
  <c r="F117" i="10"/>
  <c r="R117" i="10" s="1"/>
  <c r="J977" i="10"/>
  <c r="N111" i="10"/>
  <c r="R109" i="10"/>
  <c r="F111" i="10"/>
  <c r="O77" i="10"/>
  <c r="F864" i="10"/>
  <c r="R864" i="10" s="1"/>
  <c r="S864" i="10" s="1"/>
  <c r="R834" i="10"/>
  <c r="S834" i="10" s="1"/>
  <c r="F911" i="10"/>
  <c r="F956" i="10"/>
  <c r="G911" i="10"/>
  <c r="G956" i="10"/>
  <c r="O861" i="10"/>
  <c r="O844" i="10"/>
  <c r="Q973" i="10"/>
  <c r="AF24" i="1"/>
  <c r="AG24" i="1"/>
  <c r="AC24" i="1"/>
  <c r="E16" i="16"/>
  <c r="F21" i="3"/>
  <c r="F24" i="3" s="1"/>
  <c r="I98" i="7"/>
  <c r="F98" i="7"/>
  <c r="H956" i="10"/>
  <c r="H875" i="10"/>
  <c r="I954" i="10"/>
  <c r="R336" i="10"/>
  <c r="F962" i="10"/>
  <c r="N77" i="10"/>
  <c r="Q137" i="7"/>
  <c r="H160" i="7"/>
  <c r="Q160" i="7" s="1"/>
  <c r="F77" i="10"/>
  <c r="J827" i="10"/>
  <c r="M954" i="10"/>
  <c r="H58" i="11"/>
  <c r="I39" i="11"/>
  <c r="I14" i="11"/>
  <c r="H31" i="11"/>
  <c r="H81" i="11"/>
  <c r="I68" i="11"/>
  <c r="I93" i="7"/>
  <c r="F93" i="7"/>
  <c r="F131" i="7"/>
  <c r="D146" i="7"/>
  <c r="I131" i="7"/>
  <c r="D31" i="9"/>
  <c r="F943" i="10"/>
  <c r="R387" i="10"/>
  <c r="F394" i="10"/>
  <c r="R330" i="10"/>
  <c r="R682" i="10"/>
  <c r="R902" i="10"/>
  <c r="S902" i="10" s="1"/>
  <c r="R866" i="10"/>
  <c r="S866" i="10" s="1"/>
  <c r="R545" i="10"/>
  <c r="F554" i="10"/>
  <c r="Q522" i="10"/>
  <c r="Q523" i="10" s="1"/>
  <c r="Q527" i="10" s="1"/>
  <c r="J386" i="10"/>
  <c r="P743" i="10"/>
  <c r="H743" i="10"/>
  <c r="L250" i="10"/>
  <c r="I946" i="10"/>
  <c r="I212" i="10"/>
  <c r="I983" i="10" s="1"/>
  <c r="Q945" i="10"/>
  <c r="Q177" i="10"/>
  <c r="Q982" i="10" s="1"/>
  <c r="G907" i="10"/>
  <c r="G908" i="10" s="1"/>
  <c r="R100" i="10"/>
  <c r="R736" i="10"/>
  <c r="R479" i="10"/>
  <c r="F491" i="10"/>
  <c r="R388" i="10"/>
  <c r="R727" i="10"/>
  <c r="F639" i="10"/>
  <c r="R600" i="10"/>
  <c r="G944" i="10"/>
  <c r="G962" i="10" s="1"/>
  <c r="G981" i="10"/>
  <c r="G141" i="10"/>
  <c r="L911" i="10"/>
  <c r="I24" i="5"/>
  <c r="F24" i="5"/>
  <c r="F862" i="10"/>
  <c r="R862" i="10" s="1"/>
  <c r="S862" i="10" s="1"/>
  <c r="R832" i="10"/>
  <c r="S832" i="10" s="1"/>
  <c r="N875" i="10"/>
  <c r="L954" i="10"/>
  <c r="AF16" i="1"/>
  <c r="AG16" i="1"/>
  <c r="AC16" i="1"/>
  <c r="AB16" i="1"/>
  <c r="AF12" i="1"/>
  <c r="T27" i="1"/>
  <c r="AC12" i="1"/>
  <c r="AG12" i="1"/>
  <c r="Q734" i="10"/>
  <c r="I734" i="10"/>
  <c r="I735" i="10" s="1"/>
  <c r="M941" i="10"/>
  <c r="M298" i="10"/>
  <c r="Q20" i="7"/>
  <c r="H42" i="7"/>
  <c r="Q42" i="7" s="1"/>
  <c r="Q639" i="10"/>
  <c r="R793" i="10"/>
  <c r="S793" i="10" s="1"/>
  <c r="D24" i="6"/>
  <c r="P111" i="10"/>
  <c r="M77" i="10"/>
  <c r="I911" i="10"/>
  <c r="P811" i="10"/>
  <c r="P995" i="10" s="1"/>
  <c r="I140" i="7"/>
  <c r="F140" i="7"/>
  <c r="H979" i="10"/>
  <c r="F978" i="10"/>
  <c r="R301" i="10"/>
  <c r="P948" i="10"/>
  <c r="P256" i="10"/>
  <c r="P985" i="10" s="1"/>
  <c r="P946" i="10"/>
  <c r="P212" i="10"/>
  <c r="P983" i="10" s="1"/>
  <c r="R208" i="10"/>
  <c r="R204" i="10"/>
  <c r="L945" i="10"/>
  <c r="L177" i="10"/>
  <c r="L982" i="10" s="1"/>
  <c r="M944" i="10"/>
  <c r="M962" i="10" s="1"/>
  <c r="M981" i="10"/>
  <c r="M141" i="10"/>
  <c r="L940" i="10"/>
  <c r="L118" i="10"/>
  <c r="Q922" i="10"/>
  <c r="Q957" i="10" s="1"/>
  <c r="Q77" i="10"/>
  <c r="R23" i="10"/>
  <c r="P861" i="10"/>
  <c r="P875" i="10" s="1"/>
  <c r="P844" i="10"/>
  <c r="F844" i="10"/>
  <c r="AC15" i="1"/>
  <c r="AG15" i="1"/>
  <c r="AF15" i="1"/>
  <c r="D21" i="16"/>
  <c r="D24" i="16" s="1"/>
  <c r="K456" i="10"/>
  <c r="K943" i="10"/>
  <c r="K394" i="10"/>
  <c r="O296" i="10"/>
  <c r="G296" i="10"/>
  <c r="R294" i="10"/>
  <c r="G290" i="10"/>
  <c r="F249" i="10"/>
  <c r="R249" i="10" s="1"/>
  <c r="R236" i="10"/>
  <c r="V236" i="10" s="1"/>
  <c r="K948" i="10"/>
  <c r="K256" i="10"/>
  <c r="K985" i="10" s="1"/>
  <c r="O856" i="10"/>
  <c r="J940" i="10"/>
  <c r="J118" i="10"/>
  <c r="P895" i="10"/>
  <c r="P998" i="10" s="1"/>
  <c r="H895" i="10"/>
  <c r="H998" i="10" s="1"/>
  <c r="F817" i="10"/>
  <c r="R794" i="10"/>
  <c r="S794" i="10" s="1"/>
  <c r="N116" i="10"/>
  <c r="R114" i="10"/>
  <c r="F116" i="10"/>
  <c r="R446" i="10"/>
  <c r="F448" i="10"/>
  <c r="R443" i="10"/>
  <c r="O922" i="10"/>
  <c r="N911" i="10"/>
  <c r="K911" i="10"/>
  <c r="J844" i="10"/>
  <c r="I844" i="10"/>
  <c r="I858" i="10" s="1"/>
  <c r="I861" i="10"/>
  <c r="G23" i="2"/>
  <c r="J23" i="2" s="1"/>
  <c r="E18" i="16"/>
  <c r="AB12" i="1"/>
  <c r="F21" i="16"/>
  <c r="F24" i="16" s="1"/>
  <c r="P911" i="10"/>
  <c r="H911" i="10"/>
  <c r="M40" i="10"/>
  <c r="R171" i="10"/>
  <c r="K954" i="10"/>
  <c r="G954" i="10"/>
  <c r="Q954" i="10"/>
  <c r="R60" i="10"/>
  <c r="AF31" i="1"/>
  <c r="J811" i="10"/>
  <c r="J995" i="10" s="1"/>
  <c r="F83" i="11"/>
  <c r="F95" i="11" s="1"/>
  <c r="H80" i="11"/>
  <c r="I67" i="11"/>
  <c r="F32" i="11"/>
  <c r="F93" i="11" s="1"/>
  <c r="R76" i="11"/>
  <c r="R89" i="11" s="1"/>
  <c r="I41" i="11"/>
  <c r="H60" i="11"/>
  <c r="H38" i="11"/>
  <c r="G57" i="11"/>
  <c r="H26" i="11"/>
  <c r="I9" i="11"/>
  <c r="I90" i="11"/>
  <c r="I94" i="7"/>
  <c r="F94" i="7"/>
  <c r="R874" i="10"/>
  <c r="S874" i="10" s="1"/>
  <c r="R855" i="10"/>
  <c r="S855" i="10" s="1"/>
  <c r="L947" i="10"/>
  <c r="L561" i="10"/>
  <c r="L984" i="10" s="1"/>
  <c r="R901" i="10"/>
  <c r="S901" i="10" s="1"/>
  <c r="F980" i="10"/>
  <c r="R397" i="10"/>
  <c r="R334" i="10"/>
  <c r="D73" i="7"/>
  <c r="R685" i="10"/>
  <c r="R836" i="10"/>
  <c r="S836" i="10" s="1"/>
  <c r="R244" i="10"/>
  <c r="R825" i="10"/>
  <c r="S825" i="10" s="1"/>
  <c r="O945" i="10"/>
  <c r="O177" i="10"/>
  <c r="O982" i="10" s="1"/>
  <c r="M139" i="10"/>
  <c r="J856" i="10"/>
  <c r="M907" i="10"/>
  <c r="M817" i="10"/>
  <c r="M827" i="10" s="1"/>
  <c r="M828" i="10" s="1"/>
  <c r="J922" i="10"/>
  <c r="F25" i="5"/>
  <c r="D28" i="5"/>
  <c r="F28" i="5" s="1"/>
  <c r="I28" i="5" s="1"/>
  <c r="K28" i="5" s="1"/>
  <c r="L28" i="5" s="1"/>
  <c r="F819" i="10"/>
  <c r="R819" i="10" s="1"/>
  <c r="S819" i="10" s="1"/>
  <c r="R798" i="10"/>
  <c r="S798" i="10" s="1"/>
  <c r="F872" i="10"/>
  <c r="R872" i="10" s="1"/>
  <c r="S872" i="10" s="1"/>
  <c r="R853" i="10"/>
  <c r="S853" i="10" s="1"/>
  <c r="I522" i="10"/>
  <c r="I523" i="10" s="1"/>
  <c r="I527" i="10" s="1"/>
  <c r="P392" i="10"/>
  <c r="H392" i="10"/>
  <c r="L943" i="10"/>
  <c r="L394" i="10"/>
  <c r="R295" i="10"/>
  <c r="F298" i="10"/>
  <c r="H250" i="10"/>
  <c r="Q206" i="10"/>
  <c r="R195" i="10"/>
  <c r="M945" i="10"/>
  <c r="M177" i="10"/>
  <c r="M982" i="10" s="1"/>
  <c r="P856" i="10"/>
  <c r="H856" i="10"/>
  <c r="O907" i="10"/>
  <c r="O908" i="10" s="1"/>
  <c r="F37" i="5"/>
  <c r="F735" i="10"/>
  <c r="R739" i="10"/>
  <c r="R585" i="10"/>
  <c r="F598" i="10"/>
  <c r="I130" i="7"/>
  <c r="F130" i="7"/>
  <c r="F340" i="10"/>
  <c r="P942" i="10"/>
  <c r="P340" i="10"/>
  <c r="F941" i="10"/>
  <c r="R883" i="10"/>
  <c r="S883" i="10" s="1"/>
  <c r="G250" i="10"/>
  <c r="G254" i="10" s="1"/>
  <c r="R591" i="10"/>
  <c r="F205" i="10"/>
  <c r="R205" i="10" s="1"/>
  <c r="D35" i="7"/>
  <c r="L170" i="10"/>
  <c r="O139" i="10"/>
  <c r="R115" i="10"/>
  <c r="K940" i="10"/>
  <c r="K118" i="10"/>
  <c r="Q940" i="10"/>
  <c r="I922" i="10"/>
  <c r="I957" i="10" s="1"/>
  <c r="I77" i="10"/>
  <c r="O827" i="10"/>
  <c r="G827" i="10"/>
  <c r="G828" i="10" s="1"/>
  <c r="F954" i="10"/>
  <c r="R919" i="10"/>
  <c r="S919" i="10" s="1"/>
  <c r="E14" i="3"/>
  <c r="AF29" i="1"/>
  <c r="AG29" i="1"/>
  <c r="AC29" i="1"/>
  <c r="AB22" i="1"/>
  <c r="I895" i="10"/>
  <c r="I998" i="10" s="1"/>
  <c r="Q943" i="10"/>
  <c r="Q394" i="10"/>
  <c r="Q741" i="10"/>
  <c r="I741" i="10"/>
  <c r="H161" i="7"/>
  <c r="Q161" i="7" s="1"/>
  <c r="Q138" i="7"/>
  <c r="Q296" i="10"/>
  <c r="M290" i="10"/>
  <c r="F982" i="10"/>
  <c r="F940" i="10"/>
  <c r="R898" i="10"/>
  <c r="S898" i="10" s="1"/>
  <c r="F907" i="10"/>
  <c r="F908" i="10" s="1"/>
  <c r="P977" i="10"/>
  <c r="H977" i="10"/>
  <c r="L116" i="10"/>
  <c r="H922" i="10"/>
  <c r="M911" i="10"/>
  <c r="N811" i="10"/>
  <c r="N995" i="10" s="1"/>
  <c r="R39" i="10"/>
  <c r="L844" i="10"/>
  <c r="R746" i="10"/>
  <c r="R485" i="10"/>
  <c r="F487" i="10"/>
  <c r="F139" i="7"/>
  <c r="I139" i="7"/>
  <c r="J340" i="10"/>
  <c r="L942" i="10"/>
  <c r="L340" i="10"/>
  <c r="K979" i="10"/>
  <c r="K942" i="10"/>
  <c r="K340" i="10"/>
  <c r="O925" i="10"/>
  <c r="R328" i="10"/>
  <c r="H948" i="10"/>
  <c r="H256" i="10"/>
  <c r="H985" i="10" s="1"/>
  <c r="K250" i="10"/>
  <c r="H946" i="10"/>
  <c r="H212" i="10"/>
  <c r="H983" i="10" s="1"/>
  <c r="R525" i="10"/>
  <c r="R521" i="10"/>
  <c r="F523" i="10"/>
  <c r="F527" i="10" s="1"/>
  <c r="R159" i="10"/>
  <c r="J170" i="10"/>
  <c r="R165" i="10"/>
  <c r="I944" i="10"/>
  <c r="I981" i="10"/>
  <c r="I141" i="10"/>
  <c r="R106" i="10"/>
  <c r="K922" i="10"/>
  <c r="K77" i="10"/>
  <c r="L973" i="10"/>
  <c r="K861" i="10"/>
  <c r="K844" i="10"/>
  <c r="AG18" i="1"/>
  <c r="AF18" i="1"/>
  <c r="AF14" i="1"/>
  <c r="AC14" i="1"/>
  <c r="AG14" i="1"/>
  <c r="I871" i="10"/>
  <c r="R871" i="10" s="1"/>
  <c r="S871" i="10" s="1"/>
  <c r="R802" i="10"/>
  <c r="S802" i="10" s="1"/>
  <c r="O980" i="10"/>
  <c r="G980" i="10"/>
  <c r="K743" i="10"/>
  <c r="R279" i="10"/>
  <c r="K639" i="10"/>
  <c r="K648" i="10" s="1"/>
  <c r="Q250" i="10"/>
  <c r="Q254" i="10" s="1"/>
  <c r="V232" i="10"/>
  <c r="D160" i="7"/>
  <c r="R594" i="10"/>
  <c r="K946" i="10"/>
  <c r="K212" i="10"/>
  <c r="K983" i="10" s="1"/>
  <c r="P907" i="10"/>
  <c r="H907" i="10"/>
  <c r="N977" i="10"/>
  <c r="F977" i="10"/>
  <c r="R121" i="10"/>
  <c r="R451" i="10"/>
  <c r="F453" i="10"/>
  <c r="J111" i="10"/>
  <c r="D13" i="6"/>
  <c r="L956" i="10"/>
  <c r="O911" i="10"/>
  <c r="O956" i="10"/>
  <c r="K973" i="10"/>
  <c r="J875" i="10"/>
  <c r="M844" i="10"/>
  <c r="M861" i="10"/>
  <c r="I973" i="10"/>
  <c r="Q155" i="7"/>
  <c r="E13" i="3"/>
  <c r="C21" i="3"/>
  <c r="E13" i="16"/>
  <c r="C21" i="16"/>
  <c r="C24" i="16" s="1"/>
  <c r="R333" i="10"/>
  <c r="N296" i="10"/>
  <c r="F159" i="7"/>
  <c r="D179" i="7"/>
  <c r="I159" i="7"/>
  <c r="I18" i="7"/>
  <c r="R203" i="10"/>
  <c r="R112" i="10"/>
  <c r="O954" i="10"/>
  <c r="R21" i="10"/>
  <c r="J296" i="10"/>
  <c r="R137" i="10"/>
  <c r="R449" i="10"/>
  <c r="R975" i="10"/>
  <c r="S975" i="10" s="1"/>
  <c r="AG35" i="1"/>
  <c r="AC35" i="1"/>
  <c r="AF35" i="1"/>
  <c r="R291" i="10"/>
  <c r="F169" i="10"/>
  <c r="R169" i="10" s="1"/>
  <c r="I25" i="5" l="1"/>
  <c r="I26" i="5" s="1"/>
  <c r="I30" i="5" s="1"/>
  <c r="I37" i="5"/>
  <c r="K37" i="5" s="1"/>
  <c r="I456" i="10"/>
  <c r="M690" i="10"/>
  <c r="K119" i="10"/>
  <c r="K395" i="10"/>
  <c r="I690" i="10"/>
  <c r="I163" i="7"/>
  <c r="K163" i="7" s="1"/>
  <c r="H957" i="10"/>
  <c r="T32" i="1"/>
  <c r="AB32" i="1" s="1"/>
  <c r="AC31" i="1"/>
  <c r="F983" i="10"/>
  <c r="AG31" i="1"/>
  <c r="N916" i="10"/>
  <c r="N858" i="10"/>
  <c r="N876" i="10" s="1"/>
  <c r="F111" i="7"/>
  <c r="P931" i="10"/>
  <c r="D51" i="7"/>
  <c r="K925" i="10"/>
  <c r="K960" i="10" s="1"/>
  <c r="I648" i="10"/>
  <c r="N929" i="10"/>
  <c r="N964" i="10" s="1"/>
  <c r="R689" i="10"/>
  <c r="P926" i="10"/>
  <c r="H299" i="10"/>
  <c r="Q925" i="10"/>
  <c r="L690" i="10"/>
  <c r="Q648" i="10"/>
  <c r="K828" i="10"/>
  <c r="K965" i="10"/>
  <c r="M858" i="10"/>
  <c r="M992" i="10" s="1"/>
  <c r="K957" i="10"/>
  <c r="I34" i="7"/>
  <c r="K34" i="7" s="1"/>
  <c r="P925" i="10"/>
  <c r="P960" i="10" s="1"/>
  <c r="M957" i="10"/>
  <c r="H690" i="10"/>
  <c r="I923" i="10"/>
  <c r="Q690" i="10"/>
  <c r="O957" i="10"/>
  <c r="G926" i="10"/>
  <c r="K43" i="14"/>
  <c r="R392" i="10"/>
  <c r="J925" i="10"/>
  <c r="J960" i="10" s="1"/>
  <c r="O23" i="3"/>
  <c r="J299" i="10"/>
  <c r="R947" i="10"/>
  <c r="S947" i="10" s="1"/>
  <c r="D93" i="6"/>
  <c r="V628" i="10"/>
  <c r="M923" i="10"/>
  <c r="M958" i="10" s="1"/>
  <c r="O341" i="10"/>
  <c r="H83" i="11"/>
  <c r="H95" i="11" s="1"/>
  <c r="M928" i="10"/>
  <c r="M963" i="10" s="1"/>
  <c r="R647" i="10"/>
  <c r="F79" i="7"/>
  <c r="F114" i="7" s="1"/>
  <c r="G648" i="10"/>
  <c r="Q119" i="10"/>
  <c r="G119" i="10"/>
  <c r="K40" i="7"/>
  <c r="O299" i="10"/>
  <c r="I79" i="7"/>
  <c r="I114" i="7" s="1"/>
  <c r="F54" i="7"/>
  <c r="K341" i="10"/>
  <c r="M395" i="10"/>
  <c r="M967" i="10"/>
  <c r="R865" i="10"/>
  <c r="S865" i="10" s="1"/>
  <c r="H929" i="10"/>
  <c r="H964" i="10" s="1"/>
  <c r="H32" i="11"/>
  <c r="H93" i="11" s="1"/>
  <c r="I156" i="7"/>
  <c r="I176" i="7" s="1"/>
  <c r="G395" i="10"/>
  <c r="J66" i="11"/>
  <c r="J79" i="11" s="1"/>
  <c r="Q858" i="10"/>
  <c r="Q876" i="10" s="1"/>
  <c r="Q928" i="10"/>
  <c r="Q963" i="10" s="1"/>
  <c r="R920" i="10"/>
  <c r="S920" i="10" s="1"/>
  <c r="R939" i="10"/>
  <c r="S939" i="10" s="1"/>
  <c r="I154" i="7"/>
  <c r="P967" i="10"/>
  <c r="G175" i="10"/>
  <c r="Q341" i="10"/>
  <c r="L341" i="10"/>
  <c r="G965" i="10"/>
  <c r="H744" i="10"/>
  <c r="M925" i="10"/>
  <c r="M960" i="10" s="1"/>
  <c r="J957" i="10"/>
  <c r="F161" i="7"/>
  <c r="F181" i="7" s="1"/>
  <c r="P923" i="10"/>
  <c r="J956" i="10"/>
  <c r="R956" i="10" s="1"/>
  <c r="S956" i="10" s="1"/>
  <c r="F119" i="10"/>
  <c r="K962" i="10"/>
  <c r="L43" i="14"/>
  <c r="F154" i="7"/>
  <c r="F173" i="7" s="1"/>
  <c r="F40" i="7"/>
  <c r="F57" i="7" s="1"/>
  <c r="L492" i="10"/>
  <c r="N341" i="10"/>
  <c r="R645" i="10"/>
  <c r="O690" i="10"/>
  <c r="H926" i="10"/>
  <c r="H961" i="10" s="1"/>
  <c r="P299" i="10"/>
  <c r="H527" i="10"/>
  <c r="H395" i="10"/>
  <c r="R869" i="10"/>
  <c r="S869" i="10" s="1"/>
  <c r="D90" i="6"/>
  <c r="P744" i="10"/>
  <c r="I925" i="10"/>
  <c r="I960" i="10" s="1"/>
  <c r="R373" i="10"/>
  <c r="D183" i="7"/>
  <c r="I962" i="10"/>
  <c r="P395" i="10"/>
  <c r="K690" i="10"/>
  <c r="R921" i="10"/>
  <c r="S921" i="10" s="1"/>
  <c r="F14" i="5"/>
  <c r="F18" i="5" s="1"/>
  <c r="K59" i="11"/>
  <c r="F43" i="14"/>
  <c r="R976" i="10"/>
  <c r="S976" i="10" s="1"/>
  <c r="D57" i="7"/>
  <c r="G744" i="10"/>
  <c r="J744" i="10"/>
  <c r="O395" i="10"/>
  <c r="R687" i="10"/>
  <c r="G925" i="10"/>
  <c r="G960" i="10" s="1"/>
  <c r="J931" i="10"/>
  <c r="J966" i="10" s="1"/>
  <c r="L923" i="10"/>
  <c r="L958" i="10" s="1"/>
  <c r="O964" i="10"/>
  <c r="R453" i="10"/>
  <c r="Q299" i="10"/>
  <c r="K928" i="10"/>
  <c r="K963" i="10" s="1"/>
  <c r="R455" i="10"/>
  <c r="G299" i="10"/>
  <c r="O875" i="10"/>
  <c r="G43" i="14"/>
  <c r="D58" i="7"/>
  <c r="N395" i="10"/>
  <c r="R912" i="10"/>
  <c r="S912" i="10" s="1"/>
  <c r="M456" i="10"/>
  <c r="R605" i="10"/>
  <c r="N926" i="10"/>
  <c r="N961" i="10" s="1"/>
  <c r="R940" i="10"/>
  <c r="S940" i="10" s="1"/>
  <c r="O828" i="10"/>
  <c r="F250" i="10"/>
  <c r="F254" i="10" s="1"/>
  <c r="J254" i="10"/>
  <c r="J12" i="11"/>
  <c r="J29" i="11" s="1"/>
  <c r="R338" i="10"/>
  <c r="L908" i="10"/>
  <c r="H963" i="10"/>
  <c r="N928" i="10"/>
  <c r="N963" i="10" s="1"/>
  <c r="P341" i="10"/>
  <c r="M926" i="10"/>
  <c r="M961" i="10" s="1"/>
  <c r="O958" i="10"/>
  <c r="H341" i="10"/>
  <c r="O928" i="10"/>
  <c r="O963" i="10" s="1"/>
  <c r="N924" i="10"/>
  <c r="N959" i="10" s="1"/>
  <c r="K53" i="6"/>
  <c r="R118" i="10"/>
  <c r="L119" i="10"/>
  <c r="D182" i="7"/>
  <c r="K926" i="10"/>
  <c r="K961" i="10" s="1"/>
  <c r="I958" i="10"/>
  <c r="H923" i="10"/>
  <c r="H958" i="10" s="1"/>
  <c r="D35" i="6"/>
  <c r="O926" i="10"/>
  <c r="O961" i="10" s="1"/>
  <c r="P119" i="10"/>
  <c r="G957" i="10"/>
  <c r="R927" i="10"/>
  <c r="S927" i="10" s="1"/>
  <c r="R58" i="10"/>
  <c r="R77" i="10"/>
  <c r="J929" i="10"/>
  <c r="J964" i="10" s="1"/>
  <c r="H924" i="10"/>
  <c r="H959" i="10" s="1"/>
  <c r="G341" i="10"/>
  <c r="I395" i="10"/>
  <c r="J456" i="10"/>
  <c r="P929" i="10"/>
  <c r="P964" i="10" s="1"/>
  <c r="J987" i="10"/>
  <c r="N987" i="10"/>
  <c r="F456" i="10"/>
  <c r="J916" i="10"/>
  <c r="I162" i="7"/>
  <c r="I182" i="7" s="1"/>
  <c r="E21" i="14"/>
  <c r="I22" i="14" s="1"/>
  <c r="N456" i="10"/>
  <c r="R973" i="10"/>
  <c r="S973" i="10" s="1"/>
  <c r="H908" i="10"/>
  <c r="I12" i="6"/>
  <c r="K12" i="6" s="1"/>
  <c r="R250" i="10"/>
  <c r="R491" i="10"/>
  <c r="N913" i="10"/>
  <c r="J43" i="14"/>
  <c r="R290" i="10"/>
  <c r="R955" i="10"/>
  <c r="S955" i="10" s="1"/>
  <c r="R40" i="10"/>
  <c r="L926" i="10"/>
  <c r="L961" i="10" s="1"/>
  <c r="G32" i="11"/>
  <c r="G93" i="11" s="1"/>
  <c r="P924" i="10"/>
  <c r="P959" i="10" s="1"/>
  <c r="J341" i="10"/>
  <c r="L916" i="10"/>
  <c r="R111" i="10"/>
  <c r="P928" i="10"/>
  <c r="P963" i="10" s="1"/>
  <c r="O119" i="10"/>
  <c r="R741" i="10"/>
  <c r="F179" i="7"/>
  <c r="N299" i="10"/>
  <c r="C24" i="3"/>
  <c r="M875" i="10"/>
  <c r="J959" i="10"/>
  <c r="M908" i="10"/>
  <c r="G924" i="10"/>
  <c r="G959" i="10" s="1"/>
  <c r="Q908" i="10"/>
  <c r="Q962" i="10"/>
  <c r="L964" i="10"/>
  <c r="Q395" i="10"/>
  <c r="H43" i="14"/>
  <c r="F19" i="7"/>
  <c r="F58" i="7" s="1"/>
  <c r="F299" i="10"/>
  <c r="N950" i="10"/>
  <c r="N951" i="10" s="1"/>
  <c r="H61" i="11"/>
  <c r="I42" i="11"/>
  <c r="O931" i="10"/>
  <c r="O966" i="10" s="1"/>
  <c r="O603" i="10"/>
  <c r="M924" i="10"/>
  <c r="M959" i="10" s="1"/>
  <c r="H828" i="10"/>
  <c r="H925" i="10"/>
  <c r="H960" i="10" s="1"/>
  <c r="R941" i="10"/>
  <c r="S941" i="10" s="1"/>
  <c r="R598" i="10"/>
  <c r="F599" i="10"/>
  <c r="I71" i="6"/>
  <c r="K71" i="6" s="1"/>
  <c r="Q916" i="10"/>
  <c r="M299" i="10"/>
  <c r="P950" i="10"/>
  <c r="P951" i="10" s="1"/>
  <c r="L210" i="10"/>
  <c r="K958" i="10"/>
  <c r="P987" i="10"/>
  <c r="N119" i="10"/>
  <c r="P527" i="10"/>
  <c r="I875" i="10"/>
  <c r="I876" i="10" s="1"/>
  <c r="L950" i="10"/>
  <c r="L951" i="10" s="1"/>
  <c r="J210" i="10"/>
  <c r="M950" i="10"/>
  <c r="M951" i="10" s="1"/>
  <c r="R394" i="10"/>
  <c r="K98" i="7"/>
  <c r="R979" i="10"/>
  <c r="S979" i="10" s="1"/>
  <c r="I924" i="10"/>
  <c r="I959" i="10" s="1"/>
  <c r="M744" i="10"/>
  <c r="F916" i="10"/>
  <c r="K744" i="10"/>
  <c r="H119" i="10"/>
  <c r="P175" i="10"/>
  <c r="R561" i="10"/>
  <c r="G929" i="10"/>
  <c r="G964" i="10" s="1"/>
  <c r="Q958" i="10"/>
  <c r="L744" i="10"/>
  <c r="R945" i="10"/>
  <c r="S945" i="10" s="1"/>
  <c r="H987" i="10"/>
  <c r="F858" i="10"/>
  <c r="F992" i="10" s="1"/>
  <c r="R734" i="10"/>
  <c r="O950" i="10"/>
  <c r="O951" i="10" s="1"/>
  <c r="F206" i="10"/>
  <c r="L828" i="10"/>
  <c r="R139" i="10"/>
  <c r="J913" i="10"/>
  <c r="R977" i="10"/>
  <c r="S977" i="10" s="1"/>
  <c r="K858" i="10"/>
  <c r="K992" i="10" s="1"/>
  <c r="O960" i="10"/>
  <c r="L858" i="10"/>
  <c r="L992" i="10" s="1"/>
  <c r="G14" i="16"/>
  <c r="I916" i="10"/>
  <c r="K875" i="10"/>
  <c r="K913" i="10"/>
  <c r="Q931" i="10"/>
  <c r="Q966" i="10" s="1"/>
  <c r="Q950" i="10"/>
  <c r="Q951" i="10" s="1"/>
  <c r="L913" i="10"/>
  <c r="H913" i="10"/>
  <c r="J950" i="10"/>
  <c r="J951" i="10" s="1"/>
  <c r="I963" i="10"/>
  <c r="R141" i="10"/>
  <c r="R743" i="10"/>
  <c r="F332" i="10"/>
  <c r="F341" i="10" s="1"/>
  <c r="K176" i="7"/>
  <c r="R895" i="10"/>
  <c r="S895" i="10" s="1"/>
  <c r="K254" i="10"/>
  <c r="L925" i="10"/>
  <c r="L960" i="10" s="1"/>
  <c r="K929" i="10"/>
  <c r="K964" i="10" s="1"/>
  <c r="G963" i="10"/>
  <c r="I75" i="6"/>
  <c r="F75" i="6"/>
  <c r="F94" i="6" s="1"/>
  <c r="D94" i="6"/>
  <c r="J11" i="11"/>
  <c r="I28" i="11"/>
  <c r="I926" i="10"/>
  <c r="I961" i="10" s="1"/>
  <c r="I744" i="10"/>
  <c r="I913" i="10"/>
  <c r="J175" i="10"/>
  <c r="J928" i="10"/>
  <c r="J963" i="10" s="1"/>
  <c r="G13" i="3"/>
  <c r="E21" i="3"/>
  <c r="E24" i="3" s="1"/>
  <c r="G15" i="3"/>
  <c r="K916" i="10"/>
  <c r="I929" i="10"/>
  <c r="I964" i="10" s="1"/>
  <c r="R982" i="10"/>
  <c r="S982" i="10" s="1"/>
  <c r="F744" i="10"/>
  <c r="V195" i="10"/>
  <c r="D42" i="7"/>
  <c r="R196" i="10"/>
  <c r="R849" i="10" s="1"/>
  <c r="S849" i="10" s="1"/>
  <c r="R980" i="10"/>
  <c r="S980" i="10" s="1"/>
  <c r="J858" i="10"/>
  <c r="R817" i="10"/>
  <c r="S817" i="10" s="1"/>
  <c r="R256" i="10"/>
  <c r="D54" i="6"/>
  <c r="D55" i="6" s="1"/>
  <c r="V100" i="10"/>
  <c r="J395" i="10"/>
  <c r="J926" i="10"/>
  <c r="J961" i="10" s="1"/>
  <c r="R943" i="10"/>
  <c r="S943" i="10" s="1"/>
  <c r="I146" i="7"/>
  <c r="F146" i="7"/>
  <c r="F189" i="7" s="1"/>
  <c r="J68" i="11"/>
  <c r="I81" i="11"/>
  <c r="I58" i="11"/>
  <c r="J39" i="11"/>
  <c r="R911" i="10"/>
  <c r="S911" i="10" s="1"/>
  <c r="J923" i="10"/>
  <c r="J958" i="10" s="1"/>
  <c r="G931" i="10"/>
  <c r="G966" i="10" s="1"/>
  <c r="G861" i="10"/>
  <c r="G844" i="10"/>
  <c r="G858" i="10" s="1"/>
  <c r="R831" i="10"/>
  <c r="S831" i="10" s="1"/>
  <c r="R942" i="10"/>
  <c r="S942" i="10" s="1"/>
  <c r="D23" i="9"/>
  <c r="D25" i="7"/>
  <c r="F13" i="7"/>
  <c r="I13" i="7"/>
  <c r="N931" i="10"/>
  <c r="N966" i="10" s="1"/>
  <c r="N254" i="10"/>
  <c r="R385" i="10"/>
  <c r="R386" i="10" s="1"/>
  <c r="F386" i="10"/>
  <c r="L59" i="11"/>
  <c r="M40" i="11"/>
  <c r="I47" i="6"/>
  <c r="D48" i="6"/>
  <c r="F47" i="6"/>
  <c r="K924" i="10"/>
  <c r="K959" i="10" s="1"/>
  <c r="K299" i="10"/>
  <c r="R101" i="10"/>
  <c r="H175" i="10"/>
  <c r="M210" i="10"/>
  <c r="M929" i="10"/>
  <c r="M964" i="10" s="1"/>
  <c r="K74" i="7"/>
  <c r="I109" i="7"/>
  <c r="R922" i="10"/>
  <c r="S922" i="10" s="1"/>
  <c r="G62" i="11"/>
  <c r="G94" i="11" s="1"/>
  <c r="Q735" i="10"/>
  <c r="R735" i="10" s="1"/>
  <c r="I950" i="10"/>
  <c r="I951" i="10" s="1"/>
  <c r="O913" i="10"/>
  <c r="R981" i="10"/>
  <c r="S981" i="10" s="1"/>
  <c r="R944" i="10"/>
  <c r="S944" i="10" s="1"/>
  <c r="R206" i="10"/>
  <c r="R210" i="10" s="1"/>
  <c r="K159" i="7"/>
  <c r="I179" i="7"/>
  <c r="R340" i="10"/>
  <c r="G19" i="16"/>
  <c r="F13" i="6"/>
  <c r="D15" i="9"/>
  <c r="F15" i="9" s="1"/>
  <c r="D17" i="6"/>
  <c r="F17" i="6" s="1"/>
  <c r="D14" i="6"/>
  <c r="D36" i="6"/>
  <c r="I13" i="6"/>
  <c r="P908" i="10"/>
  <c r="R523" i="10"/>
  <c r="R527" i="10" s="1"/>
  <c r="K139" i="7"/>
  <c r="R907" i="10"/>
  <c r="S907" i="10" s="1"/>
  <c r="G15" i="16"/>
  <c r="AC32" i="1"/>
  <c r="N923" i="10"/>
  <c r="D164" i="7"/>
  <c r="Q210" i="10"/>
  <c r="Q929" i="10"/>
  <c r="Q964" i="10" s="1"/>
  <c r="R298" i="10"/>
  <c r="I73" i="7"/>
  <c r="F73" i="7"/>
  <c r="D108" i="7"/>
  <c r="K94" i="7"/>
  <c r="I60" i="11"/>
  <c r="J41" i="11"/>
  <c r="G16" i="3"/>
  <c r="R116" i="10"/>
  <c r="R985" i="10"/>
  <c r="S985" i="10" s="1"/>
  <c r="P858" i="10"/>
  <c r="I931" i="10"/>
  <c r="I966" i="10" s="1"/>
  <c r="T77" i="1"/>
  <c r="AC27" i="1"/>
  <c r="AG27" i="1"/>
  <c r="AF27" i="1"/>
  <c r="F26" i="5"/>
  <c r="F30" i="5" s="1"/>
  <c r="R332" i="10"/>
  <c r="F182" i="7"/>
  <c r="K93" i="7"/>
  <c r="G16" i="16"/>
  <c r="R948" i="10"/>
  <c r="S948" i="10" s="1"/>
  <c r="F827" i="10"/>
  <c r="F828" i="10" s="1"/>
  <c r="M254" i="10"/>
  <c r="M931" i="10"/>
  <c r="M966" i="10" s="1"/>
  <c r="N992" i="10"/>
  <c r="G950" i="10"/>
  <c r="G951" i="10" s="1"/>
  <c r="H950" i="10"/>
  <c r="H951" i="10" s="1"/>
  <c r="J27" i="11"/>
  <c r="K10" i="11"/>
  <c r="K136" i="7"/>
  <c r="H858" i="10"/>
  <c r="Q992" i="10"/>
  <c r="K931" i="10"/>
  <c r="K966" i="10" s="1"/>
  <c r="I141" i="7"/>
  <c r="F141" i="7"/>
  <c r="H41" i="7"/>
  <c r="Q19" i="7"/>
  <c r="I19" i="7"/>
  <c r="F170" i="10"/>
  <c r="V322" i="10"/>
  <c r="D80" i="7"/>
  <c r="R323" i="10"/>
  <c r="I49" i="6"/>
  <c r="K49" i="6" s="1"/>
  <c r="D19" i="9"/>
  <c r="D61" i="6"/>
  <c r="F49" i="6"/>
  <c r="F90" i="6" s="1"/>
  <c r="I908" i="10"/>
  <c r="AB27" i="1"/>
  <c r="F51" i="7"/>
  <c r="I111" i="7"/>
  <c r="K111" i="7" s="1"/>
  <c r="K76" i="7"/>
  <c r="R984" i="10"/>
  <c r="S984" i="10" s="1"/>
  <c r="F957" i="10"/>
  <c r="R638" i="10"/>
  <c r="H55" i="11"/>
  <c r="I36" i="11"/>
  <c r="P913" i="10"/>
  <c r="P966" i="10"/>
  <c r="L965" i="10"/>
  <c r="P961" i="10"/>
  <c r="F35" i="7"/>
  <c r="I35" i="7"/>
  <c r="D52" i="7"/>
  <c r="K967" i="10"/>
  <c r="H931" i="10"/>
  <c r="H966" i="10" s="1"/>
  <c r="H254" i="10"/>
  <c r="I80" i="11"/>
  <c r="J67" i="11"/>
  <c r="G18" i="16"/>
  <c r="F24" i="6"/>
  <c r="I24" i="6"/>
  <c r="K24" i="5"/>
  <c r="R639" i="10"/>
  <c r="R648" i="10" s="1"/>
  <c r="F648" i="10"/>
  <c r="G967" i="10"/>
  <c r="L931" i="10"/>
  <c r="L966" i="10" s="1"/>
  <c r="L254" i="10"/>
  <c r="R554" i="10"/>
  <c r="R555" i="10" s="1"/>
  <c r="R559" i="10" s="1"/>
  <c r="F555" i="10"/>
  <c r="G913" i="10"/>
  <c r="Q987" i="10"/>
  <c r="F987" i="10"/>
  <c r="I299" i="10"/>
  <c r="O916" i="10"/>
  <c r="L175" i="10"/>
  <c r="I56" i="11"/>
  <c r="J37" i="11"/>
  <c r="G17" i="3"/>
  <c r="D30" i="9"/>
  <c r="F32" i="9" s="1"/>
  <c r="D145" i="7"/>
  <c r="F145" i="7" s="1"/>
  <c r="D132" i="7"/>
  <c r="M916" i="10"/>
  <c r="R212" i="10"/>
  <c r="G18" i="3"/>
  <c r="G916" i="10"/>
  <c r="R811" i="10"/>
  <c r="S811" i="10" s="1"/>
  <c r="G17" i="16"/>
  <c r="U78" i="1"/>
  <c r="K12" i="7"/>
  <c r="F924" i="10"/>
  <c r="F85" i="7"/>
  <c r="F120" i="7" s="1"/>
  <c r="I85" i="7"/>
  <c r="R680" i="10"/>
  <c r="F681" i="10"/>
  <c r="D29" i="6"/>
  <c r="D26" i="6"/>
  <c r="F25" i="6"/>
  <c r="I25" i="6"/>
  <c r="I54" i="7"/>
  <c r="K15" i="7"/>
  <c r="R522" i="10"/>
  <c r="I57" i="7"/>
  <c r="K18" i="7"/>
  <c r="F183" i="7"/>
  <c r="E21" i="16"/>
  <c r="E24" i="16" s="1"/>
  <c r="G13" i="16"/>
  <c r="I987" i="10"/>
  <c r="K987" i="10"/>
  <c r="F160" i="7"/>
  <c r="F180" i="7" s="1"/>
  <c r="I160" i="7"/>
  <c r="D180" i="7"/>
  <c r="D20" i="7"/>
  <c r="R280" i="10"/>
  <c r="L987" i="10"/>
  <c r="F923" i="10"/>
  <c r="D76" i="6"/>
  <c r="R160" i="10"/>
  <c r="R848" i="10" s="1"/>
  <c r="S848" i="10" s="1"/>
  <c r="R487" i="10"/>
  <c r="F492" i="10"/>
  <c r="H916" i="10"/>
  <c r="R177" i="10"/>
  <c r="G14" i="3"/>
  <c r="R954" i="10"/>
  <c r="S954" i="10" s="1"/>
  <c r="K950" i="10"/>
  <c r="K951" i="10" s="1"/>
  <c r="K130" i="7"/>
  <c r="J9" i="11"/>
  <c r="I26" i="11"/>
  <c r="H57" i="11"/>
  <c r="I38" i="11"/>
  <c r="F96" i="11"/>
  <c r="I161" i="7"/>
  <c r="I992" i="10"/>
  <c r="R448" i="10"/>
  <c r="R296" i="10"/>
  <c r="Q924" i="10"/>
  <c r="F950" i="10"/>
  <c r="F951" i="10" s="1"/>
  <c r="R978" i="10"/>
  <c r="S978" i="10" s="1"/>
  <c r="K140" i="7"/>
  <c r="N828" i="10"/>
  <c r="D99" i="7"/>
  <c r="R546" i="10"/>
  <c r="K131" i="7"/>
  <c r="I31" i="11"/>
  <c r="J14" i="11"/>
  <c r="J828" i="10"/>
  <c r="O858" i="10"/>
  <c r="P916" i="10"/>
  <c r="J119" i="10"/>
  <c r="R946" i="10"/>
  <c r="S946" i="10" s="1"/>
  <c r="G961" i="10"/>
  <c r="D70" i="6"/>
  <c r="I69" i="6"/>
  <c r="F69" i="6"/>
  <c r="D88" i="6"/>
  <c r="D89" i="6" s="1"/>
  <c r="D12" i="9"/>
  <c r="F12" i="9" s="1"/>
  <c r="D41" i="5"/>
  <c r="K12" i="5"/>
  <c r="I14" i="5"/>
  <c r="G19" i="3"/>
  <c r="O987" i="10"/>
  <c r="L928" i="10"/>
  <c r="L963" i="10" s="1"/>
  <c r="O967" i="10"/>
  <c r="R90" i="11"/>
  <c r="I30" i="11"/>
  <c r="J13" i="11"/>
  <c r="I82" i="11"/>
  <c r="J69" i="11"/>
  <c r="M913" i="10"/>
  <c r="R237" i="10"/>
  <c r="M987" i="10"/>
  <c r="R983" i="10"/>
  <c r="S983" i="10" s="1"/>
  <c r="F875" i="10"/>
  <c r="G987" i="10"/>
  <c r="K13" i="5"/>
  <c r="L13" i="5" s="1"/>
  <c r="F155" i="7"/>
  <c r="F174" i="7" s="1"/>
  <c r="D174" i="7"/>
  <c r="I155" i="7"/>
  <c r="F109" i="7"/>
  <c r="G958" i="10"/>
  <c r="L924" i="10"/>
  <c r="L959" i="10" s="1"/>
  <c r="O924" i="10"/>
  <c r="Q960" i="10"/>
  <c r="P828" i="10"/>
  <c r="K25" i="5" l="1"/>
  <c r="K26" i="5" s="1"/>
  <c r="K30" i="5" s="1"/>
  <c r="L30" i="5" s="1"/>
  <c r="I183" i="7"/>
  <c r="K183" i="7" s="1"/>
  <c r="I51" i="7"/>
  <c r="K51" i="7" s="1"/>
  <c r="AG32" i="1"/>
  <c r="R998" i="10"/>
  <c r="T33" i="1"/>
  <c r="T78" i="1" s="1"/>
  <c r="M876" i="10"/>
  <c r="AF32" i="1"/>
  <c r="K66" i="11"/>
  <c r="L66" i="11" s="1"/>
  <c r="R962" i="10"/>
  <c r="S962" i="10" s="1"/>
  <c r="N988" i="10"/>
  <c r="K54" i="7"/>
  <c r="K79" i="7"/>
  <c r="R957" i="10"/>
  <c r="S957" i="10" s="1"/>
  <c r="R395" i="10"/>
  <c r="G22" i="14"/>
  <c r="G23" i="14" s="1"/>
  <c r="K154" i="7"/>
  <c r="P933" i="10"/>
  <c r="I173" i="7"/>
  <c r="K173" i="7" s="1"/>
  <c r="G988" i="10"/>
  <c r="R456" i="10"/>
  <c r="L988" i="10"/>
  <c r="K57" i="7"/>
  <c r="P958" i="10"/>
  <c r="P968" i="10" s="1"/>
  <c r="F931" i="10"/>
  <c r="F966" i="10" s="1"/>
  <c r="R966" i="10" s="1"/>
  <c r="S966" i="10" s="1"/>
  <c r="L876" i="10"/>
  <c r="K179" i="7"/>
  <c r="K25" i="6"/>
  <c r="K12" i="11"/>
  <c r="K29" i="11" s="1"/>
  <c r="R341" i="10"/>
  <c r="I25" i="14"/>
  <c r="I26" i="14" s="1"/>
  <c r="I39" i="14"/>
  <c r="I40" i="14" s="1"/>
  <c r="F52" i="7"/>
  <c r="R827" i="10"/>
  <c r="S827" i="10" s="1"/>
  <c r="K968" i="10"/>
  <c r="K970" i="10" s="1"/>
  <c r="H22" i="14"/>
  <c r="H28" i="14" s="1"/>
  <c r="J988" i="10"/>
  <c r="R599" i="10"/>
  <c r="R603" i="10" s="1"/>
  <c r="O988" i="10"/>
  <c r="I988" i="10"/>
  <c r="K876" i="10"/>
  <c r="K162" i="7"/>
  <c r="K35" i="7"/>
  <c r="G96" i="11"/>
  <c r="R492" i="10"/>
  <c r="K933" i="10"/>
  <c r="P988" i="10"/>
  <c r="R299" i="10"/>
  <c r="H988" i="10"/>
  <c r="F988" i="10"/>
  <c r="K114" i="7"/>
  <c r="R119" i="10"/>
  <c r="R744" i="10"/>
  <c r="I968" i="10"/>
  <c r="I970" i="10" s="1"/>
  <c r="J42" i="11"/>
  <c r="I61" i="11"/>
  <c r="L22" i="14"/>
  <c r="J22" i="14"/>
  <c r="K22" i="14"/>
  <c r="F22" i="14"/>
  <c r="I28" i="14"/>
  <c r="R916" i="10"/>
  <c r="S916" i="10" s="1"/>
  <c r="Q988" i="10"/>
  <c r="K141" i="7"/>
  <c r="L968" i="10"/>
  <c r="L970" i="10" s="1"/>
  <c r="G933" i="10"/>
  <c r="F929" i="10"/>
  <c r="F210" i="10"/>
  <c r="G968" i="10"/>
  <c r="K109" i="7"/>
  <c r="K11" i="11"/>
  <c r="J28" i="11"/>
  <c r="F876" i="10"/>
  <c r="L933" i="10"/>
  <c r="J968" i="10"/>
  <c r="J970" i="10" s="1"/>
  <c r="I83" i="11"/>
  <c r="I95" i="11" s="1"/>
  <c r="R856" i="10"/>
  <c r="S856" i="10" s="1"/>
  <c r="M968" i="10"/>
  <c r="M970" i="10" s="1"/>
  <c r="F50" i="5"/>
  <c r="F603" i="10"/>
  <c r="H968" i="10"/>
  <c r="H970" i="10" s="1"/>
  <c r="I94" i="6"/>
  <c r="K75" i="6"/>
  <c r="K94" i="6" s="1"/>
  <c r="I174" i="7"/>
  <c r="K174" i="7" s="1"/>
  <c r="K155" i="7"/>
  <c r="J82" i="11"/>
  <c r="K69" i="11"/>
  <c r="I41" i="5"/>
  <c r="F41" i="5"/>
  <c r="I88" i="6"/>
  <c r="K69" i="6"/>
  <c r="O992" i="10"/>
  <c r="O876" i="10"/>
  <c r="J31" i="11"/>
  <c r="K14" i="11"/>
  <c r="I32" i="11"/>
  <c r="I93" i="11" s="1"/>
  <c r="R681" i="10"/>
  <c r="R690" i="10" s="1"/>
  <c r="F690" i="10"/>
  <c r="F959" i="10"/>
  <c r="R924" i="10"/>
  <c r="S924" i="10" s="1"/>
  <c r="R995" i="10"/>
  <c r="F188" i="7"/>
  <c r="F147" i="7"/>
  <c r="J56" i="11"/>
  <c r="K37" i="11"/>
  <c r="S932" i="10"/>
  <c r="K24" i="6"/>
  <c r="J36" i="11"/>
  <c r="I55" i="11"/>
  <c r="R170" i="10"/>
  <c r="R175" i="10" s="1"/>
  <c r="F175" i="10"/>
  <c r="F928" i="10"/>
  <c r="Q41" i="7"/>
  <c r="I41" i="7"/>
  <c r="K41" i="7" s="1"/>
  <c r="H992" i="10"/>
  <c r="H876" i="10"/>
  <c r="AG33" i="1"/>
  <c r="F108" i="7"/>
  <c r="L37" i="5"/>
  <c r="K13" i="6"/>
  <c r="G875" i="10"/>
  <c r="G876" i="10" s="1"/>
  <c r="R861" i="10"/>
  <c r="S861" i="10" s="1"/>
  <c r="I189" i="7"/>
  <c r="K189" i="7" s="1"/>
  <c r="K146" i="7"/>
  <c r="M988" i="10"/>
  <c r="I70" i="6"/>
  <c r="F70" i="6"/>
  <c r="Q959" i="10"/>
  <c r="J26" i="11"/>
  <c r="K9" i="11"/>
  <c r="F76" i="6"/>
  <c r="D95" i="6"/>
  <c r="D96" i="6" s="1"/>
  <c r="D124" i="6" s="1"/>
  <c r="I76" i="6"/>
  <c r="D77" i="6"/>
  <c r="F20" i="7"/>
  <c r="I20" i="7"/>
  <c r="D21" i="7"/>
  <c r="K988" i="10"/>
  <c r="D18" i="9"/>
  <c r="F20" i="9" s="1"/>
  <c r="D60" i="6"/>
  <c r="F60" i="6" s="1"/>
  <c r="D56" i="6"/>
  <c r="F930" i="10"/>
  <c r="F559" i="10"/>
  <c r="K67" i="11"/>
  <c r="J80" i="11"/>
  <c r="H62" i="11"/>
  <c r="H94" i="11" s="1"/>
  <c r="H96" i="11" s="1"/>
  <c r="L10" i="11"/>
  <c r="K27" i="11"/>
  <c r="P992" i="10"/>
  <c r="P876" i="10"/>
  <c r="I108" i="7"/>
  <c r="K73" i="7"/>
  <c r="F164" i="7"/>
  <c r="F184" i="7" s="1"/>
  <c r="I164" i="7"/>
  <c r="I165" i="7" s="1"/>
  <c r="D184" i="7"/>
  <c r="D185" i="7" s="1"/>
  <c r="D213" i="7" s="1"/>
  <c r="D165" i="7"/>
  <c r="D167" i="7" s="1"/>
  <c r="D123" i="6"/>
  <c r="D40" i="6"/>
  <c r="F48" i="6"/>
  <c r="I48" i="6"/>
  <c r="N40" i="11"/>
  <c r="M59" i="11"/>
  <c r="I25" i="7"/>
  <c r="D64" i="7"/>
  <c r="F25" i="7"/>
  <c r="F64" i="7" s="1"/>
  <c r="F913" i="10"/>
  <c r="J81" i="11"/>
  <c r="K68" i="11"/>
  <c r="J992" i="10"/>
  <c r="J876" i="10"/>
  <c r="F42" i="7"/>
  <c r="F43" i="7" s="1"/>
  <c r="D59" i="7"/>
  <c r="D60" i="7" s="1"/>
  <c r="D211" i="7" s="1"/>
  <c r="I42" i="7"/>
  <c r="D43" i="7"/>
  <c r="D45" i="7" s="1"/>
  <c r="I50" i="5"/>
  <c r="R950" i="10"/>
  <c r="S950" i="10" s="1"/>
  <c r="I57" i="11"/>
  <c r="J38" i="11"/>
  <c r="F958" i="10"/>
  <c r="R923" i="10"/>
  <c r="S923" i="10" s="1"/>
  <c r="I26" i="6"/>
  <c r="I27" i="6" s="1"/>
  <c r="F26" i="6"/>
  <c r="F36" i="6" s="1"/>
  <c r="K85" i="7"/>
  <c r="I120" i="7"/>
  <c r="K120" i="7" s="1"/>
  <c r="F61" i="6"/>
  <c r="F102" i="6" s="1"/>
  <c r="I61" i="6"/>
  <c r="I80" i="7"/>
  <c r="F80" i="7"/>
  <c r="D115" i="7"/>
  <c r="D116" i="7" s="1"/>
  <c r="D81" i="7"/>
  <c r="K19" i="7"/>
  <c r="K90" i="6"/>
  <c r="N958" i="10"/>
  <c r="N968" i="10" s="1"/>
  <c r="N933" i="10"/>
  <c r="R908" i="10"/>
  <c r="S908" i="10" s="1"/>
  <c r="I14" i="6"/>
  <c r="F14" i="6"/>
  <c r="F15" i="6" s="1"/>
  <c r="Q744" i="10"/>
  <c r="Q926" i="10"/>
  <c r="Q961" i="10" s="1"/>
  <c r="K47" i="6"/>
  <c r="R844" i="10"/>
  <c r="S844" i="10" s="1"/>
  <c r="K39" i="11"/>
  <c r="J58" i="11"/>
  <c r="F925" i="10"/>
  <c r="G21" i="3"/>
  <c r="J30" i="3"/>
  <c r="M933" i="10"/>
  <c r="O959" i="10"/>
  <c r="O968" i="10" s="1"/>
  <c r="O933" i="10"/>
  <c r="H933" i="10"/>
  <c r="K13" i="11"/>
  <c r="J30" i="11"/>
  <c r="L12" i="5"/>
  <c r="K14" i="5"/>
  <c r="F88" i="6"/>
  <c r="K182" i="7"/>
  <c r="I99" i="7"/>
  <c r="F99" i="7"/>
  <c r="F100" i="7" s="1"/>
  <c r="D100" i="7"/>
  <c r="D102" i="7" s="1"/>
  <c r="K161" i="7"/>
  <c r="I181" i="7"/>
  <c r="K181" i="7" s="1"/>
  <c r="I35" i="6"/>
  <c r="I180" i="7"/>
  <c r="K180" i="7" s="1"/>
  <c r="K160" i="7"/>
  <c r="J30" i="16"/>
  <c r="G21" i="16"/>
  <c r="F29" i="6"/>
  <c r="F113" i="6" s="1"/>
  <c r="I29" i="6"/>
  <c r="I132" i="7"/>
  <c r="F132" i="7"/>
  <c r="F967" i="10"/>
  <c r="R967" i="10" s="1"/>
  <c r="S967" i="10" s="1"/>
  <c r="J933" i="10"/>
  <c r="Q913" i="10"/>
  <c r="I90" i="6"/>
  <c r="J60" i="11"/>
  <c r="K41" i="11"/>
  <c r="F35" i="6"/>
  <c r="F395" i="10"/>
  <c r="F926" i="10"/>
  <c r="K13" i="7"/>
  <c r="I52" i="7"/>
  <c r="G992" i="10"/>
  <c r="I933" i="10"/>
  <c r="I54" i="6"/>
  <c r="F54" i="6"/>
  <c r="R254" i="10"/>
  <c r="R987" i="10"/>
  <c r="S987" i="10" s="1"/>
  <c r="S931" i="10" l="1"/>
  <c r="L12" i="11"/>
  <c r="G28" i="14"/>
  <c r="AF33" i="1"/>
  <c r="R828" i="10"/>
  <c r="AB33" i="1"/>
  <c r="AC33" i="1"/>
  <c r="I969" i="10"/>
  <c r="K79" i="11"/>
  <c r="I46" i="14"/>
  <c r="H60" i="6" s="1"/>
  <c r="G39" i="14"/>
  <c r="G46" i="14" s="1"/>
  <c r="G47" i="14" s="1"/>
  <c r="G25" i="14"/>
  <c r="G26" i="14" s="1"/>
  <c r="K52" i="7"/>
  <c r="P970" i="10"/>
  <c r="P969" i="10"/>
  <c r="J969" i="10"/>
  <c r="H969" i="10"/>
  <c r="G969" i="10"/>
  <c r="K969" i="10"/>
  <c r="D125" i="6"/>
  <c r="F40" i="6"/>
  <c r="G970" i="10"/>
  <c r="H25" i="14"/>
  <c r="H26" i="14" s="1"/>
  <c r="H39" i="14"/>
  <c r="J83" i="11"/>
  <c r="J95" i="11" s="1"/>
  <c r="F25" i="14"/>
  <c r="F26" i="14" s="1"/>
  <c r="F39" i="14"/>
  <c r="F28" i="14"/>
  <c r="M969" i="10"/>
  <c r="K42" i="7"/>
  <c r="K43" i="7" s="1"/>
  <c r="L43" i="7" s="1"/>
  <c r="K28" i="14"/>
  <c r="K39" i="14"/>
  <c r="K25" i="14"/>
  <c r="K26" i="14" s="1"/>
  <c r="K42" i="11"/>
  <c r="J61" i="11"/>
  <c r="L28" i="14"/>
  <c r="L39" i="14"/>
  <c r="L25" i="14"/>
  <c r="L26" i="14" s="1"/>
  <c r="F59" i="7"/>
  <c r="J28" i="14"/>
  <c r="J39" i="14"/>
  <c r="J25" i="14"/>
  <c r="J26" i="14" s="1"/>
  <c r="F95" i="6"/>
  <c r="K54" i="6"/>
  <c r="L26" i="5"/>
  <c r="I58" i="7"/>
  <c r="K58" i="7" s="1"/>
  <c r="F27" i="6"/>
  <c r="F118" i="6" s="1"/>
  <c r="F123" i="6" s="1"/>
  <c r="I62" i="11"/>
  <c r="I94" i="11" s="1"/>
  <c r="I96" i="11" s="1"/>
  <c r="L969" i="10"/>
  <c r="L11" i="11"/>
  <c r="K28" i="11"/>
  <c r="F165" i="7"/>
  <c r="Q968" i="10"/>
  <c r="Q970" i="10" s="1"/>
  <c r="I60" i="6"/>
  <c r="I62" i="6" s="1"/>
  <c r="R929" i="10"/>
  <c r="S929" i="10" s="1"/>
  <c r="F964" i="10"/>
  <c r="R964" i="10" s="1"/>
  <c r="S964" i="10" s="1"/>
  <c r="F37" i="6"/>
  <c r="F41" i="6" s="1"/>
  <c r="I30" i="6"/>
  <c r="K29" i="6"/>
  <c r="K99" i="7"/>
  <c r="K100" i="7" s="1"/>
  <c r="I100" i="7"/>
  <c r="L14" i="5"/>
  <c r="L79" i="11"/>
  <c r="M66" i="11"/>
  <c r="D212" i="7"/>
  <c r="D214" i="7" s="1"/>
  <c r="D119" i="7"/>
  <c r="D121" i="7" s="1"/>
  <c r="I64" i="7"/>
  <c r="K64" i="7" s="1"/>
  <c r="K25" i="7"/>
  <c r="D190" i="7"/>
  <c r="I167" i="7"/>
  <c r="F167" i="7"/>
  <c r="M10" i="11"/>
  <c r="L27" i="11"/>
  <c r="F965" i="10"/>
  <c r="R965" i="10" s="1"/>
  <c r="S965" i="10" s="1"/>
  <c r="R930" i="10"/>
  <c r="S930" i="10" s="1"/>
  <c r="F56" i="6"/>
  <c r="F57" i="6" s="1"/>
  <c r="I56" i="6"/>
  <c r="I57" i="6" s="1"/>
  <c r="D22" i="9"/>
  <c r="F24" i="9" s="1"/>
  <c r="D24" i="7"/>
  <c r="D14" i="7"/>
  <c r="I95" i="6"/>
  <c r="K76" i="6"/>
  <c r="J32" i="11"/>
  <c r="J93" i="11" s="1"/>
  <c r="R875" i="10"/>
  <c r="S875" i="10" s="1"/>
  <c r="K56" i="11"/>
  <c r="L37" i="11"/>
  <c r="K82" i="11"/>
  <c r="L69" i="11"/>
  <c r="F19" i="6"/>
  <c r="K60" i="11"/>
  <c r="L41" i="11"/>
  <c r="O970" i="10"/>
  <c r="O969" i="10"/>
  <c r="K58" i="11"/>
  <c r="L39" i="11"/>
  <c r="F115" i="7"/>
  <c r="K26" i="6"/>
  <c r="K27" i="6" s="1"/>
  <c r="R958" i="10"/>
  <c r="S958" i="10" s="1"/>
  <c r="R951" i="10"/>
  <c r="I45" i="7"/>
  <c r="D65" i="7"/>
  <c r="F45" i="7"/>
  <c r="R913" i="10"/>
  <c r="S913" i="10" s="1"/>
  <c r="D217" i="7"/>
  <c r="D220" i="7" s="1"/>
  <c r="K80" i="11"/>
  <c r="L67" i="11"/>
  <c r="F101" i="6"/>
  <c r="F62" i="6"/>
  <c r="I59" i="7"/>
  <c r="K20" i="7"/>
  <c r="Q933" i="10"/>
  <c r="F89" i="6"/>
  <c r="R988" i="10"/>
  <c r="F175" i="7"/>
  <c r="F185" i="7" s="1"/>
  <c r="F142" i="7"/>
  <c r="F102" i="7"/>
  <c r="I102" i="7"/>
  <c r="I115" i="7"/>
  <c r="K80" i="7"/>
  <c r="N59" i="11"/>
  <c r="O40" i="11"/>
  <c r="K164" i="7"/>
  <c r="K165" i="7" s="1"/>
  <c r="I184" i="7"/>
  <c r="K184" i="7" s="1"/>
  <c r="K108" i="7"/>
  <c r="L29" i="11"/>
  <c r="M12" i="11"/>
  <c r="I89" i="6"/>
  <c r="K70" i="6"/>
  <c r="I43" i="7"/>
  <c r="N20" i="3"/>
  <c r="M20" i="3"/>
  <c r="I218" i="7" s="1"/>
  <c r="K218" i="7" s="1"/>
  <c r="L218" i="7" s="1"/>
  <c r="F43" i="5"/>
  <c r="F49" i="5"/>
  <c r="F51" i="5" s="1"/>
  <c r="F961" i="10"/>
  <c r="R961" i="10" s="1"/>
  <c r="S961" i="10" s="1"/>
  <c r="R926" i="10"/>
  <c r="S926" i="10" s="1"/>
  <c r="I175" i="7"/>
  <c r="K132" i="7"/>
  <c r="I142" i="7"/>
  <c r="K35" i="6"/>
  <c r="K30" i="11"/>
  <c r="L13" i="11"/>
  <c r="F960" i="10"/>
  <c r="R960" i="10" s="1"/>
  <c r="S960" i="10" s="1"/>
  <c r="R925" i="10"/>
  <c r="S925" i="10" s="1"/>
  <c r="R858" i="10"/>
  <c r="S858" i="10" s="1"/>
  <c r="K14" i="6"/>
  <c r="K15" i="6" s="1"/>
  <c r="I15" i="6"/>
  <c r="I118" i="6" s="1"/>
  <c r="N969" i="10"/>
  <c r="N970" i="10"/>
  <c r="D84" i="7"/>
  <c r="D26" i="9"/>
  <c r="F28" i="9" s="1"/>
  <c r="D75" i="7"/>
  <c r="I75" i="7"/>
  <c r="I102" i="6"/>
  <c r="K61" i="6"/>
  <c r="K102" i="6" s="1"/>
  <c r="F933" i="10"/>
  <c r="J57" i="11"/>
  <c r="K38" i="11"/>
  <c r="K13" i="16"/>
  <c r="K13" i="3"/>
  <c r="K50" i="5"/>
  <c r="L50" i="5" s="1"/>
  <c r="K81" i="11"/>
  <c r="L68" i="11"/>
  <c r="K48" i="6"/>
  <c r="D78" i="6"/>
  <c r="D81" i="6"/>
  <c r="K26" i="11"/>
  <c r="L9" i="11"/>
  <c r="I36" i="6"/>
  <c r="K36" i="6" s="1"/>
  <c r="F963" i="10"/>
  <c r="R963" i="10" s="1"/>
  <c r="S963" i="10" s="1"/>
  <c r="R928" i="10"/>
  <c r="S928" i="10" s="1"/>
  <c r="J55" i="11"/>
  <c r="K36" i="11"/>
  <c r="N20" i="16"/>
  <c r="M20" i="16"/>
  <c r="R959" i="10"/>
  <c r="S959" i="10" s="1"/>
  <c r="L14" i="11"/>
  <c r="K31" i="11"/>
  <c r="K88" i="6"/>
  <c r="K41" i="5"/>
  <c r="I43" i="5"/>
  <c r="G40" i="14" l="1"/>
  <c r="K59" i="7"/>
  <c r="E28" i="14"/>
  <c r="H46" i="14"/>
  <c r="H17" i="6" s="1"/>
  <c r="I17" i="6" s="1"/>
  <c r="I19" i="6" s="1"/>
  <c r="H40" i="14"/>
  <c r="F33" i="9"/>
  <c r="K40" i="14"/>
  <c r="K46" i="14"/>
  <c r="H84" i="7" s="1"/>
  <c r="I84" i="7" s="1"/>
  <c r="L165" i="7"/>
  <c r="Q969" i="10"/>
  <c r="F40" i="14"/>
  <c r="F46" i="14"/>
  <c r="H16" i="5" s="1"/>
  <c r="I16" i="5" s="1"/>
  <c r="L46" i="14"/>
  <c r="H145" i="7" s="1"/>
  <c r="I145" i="7" s="1"/>
  <c r="L40" i="14"/>
  <c r="K95" i="6"/>
  <c r="F30" i="6"/>
  <c r="K83" i="11"/>
  <c r="K95" i="11" s="1"/>
  <c r="J46" i="14"/>
  <c r="H24" i="7" s="1"/>
  <c r="I24" i="7" s="1"/>
  <c r="J40" i="14"/>
  <c r="L42" i="11"/>
  <c r="K61" i="11"/>
  <c r="I101" i="6"/>
  <c r="I37" i="6"/>
  <c r="L28" i="11"/>
  <c r="M11" i="11"/>
  <c r="K60" i="6"/>
  <c r="K62" i="6" s="1"/>
  <c r="K89" i="6"/>
  <c r="K115" i="7"/>
  <c r="K56" i="6"/>
  <c r="K57" i="6" s="1"/>
  <c r="L57" i="6" s="1"/>
  <c r="O20" i="16"/>
  <c r="P20" i="16"/>
  <c r="L15" i="6"/>
  <c r="K175" i="7"/>
  <c r="K185" i="7" s="1"/>
  <c r="I185" i="7"/>
  <c r="P40" i="11"/>
  <c r="O59" i="11"/>
  <c r="I103" i="7"/>
  <c r="K102" i="7"/>
  <c r="K103" i="7" s="1"/>
  <c r="I121" i="7"/>
  <c r="F65" i="7"/>
  <c r="F46" i="7"/>
  <c r="M69" i="11"/>
  <c r="L82" i="11"/>
  <c r="M37" i="11"/>
  <c r="L56" i="11"/>
  <c r="D63" i="7"/>
  <c r="F24" i="7"/>
  <c r="F190" i="7"/>
  <c r="F191" i="7" s="1"/>
  <c r="F193" i="7" s="1"/>
  <c r="F168" i="7"/>
  <c r="L41" i="5"/>
  <c r="K43" i="5"/>
  <c r="L43" i="5" s="1"/>
  <c r="L31" i="11"/>
  <c r="M14" i="11"/>
  <c r="L36" i="11"/>
  <c r="K55" i="11"/>
  <c r="I81" i="6"/>
  <c r="I114" i="6" s="1"/>
  <c r="F81" i="6"/>
  <c r="F103" i="6" s="1"/>
  <c r="F104" i="6" s="1"/>
  <c r="N13" i="16"/>
  <c r="L30" i="11"/>
  <c r="M13" i="11"/>
  <c r="K37" i="6"/>
  <c r="I64" i="6"/>
  <c r="F121" i="7"/>
  <c r="F103" i="7"/>
  <c r="F64" i="6"/>
  <c r="F968" i="10"/>
  <c r="M41" i="11"/>
  <c r="L60" i="11"/>
  <c r="I168" i="7"/>
  <c r="K167" i="7"/>
  <c r="K168" i="7" s="1"/>
  <c r="I190" i="7"/>
  <c r="K32" i="11"/>
  <c r="K93" i="11" s="1"/>
  <c r="L81" i="11"/>
  <c r="M68" i="11"/>
  <c r="M13" i="3"/>
  <c r="N13" i="3"/>
  <c r="D110" i="7"/>
  <c r="F75" i="7"/>
  <c r="K75" i="7" s="1"/>
  <c r="K81" i="7" s="1"/>
  <c r="J62" i="11"/>
  <c r="J94" i="11" s="1"/>
  <c r="D97" i="6"/>
  <c r="I78" i="6"/>
  <c r="F78" i="6"/>
  <c r="L38" i="11"/>
  <c r="K57" i="11"/>
  <c r="F84" i="7"/>
  <c r="R992" i="10"/>
  <c r="R876" i="10"/>
  <c r="S876" i="10" s="1"/>
  <c r="K18" i="16"/>
  <c r="I207" i="7"/>
  <c r="K18" i="3"/>
  <c r="K142" i="7"/>
  <c r="P20" i="3"/>
  <c r="O20" i="3"/>
  <c r="N12" i="11"/>
  <c r="M29" i="11"/>
  <c r="F207" i="7"/>
  <c r="F149" i="7"/>
  <c r="I46" i="7"/>
  <c r="K45" i="7"/>
  <c r="K46" i="7" s="1"/>
  <c r="I65" i="7"/>
  <c r="R968" i="10"/>
  <c r="S968" i="10" s="1"/>
  <c r="R933" i="10"/>
  <c r="S933" i="10" s="1"/>
  <c r="L26" i="11"/>
  <c r="M9" i="11"/>
  <c r="I110" i="7"/>
  <c r="I81" i="7"/>
  <c r="I206" i="7" s="1"/>
  <c r="K14" i="16"/>
  <c r="K118" i="6"/>
  <c r="K14" i="3"/>
  <c r="K30" i="6"/>
  <c r="L80" i="11"/>
  <c r="M67" i="11"/>
  <c r="L58" i="11"/>
  <c r="M39" i="11"/>
  <c r="F201" i="7"/>
  <c r="I14" i="7"/>
  <c r="D53" i="7"/>
  <c r="F14" i="7"/>
  <c r="M27" i="11"/>
  <c r="N10" i="11"/>
  <c r="N66" i="11"/>
  <c r="M79" i="11"/>
  <c r="K207" i="7" l="1"/>
  <c r="L168" i="7"/>
  <c r="I40" i="6"/>
  <c r="I113" i="6"/>
  <c r="I115" i="6" s="1"/>
  <c r="K17" i="6"/>
  <c r="K65" i="7"/>
  <c r="K145" i="7"/>
  <c r="I147" i="7"/>
  <c r="I188" i="7"/>
  <c r="L83" i="11"/>
  <c r="L95" i="11" s="1"/>
  <c r="K190" i="7"/>
  <c r="L61" i="11"/>
  <c r="M42" i="11"/>
  <c r="I18" i="5"/>
  <c r="K16" i="5"/>
  <c r="I49" i="5"/>
  <c r="L32" i="11"/>
  <c r="L93" i="11" s="1"/>
  <c r="K101" i="6"/>
  <c r="M28" i="11"/>
  <c r="N11" i="11"/>
  <c r="F213" i="7"/>
  <c r="K121" i="7"/>
  <c r="R969" i="10"/>
  <c r="S969" i="10" s="1"/>
  <c r="R970" i="10"/>
  <c r="S970" i="10" s="1"/>
  <c r="N18" i="16"/>
  <c r="N68" i="11"/>
  <c r="M81" i="11"/>
  <c r="M60" i="11"/>
  <c r="N41" i="11"/>
  <c r="L15" i="16"/>
  <c r="O13" i="16"/>
  <c r="P13" i="16"/>
  <c r="P59" i="11"/>
  <c r="Q40" i="11"/>
  <c r="F53" i="7"/>
  <c r="F60" i="7" s="1"/>
  <c r="F21" i="7"/>
  <c r="M80" i="11"/>
  <c r="N67" i="11"/>
  <c r="M18" i="3"/>
  <c r="N18" i="3"/>
  <c r="I119" i="7"/>
  <c r="K84" i="7"/>
  <c r="K86" i="7" s="1"/>
  <c r="I86" i="7"/>
  <c r="K78" i="6"/>
  <c r="I97" i="6"/>
  <c r="I98" i="6" s="1"/>
  <c r="I79" i="6"/>
  <c r="O13" i="3"/>
  <c r="P13" i="3"/>
  <c r="L37" i="6"/>
  <c r="N79" i="11"/>
  <c r="O66" i="11"/>
  <c r="L118" i="6"/>
  <c r="I116" i="7"/>
  <c r="N29" i="11"/>
  <c r="O12" i="11"/>
  <c r="K64" i="6"/>
  <c r="L64" i="6" s="1"/>
  <c r="L62" i="6"/>
  <c r="N13" i="11"/>
  <c r="M30" i="11"/>
  <c r="I103" i="6"/>
  <c r="I104" i="6" s="1"/>
  <c r="K81" i="6"/>
  <c r="K103" i="6" s="1"/>
  <c r="N27" i="11"/>
  <c r="O10" i="11"/>
  <c r="K14" i="7"/>
  <c r="K21" i="7" s="1"/>
  <c r="I53" i="7"/>
  <c r="I21" i="7"/>
  <c r="M58" i="11"/>
  <c r="N39" i="11"/>
  <c r="N14" i="16"/>
  <c r="L46" i="7"/>
  <c r="L57" i="11"/>
  <c r="M38" i="11"/>
  <c r="F110" i="7"/>
  <c r="F116" i="7" s="1"/>
  <c r="F81" i="7"/>
  <c r="F206" i="7" s="1"/>
  <c r="K206" i="7" s="1"/>
  <c r="F114" i="6"/>
  <c r="K62" i="11"/>
  <c r="K94" i="11" s="1"/>
  <c r="K96" i="11" s="1"/>
  <c r="J96" i="11"/>
  <c r="M82" i="11"/>
  <c r="N69" i="11"/>
  <c r="L185" i="7"/>
  <c r="M14" i="3"/>
  <c r="N14" i="3"/>
  <c r="M26" i="11"/>
  <c r="N9" i="11"/>
  <c r="L142" i="7"/>
  <c r="F119" i="7"/>
  <c r="F122" i="7" s="1"/>
  <c r="F86" i="7"/>
  <c r="F97" i="6"/>
  <c r="F98" i="6" s="1"/>
  <c r="F106" i="6" s="1"/>
  <c r="F79" i="6"/>
  <c r="L55" i="11"/>
  <c r="M36" i="11"/>
  <c r="F63" i="7"/>
  <c r="F66" i="7" s="1"/>
  <c r="F26" i="7"/>
  <c r="F199" i="7" s="1"/>
  <c r="F969" i="10"/>
  <c r="F970" i="10"/>
  <c r="N14" i="11"/>
  <c r="M31" i="11"/>
  <c r="I26" i="7"/>
  <c r="I199" i="7" s="1"/>
  <c r="K24" i="7"/>
  <c r="K26" i="7" s="1"/>
  <c r="I63" i="7"/>
  <c r="M56" i="11"/>
  <c r="N37" i="11"/>
  <c r="K40" i="6" l="1"/>
  <c r="I41" i="6"/>
  <c r="L81" i="7"/>
  <c r="I123" i="6"/>
  <c r="K123" i="6" s="1"/>
  <c r="L123" i="6" s="1"/>
  <c r="K113" i="6"/>
  <c r="L14" i="16"/>
  <c r="M14" i="16" s="1"/>
  <c r="L17" i="6"/>
  <c r="K19" i="6"/>
  <c r="L19" i="6" s="1"/>
  <c r="N42" i="11"/>
  <c r="M61" i="11"/>
  <c r="K188" i="7"/>
  <c r="K191" i="7" s="1"/>
  <c r="I191" i="7"/>
  <c r="I193" i="7" s="1"/>
  <c r="I51" i="5"/>
  <c r="K49" i="5"/>
  <c r="K51" i="5" s="1"/>
  <c r="L51" i="5" s="1"/>
  <c r="L13" i="16"/>
  <c r="M13" i="16" s="1"/>
  <c r="I201" i="7"/>
  <c r="I149" i="7"/>
  <c r="K147" i="7"/>
  <c r="L16" i="5"/>
  <c r="K18" i="5"/>
  <c r="L18" i="5" s="1"/>
  <c r="M83" i="11"/>
  <c r="M95" i="11" s="1"/>
  <c r="O11" i="11"/>
  <c r="N28" i="11"/>
  <c r="F124" i="7"/>
  <c r="L26" i="7"/>
  <c r="K104" i="6"/>
  <c r="L104" i="6" s="1"/>
  <c r="N58" i="11"/>
  <c r="O39" i="11"/>
  <c r="P66" i="11"/>
  <c r="O79" i="11"/>
  <c r="I82" i="6"/>
  <c r="I119" i="6"/>
  <c r="F205" i="7"/>
  <c r="F208" i="7" s="1"/>
  <c r="F28" i="7"/>
  <c r="N31" i="11"/>
  <c r="O14" i="11"/>
  <c r="M55" i="11"/>
  <c r="N36" i="11"/>
  <c r="O14" i="3"/>
  <c r="P14" i="3"/>
  <c r="F115" i="6"/>
  <c r="M57" i="11"/>
  <c r="N38" i="11"/>
  <c r="P10" i="11"/>
  <c r="O27" i="11"/>
  <c r="K110" i="7"/>
  <c r="K116" i="7" s="1"/>
  <c r="I106" i="6"/>
  <c r="L62" i="11"/>
  <c r="L94" i="11" s="1"/>
  <c r="L96" i="11" s="1"/>
  <c r="O9" i="11"/>
  <c r="N26" i="11"/>
  <c r="K16" i="16"/>
  <c r="I28" i="7"/>
  <c r="I205" i="7"/>
  <c r="I211" i="7" s="1"/>
  <c r="K16" i="3"/>
  <c r="P12" i="11"/>
  <c r="O29" i="11"/>
  <c r="K97" i="6"/>
  <c r="K98" i="6" s="1"/>
  <c r="K79" i="6"/>
  <c r="P18" i="3"/>
  <c r="O18" i="3"/>
  <c r="Q59" i="11"/>
  <c r="R59" i="11" s="1"/>
  <c r="G24" i="8"/>
  <c r="N81" i="11"/>
  <c r="O68" i="11"/>
  <c r="N56" i="11"/>
  <c r="O37" i="11"/>
  <c r="L16" i="16"/>
  <c r="K199" i="7"/>
  <c r="F82" i="6"/>
  <c r="F119" i="6"/>
  <c r="F120" i="6" s="1"/>
  <c r="M32" i="11"/>
  <c r="M93" i="11" s="1"/>
  <c r="P14" i="16"/>
  <c r="O14" i="16"/>
  <c r="K53" i="7"/>
  <c r="K60" i="7" s="1"/>
  <c r="I60" i="7"/>
  <c r="N30" i="11"/>
  <c r="O13" i="11"/>
  <c r="I200" i="7"/>
  <c r="I88" i="7"/>
  <c r="N60" i="11"/>
  <c r="O41" i="11"/>
  <c r="L21" i="7"/>
  <c r="K28" i="7"/>
  <c r="K17" i="16"/>
  <c r="K17" i="3"/>
  <c r="L86" i="7"/>
  <c r="K88" i="7"/>
  <c r="N80" i="11"/>
  <c r="O67" i="11"/>
  <c r="I66" i="7"/>
  <c r="K63" i="7"/>
  <c r="K66" i="7" s="1"/>
  <c r="L66" i="7" s="1"/>
  <c r="F88" i="7"/>
  <c r="F200" i="7"/>
  <c r="F212" i="7" s="1"/>
  <c r="O69" i="11"/>
  <c r="N82" i="11"/>
  <c r="I122" i="7"/>
  <c r="I124" i="7" s="1"/>
  <c r="K119" i="7"/>
  <c r="K122" i="7" s="1"/>
  <c r="L122" i="7" s="1"/>
  <c r="F68" i="7"/>
  <c r="K114" i="6"/>
  <c r="P18" i="16"/>
  <c r="O18" i="16"/>
  <c r="L28" i="7" l="1"/>
  <c r="K115" i="6"/>
  <c r="F217" i="7"/>
  <c r="F220" i="7" s="1"/>
  <c r="M62" i="11"/>
  <c r="M94" i="11" s="1"/>
  <c r="M96" i="11" s="1"/>
  <c r="L40" i="6"/>
  <c r="K41" i="6"/>
  <c r="L41" i="6" s="1"/>
  <c r="N61" i="11"/>
  <c r="O42" i="11"/>
  <c r="K201" i="7"/>
  <c r="L18" i="16"/>
  <c r="M18" i="16" s="1"/>
  <c r="I213" i="7"/>
  <c r="K213" i="7" s="1"/>
  <c r="L191" i="7"/>
  <c r="K193" i="7"/>
  <c r="L193" i="7" s="1"/>
  <c r="L147" i="7"/>
  <c r="K149" i="7"/>
  <c r="L149" i="7" s="1"/>
  <c r="I68" i="7"/>
  <c r="I217" i="7" s="1"/>
  <c r="P11" i="11"/>
  <c r="O28" i="11"/>
  <c r="N83" i="11"/>
  <c r="N95" i="11" s="1"/>
  <c r="O80" i="11"/>
  <c r="P67" i="11"/>
  <c r="O30" i="11"/>
  <c r="P13" i="11"/>
  <c r="I24" i="8"/>
  <c r="J24" i="8" s="1"/>
  <c r="H24" i="8"/>
  <c r="P29" i="11"/>
  <c r="Q12" i="11"/>
  <c r="P27" i="11"/>
  <c r="Q10" i="11"/>
  <c r="N57" i="11"/>
  <c r="O38" i="11"/>
  <c r="N17" i="3"/>
  <c r="M17" i="3"/>
  <c r="L88" i="7"/>
  <c r="F202" i="7"/>
  <c r="O81" i="11"/>
  <c r="P68" i="11"/>
  <c r="K106" i="6"/>
  <c r="L106" i="6" s="1"/>
  <c r="L98" i="6"/>
  <c r="K205" i="7"/>
  <c r="K208" i="7" s="1"/>
  <c r="I208" i="7"/>
  <c r="O26" i="11"/>
  <c r="P9" i="11"/>
  <c r="K124" i="7"/>
  <c r="L124" i="7" s="1"/>
  <c r="L116" i="7"/>
  <c r="O82" i="11"/>
  <c r="P69" i="11"/>
  <c r="N17" i="16"/>
  <c r="O60" i="11"/>
  <c r="P41" i="11"/>
  <c r="K68" i="7"/>
  <c r="L68" i="7" s="1"/>
  <c r="L60" i="7"/>
  <c r="F211" i="7"/>
  <c r="F214" i="7" s="1"/>
  <c r="F124" i="6"/>
  <c r="F125" i="6" s="1"/>
  <c r="N55" i="11"/>
  <c r="O36" i="11"/>
  <c r="L17" i="16"/>
  <c r="I212" i="7"/>
  <c r="K212" i="7" s="1"/>
  <c r="K200" i="7"/>
  <c r="I202" i="7"/>
  <c r="O56" i="11"/>
  <c r="P37" i="11"/>
  <c r="N16" i="16"/>
  <c r="M16" i="16"/>
  <c r="P79" i="11"/>
  <c r="Q66" i="11"/>
  <c r="K82" i="6"/>
  <c r="L82" i="6" s="1"/>
  <c r="L79" i="6"/>
  <c r="M16" i="3"/>
  <c r="N16" i="3"/>
  <c r="N32" i="11"/>
  <c r="N93" i="11" s="1"/>
  <c r="O31" i="11"/>
  <c r="P14" i="11"/>
  <c r="K15" i="16"/>
  <c r="K119" i="6"/>
  <c r="K15" i="3"/>
  <c r="I120" i="6"/>
  <c r="I124" i="6"/>
  <c r="O58" i="11"/>
  <c r="P39" i="11"/>
  <c r="K202" i="7" l="1"/>
  <c r="K211" i="7"/>
  <c r="K214" i="7" s="1"/>
  <c r="L21" i="16"/>
  <c r="L24" i="16" s="1"/>
  <c r="N62" i="11"/>
  <c r="N94" i="11" s="1"/>
  <c r="N96" i="11" s="1"/>
  <c r="P42" i="11"/>
  <c r="O61" i="11"/>
  <c r="P28" i="11"/>
  <c r="Q11" i="11"/>
  <c r="O83" i="11"/>
  <c r="O95" i="11" s="1"/>
  <c r="L119" i="6"/>
  <c r="K120" i="6"/>
  <c r="L120" i="6" s="1"/>
  <c r="P16" i="16"/>
  <c r="O16" i="16"/>
  <c r="P38" i="11"/>
  <c r="O57" i="11"/>
  <c r="Q29" i="11"/>
  <c r="R29" i="11" s="1"/>
  <c r="G17" i="8"/>
  <c r="Q13" i="11"/>
  <c r="P30" i="11"/>
  <c r="K124" i="6"/>
  <c r="I125" i="6"/>
  <c r="M15" i="16"/>
  <c r="N15" i="16"/>
  <c r="Q79" i="11"/>
  <c r="G27" i="8"/>
  <c r="Q37" i="11"/>
  <c r="P56" i="11"/>
  <c r="M17" i="16"/>
  <c r="O32" i="11"/>
  <c r="O93" i="11" s="1"/>
  <c r="I214" i="7"/>
  <c r="K217" i="7"/>
  <c r="P26" i="11"/>
  <c r="Q9" i="11"/>
  <c r="P31" i="11"/>
  <c r="Q14" i="11"/>
  <c r="P16" i="3"/>
  <c r="O16" i="3"/>
  <c r="P36" i="11"/>
  <c r="O55" i="11"/>
  <c r="O17" i="16"/>
  <c r="P17" i="16"/>
  <c r="P81" i="11"/>
  <c r="Q68" i="11"/>
  <c r="Q27" i="11"/>
  <c r="R27" i="11" s="1"/>
  <c r="G15" i="8"/>
  <c r="P80" i="11"/>
  <c r="Q67" i="11"/>
  <c r="P58" i="11"/>
  <c r="Q39" i="11"/>
  <c r="N15" i="3"/>
  <c r="M15" i="3"/>
  <c r="Q41" i="11"/>
  <c r="P60" i="11"/>
  <c r="Q69" i="11"/>
  <c r="P82" i="11"/>
  <c r="O17" i="3"/>
  <c r="P17" i="3"/>
  <c r="K24" i="8"/>
  <c r="O62" i="11" l="1"/>
  <c r="O94" i="11" s="1"/>
  <c r="O96" i="11" s="1"/>
  <c r="P83" i="11"/>
  <c r="P95" i="11" s="1"/>
  <c r="Q42" i="11"/>
  <c r="P61" i="11"/>
  <c r="Q28" i="11"/>
  <c r="R28" i="11" s="1"/>
  <c r="G16" i="8"/>
  <c r="P32" i="11"/>
  <c r="P93" i="11" s="1"/>
  <c r="Q60" i="11"/>
  <c r="R60" i="11" s="1"/>
  <c r="G25" i="8"/>
  <c r="I15" i="8"/>
  <c r="J15" i="8" s="1"/>
  <c r="H15" i="8"/>
  <c r="Q82" i="11"/>
  <c r="R82" i="11" s="1"/>
  <c r="G30" i="8"/>
  <c r="Q80" i="11"/>
  <c r="R80" i="11" s="1"/>
  <c r="G28" i="8"/>
  <c r="Q81" i="11"/>
  <c r="R81" i="11" s="1"/>
  <c r="G29" i="8"/>
  <c r="L124" i="6"/>
  <c r="K125" i="6"/>
  <c r="L125" i="6" s="1"/>
  <c r="O15" i="3"/>
  <c r="P15" i="3"/>
  <c r="Q26" i="11"/>
  <c r="G14" i="8"/>
  <c r="Q56" i="11"/>
  <c r="R56" i="11" s="1"/>
  <c r="G21" i="8"/>
  <c r="P15" i="16"/>
  <c r="O15" i="16"/>
  <c r="Q58" i="11"/>
  <c r="R58" i="11" s="1"/>
  <c r="G23" i="8"/>
  <c r="P55" i="11"/>
  <c r="Q36" i="11"/>
  <c r="I27" i="8"/>
  <c r="J27" i="8" s="1"/>
  <c r="H27" i="8"/>
  <c r="Q30" i="11"/>
  <c r="R30" i="11" s="1"/>
  <c r="G18" i="8"/>
  <c r="P57" i="11"/>
  <c r="Q38" i="11"/>
  <c r="Q31" i="11"/>
  <c r="R31" i="11" s="1"/>
  <c r="G19" i="8"/>
  <c r="L217" i="7"/>
  <c r="R79" i="11"/>
  <c r="I17" i="8"/>
  <c r="J17" i="8" s="1"/>
  <c r="H17" i="8"/>
  <c r="Q61" i="11" l="1"/>
  <c r="R61" i="11" s="1"/>
  <c r="G26" i="8"/>
  <c r="H16" i="8"/>
  <c r="I16" i="8"/>
  <c r="J16" i="8" s="1"/>
  <c r="K17" i="8"/>
  <c r="K27" i="8"/>
  <c r="R83" i="11"/>
  <c r="I21" i="8"/>
  <c r="J21" i="8" s="1"/>
  <c r="H21" i="8"/>
  <c r="I28" i="8"/>
  <c r="J28" i="8" s="1"/>
  <c r="H28" i="8"/>
  <c r="K15" i="8"/>
  <c r="Q32" i="11"/>
  <c r="Q93" i="11" s="1"/>
  <c r="R26" i="11"/>
  <c r="R32" i="11" s="1"/>
  <c r="I30" i="8"/>
  <c r="J30" i="8" s="1"/>
  <c r="H30" i="8"/>
  <c r="I19" i="8"/>
  <c r="J19" i="8" s="1"/>
  <c r="H19" i="8"/>
  <c r="I18" i="8"/>
  <c r="J18" i="8" s="1"/>
  <c r="H18" i="8"/>
  <c r="Q55" i="11"/>
  <c r="G20" i="8"/>
  <c r="Q83" i="11"/>
  <c r="Q95" i="11" s="1"/>
  <c r="R95" i="11" s="1"/>
  <c r="P62" i="11"/>
  <c r="P94" i="11" s="1"/>
  <c r="P96" i="11" s="1"/>
  <c r="I25" i="8"/>
  <c r="J25" i="8" s="1"/>
  <c r="H25" i="8"/>
  <c r="Q57" i="11"/>
  <c r="R57" i="11" s="1"/>
  <c r="G22" i="8"/>
  <c r="I23" i="8"/>
  <c r="J23" i="8" s="1"/>
  <c r="H23" i="8"/>
  <c r="I14" i="8"/>
  <c r="J14" i="8" s="1"/>
  <c r="H14" i="8"/>
  <c r="I29" i="8"/>
  <c r="J29" i="8" s="1"/>
  <c r="H29" i="8"/>
  <c r="K16" i="8" l="1"/>
  <c r="I26" i="8"/>
  <c r="J26" i="8" s="1"/>
  <c r="H26" i="8"/>
  <c r="K18" i="8"/>
  <c r="K30" i="8"/>
  <c r="K14" i="8"/>
  <c r="K29" i="8"/>
  <c r="K23" i="8"/>
  <c r="K25" i="8"/>
  <c r="Q62" i="11"/>
  <c r="Q94" i="11" s="1"/>
  <c r="R94" i="11" s="1"/>
  <c r="R55" i="11"/>
  <c r="R62" i="11" s="1"/>
  <c r="K19" i="8"/>
  <c r="R93" i="11"/>
  <c r="I22" i="8"/>
  <c r="J22" i="8" s="1"/>
  <c r="H22" i="8"/>
  <c r="K21" i="8"/>
  <c r="I20" i="8"/>
  <c r="J20" i="8" s="1"/>
  <c r="H20" i="8"/>
  <c r="K28" i="8"/>
  <c r="K26" i="8" l="1"/>
  <c r="J31" i="8"/>
  <c r="H31" i="8"/>
  <c r="R96" i="11"/>
  <c r="Q96" i="11"/>
  <c r="K22" i="8"/>
  <c r="K20" i="8"/>
  <c r="K31" i="8" l="1"/>
  <c r="K19" i="3" l="1"/>
  <c r="M19" i="3" s="1"/>
  <c r="K19" i="16"/>
  <c r="N19" i="16" s="1"/>
  <c r="K21" i="16" l="1"/>
  <c r="K24" i="16" s="1"/>
  <c r="K21" i="3"/>
  <c r="K24" i="3" s="1"/>
  <c r="M19" i="16"/>
  <c r="M21" i="16" s="1"/>
  <c r="M24" i="16" s="1"/>
  <c r="N19" i="3"/>
  <c r="I219" i="7"/>
  <c r="M21" i="3"/>
  <c r="M24" i="3" s="1"/>
  <c r="P19" i="16"/>
  <c r="O19" i="16"/>
  <c r="N21" i="16"/>
  <c r="N21" i="3" l="1"/>
  <c r="N24" i="3" s="1"/>
  <c r="O19" i="3"/>
  <c r="P19" i="3"/>
  <c r="N24" i="16"/>
  <c r="O21" i="16"/>
  <c r="P21" i="16"/>
  <c r="K219" i="7"/>
  <c r="I220" i="7"/>
  <c r="P21" i="3" l="1"/>
  <c r="O21" i="3"/>
  <c r="P24" i="16"/>
  <c r="O24" i="16"/>
  <c r="P24" i="3"/>
  <c r="O24" i="3"/>
  <c r="L219" i="7"/>
  <c r="K220" i="7"/>
  <c r="L220" i="7" s="1"/>
  <c r="E20" i="18" l="1"/>
  <c r="E23" i="18" s="1"/>
  <c r="E37" i="18" l="1"/>
  <c r="A1" i="18"/>
  <c r="J26" i="16" l="1"/>
  <c r="J26" i="3"/>
  <c r="J27" i="3" l="1"/>
  <c r="J28" i="3"/>
  <c r="J29" i="3"/>
  <c r="J28" i="16"/>
  <c r="J27" i="16"/>
  <c r="J29" i="16"/>
  <c r="I18" i="16" l="1"/>
  <c r="J18" i="16" s="1"/>
  <c r="Q18" i="16" s="1"/>
  <c r="I16" i="16"/>
  <c r="J16" i="16" s="1"/>
  <c r="Q16" i="16" s="1"/>
  <c r="I14" i="16"/>
  <c r="J14" i="16" s="1"/>
  <c r="Q14" i="16" s="1"/>
  <c r="I15" i="16"/>
  <c r="J15" i="16" s="1"/>
  <c r="Q15" i="16" s="1"/>
  <c r="I19" i="16"/>
  <c r="J19" i="16" s="1"/>
  <c r="Q19" i="16" s="1"/>
  <c r="I13" i="16"/>
  <c r="J13" i="16" s="1"/>
  <c r="I17" i="16"/>
  <c r="J17" i="16" s="1"/>
  <c r="Q17" i="16" s="1"/>
  <c r="I16" i="3"/>
  <c r="J16" i="3" s="1"/>
  <c r="I13" i="3"/>
  <c r="J13" i="3" s="1"/>
  <c r="I14" i="3"/>
  <c r="J14" i="3" s="1"/>
  <c r="I19" i="3"/>
  <c r="J19" i="3" s="1"/>
  <c r="I17" i="3"/>
  <c r="J17" i="3" s="1"/>
  <c r="I18" i="3"/>
  <c r="J18" i="3" s="1"/>
  <c r="I15" i="3"/>
  <c r="J15" i="3" s="1"/>
  <c r="O11" i="7" l="1"/>
  <c r="O13" i="7" s="1"/>
  <c r="Q16" i="3"/>
  <c r="O46" i="6"/>
  <c r="O48" i="6" s="1"/>
  <c r="Q15" i="3"/>
  <c r="O12" i="6"/>
  <c r="O14" i="6" s="1"/>
  <c r="Q14" i="3"/>
  <c r="J21" i="16"/>
  <c r="J24" i="16" s="1"/>
  <c r="Q13" i="16"/>
  <c r="Q21" i="16" s="1"/>
  <c r="Q24" i="16" s="1"/>
  <c r="N32" i="16" s="1"/>
  <c r="O72" i="7"/>
  <c r="O74" i="7" s="1"/>
  <c r="Q17" i="3"/>
  <c r="L28" i="8"/>
  <c r="L30" i="8" s="1"/>
  <c r="Q19" i="3"/>
  <c r="O129" i="7"/>
  <c r="O131" i="7" s="1"/>
  <c r="Q18" i="3"/>
  <c r="Q13" i="3"/>
  <c r="J21" i="3"/>
  <c r="J24" i="3" s="1"/>
  <c r="O12" i="5"/>
  <c r="O14" i="5" s="1"/>
  <c r="O37" i="5" l="1"/>
  <c r="O39" i="5" s="1"/>
  <c r="Q21" i="3"/>
  <c r="Q24" i="3" s="1"/>
  <c r="N32" i="3" s="1"/>
</calcChain>
</file>

<file path=xl/comments1.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2.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3.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<sst xmlns="http://schemas.openxmlformats.org/spreadsheetml/2006/main" count="2705" uniqueCount="607">
  <si>
    <t>Puget Sound Energy</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</si>
  <si>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</si>
  <si>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</si>
  <si>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</si>
  <si>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</si>
  <si>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</si>
  <si>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</si>
  <si>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</si>
  <si>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</si>
  <si>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</si>
  <si>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</si>
  <si>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Weather</t>
  </si>
  <si>
    <t>Normalized</t>
  </si>
  <si>
    <t>Statement</t>
  </si>
  <si>
    <t>Municipal</t>
  </si>
  <si>
    <t>Conservation</t>
  </si>
  <si>
    <t>Low Income</t>
  </si>
  <si>
    <t>Merger Credit</t>
  </si>
  <si>
    <t>Carbon Offset</t>
  </si>
  <si>
    <t xml:space="preserve">Property Tax </t>
  </si>
  <si>
    <t>ERF</t>
  </si>
  <si>
    <t>Decoupling/Rate Plan</t>
  </si>
  <si>
    <t>CRM</t>
  </si>
  <si>
    <t>Amortization</t>
  </si>
  <si>
    <t>Restating</t>
  </si>
  <si>
    <t>PGA</t>
  </si>
  <si>
    <t>Normalization</t>
  </si>
  <si>
    <t>RAF (1)</t>
  </si>
  <si>
    <t>Total</t>
  </si>
  <si>
    <t>Revenue at</t>
  </si>
  <si>
    <t>Sch. 101</t>
  </si>
  <si>
    <t>Pro forma</t>
  </si>
  <si>
    <t>Line</t>
  </si>
  <si>
    <t>Rate Class</t>
  </si>
  <si>
    <t>Revenue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</si>
  <si>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</si>
  <si>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</si>
  <si>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</si>
  <si>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</si>
  <si>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</si>
  <si>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</si>
  <si>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</si>
  <si>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</si>
  <si>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</si>
  <si>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</si>
  <si>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</si>
  <si>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</si>
  <si>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</si>
  <si>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</si>
  <si>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</si>
  <si>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</si>
  <si>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Margin</t>
  </si>
  <si>
    <t>Check</t>
  </si>
  <si>
    <t>A</t>
  </si>
  <si>
    <t>B</t>
  </si>
  <si>
    <t>C</t>
  </si>
  <si>
    <t>E</t>
  </si>
  <si>
    <t>F</t>
  </si>
  <si>
    <t>G</t>
  </si>
  <si>
    <t>H</t>
  </si>
  <si>
    <t>I</t>
  </si>
  <si>
    <t>J</t>
  </si>
  <si>
    <t>K</t>
  </si>
  <si>
    <t>L</t>
  </si>
  <si>
    <t>M</t>
  </si>
  <si>
    <t>N</t>
  </si>
  <si>
    <t>O</t>
  </si>
  <si>
    <t xml:space="preserve">P </t>
  </si>
  <si>
    <t>R</t>
  </si>
  <si>
    <t>S</t>
  </si>
  <si>
    <t xml:space="preserve">T </t>
  </si>
  <si>
    <t>U</t>
  </si>
  <si>
    <t>V</t>
  </si>
  <si>
    <t>W</t>
  </si>
  <si>
    <t>X</t>
  </si>
  <si>
    <t>Y</t>
  </si>
  <si>
    <t>Residential (16)</t>
  </si>
  <si>
    <t>Residential (23)</t>
  </si>
  <si>
    <t>Residential (53)</t>
  </si>
  <si>
    <t>Commercial &amp; industrial (31)</t>
  </si>
  <si>
    <t>Large volume (41)</t>
  </si>
  <si>
    <t>Transportation - large volume (41T)</t>
  </si>
  <si>
    <t>Transportation - general services (31T)</t>
  </si>
  <si>
    <t>Compressed Natural Gas Service (54)</t>
  </si>
  <si>
    <t>Interruptible (85)</t>
  </si>
  <si>
    <t>Transportation - interruptible (85T)</t>
  </si>
  <si>
    <t>Limited interruptible (86)</t>
  </si>
  <si>
    <t>Transportation - limited interruptible (86T)</t>
  </si>
  <si>
    <t>Non exclusive interruptible (87)</t>
  </si>
  <si>
    <t>Transportation - non exclusive interrupt (87T)</t>
  </si>
  <si>
    <t>Contracts</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</si>
  <si>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</si>
  <si>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</si>
  <si>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</si>
  <si>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</si>
  <si>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</si>
  <si>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</si>
  <si>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</si>
  <si>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</si>
  <si>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</si>
  <si>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</si>
  <si>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</si>
  <si>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</si>
  <si>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</si>
  <si>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Volume</t>
  </si>
  <si>
    <t>From Sales &amp;</t>
  </si>
  <si>
    <t>Transportation</t>
  </si>
  <si>
    <t>Residential (16,23,53)</t>
  </si>
  <si>
    <t>Transportation - Commercial &amp; Industrial (31T)</t>
  </si>
  <si>
    <t>Compressed natural gas (50)</t>
  </si>
  <si>
    <t>Transportation - non exclusive interruptible (87T)</t>
  </si>
  <si>
    <t xml:space="preserve">Contracts </t>
  </si>
  <si>
    <t>Total sales and transport volume</t>
  </si>
  <si>
    <t>2017 Gas General Rate Case</t>
  </si>
  <si>
    <t>Test Year Ended September 2016</t>
  </si>
  <si>
    <t>Allocation of Revenue Deficiency to Rate Classes At Existing PGA Allocation</t>
  </si>
  <si>
    <t>Percent</t>
  </si>
  <si>
    <t>of Total</t>
  </si>
  <si>
    <t>Proposed</t>
  </si>
  <si>
    <t>Over</t>
  </si>
  <si>
    <t>of</t>
  </si>
  <si>
    <t>Calculated</t>
  </si>
  <si>
    <t>(Under)</t>
  </si>
  <si>
    <t>Existing</t>
  </si>
  <si>
    <t>at Existing</t>
  </si>
  <si>
    <t>Less</t>
  </si>
  <si>
    <t>Uniform</t>
  </si>
  <si>
    <t>Increase Less</t>
  </si>
  <si>
    <t>Change in</t>
  </si>
  <si>
    <t>Total (2)</t>
  </si>
  <si>
    <t>Margin (3)</t>
  </si>
  <si>
    <t>Target</t>
  </si>
  <si>
    <t>Rates</t>
  </si>
  <si>
    <t>Rates (1)</t>
  </si>
  <si>
    <t>(Therms)</t>
  </si>
  <si>
    <t>Increase</t>
  </si>
  <si>
    <t>Spread</t>
  </si>
  <si>
    <t>D</t>
  </si>
  <si>
    <t>P</t>
  </si>
  <si>
    <t>Commercial &amp; industrial (31,31T)</t>
  </si>
  <si>
    <t>Large volume (41,41T)</t>
  </si>
  <si>
    <t>Interruptible (85, 85T)</t>
  </si>
  <si>
    <t>Limited interruptible (86, 86T)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</si>
  <si>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</si>
  <si>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</si>
  <si>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</si>
  <si>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</si>
  <si>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</si>
  <si>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</si>
  <si>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</si>
  <si>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</si>
  <si>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</si>
  <si>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(1) Pro forma gas revenue at rates (2016 PGA) at the time of filing January 2017.</t>
  </si>
  <si>
    <t>(2) Calculated margin increase (column M) divided by pro forma revenue at existing rates (column B).</t>
  </si>
  <si>
    <t>(3) Calculated margin increase (column M) divided by pro forma margin at existing rates (column D).</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</si>
  <si>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</si>
  <si>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</si>
  <si>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</si>
  <si>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</si>
  <si>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</si>
  <si>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</si>
  <si>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</si>
  <si>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</si>
  <si>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</si>
  <si>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</si>
  <si>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</si>
  <si>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</si>
  <si>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</si>
  <si>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</si>
  <si>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</si>
  <si>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</si>
  <si>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</si>
  <si>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</si>
  <si>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</si>
  <si>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</si>
  <si>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</si>
  <si>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</si>
  <si>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</si>
  <si>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</si>
  <si>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</si>
  <si>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</si>
  <si>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</si>
  <si>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</si>
  <si>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</si>
  <si>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</si>
  <si>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</si>
  <si>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</si>
  <si>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</si>
  <si>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Settlement Total Rider Revenue</t>
  </si>
  <si>
    <t>Adjusted Total Rider Revenue</t>
  </si>
  <si>
    <t>Adjusted Base Rates Deficiency</t>
  </si>
  <si>
    <t>Current and Proposed Rates by Rate Schedule</t>
  </si>
  <si>
    <t xml:space="preserve">Billing </t>
  </si>
  <si>
    <t>Current</t>
  </si>
  <si>
    <t xml:space="preserve">Difference </t>
  </si>
  <si>
    <t>Resulting</t>
  </si>
  <si>
    <t>Description</t>
  </si>
  <si>
    <t>Units</t>
  </si>
  <si>
    <t>Determinants</t>
  </si>
  <si>
    <t>Revenues</t>
  </si>
  <si>
    <t>$</t>
  </si>
  <si>
    <t>%</t>
  </si>
  <si>
    <t>Schedule 23</t>
  </si>
  <si>
    <t>TARGET 23/53</t>
  </si>
  <si>
    <t>Basic Charge</t>
  </si>
  <si>
    <t>Bills</t>
  </si>
  <si>
    <t>Delivery Charge</t>
  </si>
  <si>
    <t>Therms</t>
  </si>
  <si>
    <t>over (under)</t>
  </si>
  <si>
    <t>Gas Revenue (Schedule 101) (1)</t>
  </si>
  <si>
    <t>Total Revenues</t>
  </si>
  <si>
    <t>Schedule 53</t>
  </si>
  <si>
    <t>Total Delivery Charges</t>
  </si>
  <si>
    <t>Gas Revenue (Schedule 101)</t>
  </si>
  <si>
    <t>Schedule 16</t>
  </si>
  <si>
    <t>TARGET 16</t>
  </si>
  <si>
    <t>Total Delivery Charge</t>
  </si>
  <si>
    <t>Mantles</t>
  </si>
  <si>
    <t>Calculated Total Therms</t>
  </si>
  <si>
    <t>Residential Summary</t>
  </si>
  <si>
    <t>Change</t>
  </si>
  <si>
    <t>Total Residential Gas (Schedule 101) Revenues</t>
  </si>
  <si>
    <t>Total Residential Margin Revenues</t>
  </si>
  <si>
    <t>Total Residential Revenues</t>
  </si>
  <si>
    <t>(1) Schedule 101 rates at proposed revenue adjustment factor (RAF).</t>
  </si>
  <si>
    <t>Schedule 31 - Sales</t>
  </si>
  <si>
    <t>TARGET 31/31T</t>
  </si>
  <si>
    <t>Procurement Charge</t>
  </si>
  <si>
    <t>Schedule 31 - Transportation</t>
  </si>
  <si>
    <t>Gas Balancing Service Charge</t>
  </si>
  <si>
    <t>Schedule 31 - Total</t>
  </si>
  <si>
    <t>Schedule 41 - Sales</t>
  </si>
  <si>
    <t>TARGET 41/41T</t>
  </si>
  <si>
    <t>Minimum Bill</t>
  </si>
  <si>
    <t>Demand Charge</t>
  </si>
  <si>
    <t>Demand</t>
  </si>
  <si>
    <t>Delivery Charge:</t>
  </si>
  <si>
    <t>First 900 therms</t>
  </si>
  <si>
    <t>in minimum bills</t>
  </si>
  <si>
    <t>Next 4,100 therms</t>
  </si>
  <si>
    <t>All over 5,000 therms</t>
  </si>
  <si>
    <t>Total Volume</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</si>
  <si>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</si>
  <si>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</si>
  <si>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</si>
  <si>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</si>
  <si>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</si>
  <si>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</si>
  <si>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</si>
  <si>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</si>
  <si>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</si>
  <si>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</si>
  <si>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</si>
  <si>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</si>
  <si>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</si>
  <si>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Minimum Bills</t>
  </si>
  <si>
    <t>First 25,000 Therms</t>
  </si>
  <si>
    <t>Next 25,000 Therms</t>
  </si>
  <si>
    <t>All over 50,000 Therms</t>
  </si>
  <si>
    <t>Schedule 85 - Transportation</t>
  </si>
  <si>
    <t>Next 50,000 Therms</t>
  </si>
  <si>
    <t>Schedule 85 - Total</t>
  </si>
  <si>
    <t>Schedule 86 - Sales</t>
  </si>
  <si>
    <t>TARGET 86/86T</t>
  </si>
  <si>
    <t>First 1,000 therms</t>
  </si>
  <si>
    <t>All over 1,000 therms</t>
  </si>
  <si>
    <t>Schedule 86 - Transportation</t>
  </si>
  <si>
    <t>Schedule 86 - Total</t>
  </si>
  <si>
    <t>Schedule 87 - Sales</t>
  </si>
  <si>
    <t>TARGET 87/87T</t>
  </si>
  <si>
    <t>Next 100,000 therms</t>
  </si>
  <si>
    <t>Next 300,000 therms</t>
  </si>
  <si>
    <t>All over 500,000 therms</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</si>
  <si>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</si>
  <si>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</si>
  <si>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</si>
  <si>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</si>
  <si>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</si>
  <si>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</si>
  <si>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</si>
  <si>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</si>
  <si>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</si>
  <si>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</si>
  <si>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</si>
  <si>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Rate</t>
  </si>
  <si>
    <t>Annual</t>
  </si>
  <si>
    <t xml:space="preserve">Under </t>
  </si>
  <si>
    <t>Schedule</t>
  </si>
  <si>
    <t>Charges</t>
  </si>
  <si>
    <t>Existing Rates</t>
  </si>
  <si>
    <t>Proposed Rates</t>
  </si>
  <si>
    <t>71</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</si>
  <si>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</si>
  <si>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</si>
  <si>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</si>
  <si>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</si>
  <si>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</si>
  <si>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</si>
  <si>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</si>
  <si>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</si>
  <si>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</si>
  <si>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</si>
  <si>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</si>
  <si>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</si>
  <si>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72</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</si>
  <si>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</si>
  <si>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</si>
  <si>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</si>
  <si>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</si>
  <si>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</si>
  <si>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</si>
  <si>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</si>
  <si>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</si>
  <si>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</si>
  <si>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</si>
  <si>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</si>
  <si>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</si>
  <si>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</si>
  <si>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</si>
  <si>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74</t>
  </si>
  <si>
    <t>74G-A</t>
  </si>
  <si>
    <t xml:space="preserve">45,000 to 400,000 Standard Models </t>
  </si>
  <si>
    <t>TARGET</t>
  </si>
  <si>
    <t>74G-B</t>
  </si>
  <si>
    <t xml:space="preserve">401,000 to 700,000 Standard Models </t>
  </si>
  <si>
    <t>74G-C</t>
  </si>
  <si>
    <t xml:space="preserve">701,000 to 1,300,000 Standard Models </t>
  </si>
  <si>
    <t>74G-D</t>
  </si>
  <si>
    <t xml:space="preserve">45,000 to 400,000 Conservation Models </t>
  </si>
  <si>
    <t>2017 Purchased Gas Adjustment Revenue Calculation (Schedule 101)</t>
  </si>
  <si>
    <t>Effective November 1, 2016</t>
  </si>
  <si>
    <t>Proforma</t>
  </si>
  <si>
    <t>Volume (Therms)</t>
  </si>
  <si>
    <t>Sched 101</t>
  </si>
  <si>
    <t>Sched 101 Revenue</t>
  </si>
  <si>
    <t>12 ME Sep 2016</t>
  </si>
  <si>
    <t>Schedule 23 Residential</t>
  </si>
  <si>
    <t>Schedule 16 Gas Lights</t>
  </si>
  <si>
    <t>Schedule 31 Commercial &amp; Industrial - Sales</t>
  </si>
  <si>
    <t>Schedule 41 Large Volume High Load Factor - Sales</t>
  </si>
  <si>
    <t>Schedule 85 Interruptible - Sales</t>
  </si>
  <si>
    <t>Schedule 86 Limited Interruptible - Sales</t>
  </si>
  <si>
    <t>Schedule 87 Non-exclusive Interruptible - Sales</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</si>
  <si>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</si>
  <si>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</si>
  <si>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</si>
  <si>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</si>
  <si>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</si>
  <si>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</si>
  <si>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</si>
  <si>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</si>
  <si>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</si>
  <si>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</si>
  <si>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</si>
  <si>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</si>
  <si>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</si>
  <si>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</si>
  <si>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</si>
  <si>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</si>
  <si>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Basic charge</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</si>
  <si>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</si>
  <si>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</si>
  <si>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</si>
  <si>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</si>
  <si>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</si>
  <si>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</si>
  <si>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</si>
  <si>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</si>
  <si>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</si>
  <si>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</si>
  <si>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</si>
  <si>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</si>
  <si>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</si>
  <si>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</si>
  <si>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</si>
  <si>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</si>
  <si>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</si>
  <si>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</si>
  <si>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</si>
  <si>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</si>
  <si>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</si>
  <si>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</si>
  <si>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31T</t>
  </si>
  <si>
    <t>Balancing charge (gas cost)</t>
  </si>
  <si>
    <t>Gas procurement charge</t>
  </si>
  <si>
    <t>Schedule 41T Large Volume - Commercial</t>
  </si>
  <si>
    <t>41T</t>
  </si>
  <si>
    <t xml:space="preserve">Billing Determinants </t>
  </si>
  <si>
    <t xml:space="preserve">Estimated Revenue </t>
  </si>
  <si>
    <t>Schedule 85T Interruptible with Firm Option - Commercial</t>
  </si>
  <si>
    <t>85T</t>
  </si>
  <si>
    <t xml:space="preserve">  First 25,000 therms</t>
  </si>
  <si>
    <t xml:space="preserve">  Next 25,000 therms</t>
  </si>
  <si>
    <t xml:space="preserve">  Over 50,000 therms</t>
  </si>
  <si>
    <t>Schedule 87T Non-exclusive Interruptible with Firm Option - Commercial</t>
  </si>
  <si>
    <t>87T</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</si>
  <si>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</si>
  <si>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</si>
  <si>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</si>
  <si>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</si>
  <si>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</si>
  <si>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</si>
  <si>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</si>
  <si>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</si>
  <si>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</si>
  <si>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</si>
  <si>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</si>
  <si>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</si>
  <si>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</si>
  <si>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</si>
  <si>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</si>
  <si>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86T</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</si>
  <si>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</si>
  <si>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</si>
  <si>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</si>
  <si>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</si>
  <si>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</si>
  <si>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</si>
  <si>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</si>
  <si>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</si>
  <si>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</si>
  <si>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Residential</t>
  </si>
  <si>
    <t>Propane</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</si>
  <si>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</si>
  <si>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</si>
  <si>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</si>
  <si>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</si>
  <si>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</si>
  <si>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</si>
  <si>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</si>
  <si>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</si>
  <si>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</si>
  <si>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General service - industrial</t>
  </si>
  <si>
    <t>Large volume - industrial</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</si>
  <si>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</si>
  <si>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</si>
  <si>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</si>
  <si>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</si>
  <si>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</si>
  <si>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</si>
  <si>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</si>
  <si>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</si>
  <si>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</si>
  <si>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</si>
  <si>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</si>
  <si>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Commercial &amp; industrial</t>
  </si>
  <si>
    <t>Large volume</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</si>
  <si>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</si>
  <si>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</si>
  <si>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</si>
  <si>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</si>
  <si>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</si>
  <si>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</si>
  <si>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</si>
  <si>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</si>
  <si>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</si>
  <si>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</si>
  <si>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</si>
  <si>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</si>
  <si>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large volume - commercial</t>
  </si>
  <si>
    <t>Trans. interrupt with firm option - com</t>
  </si>
  <si>
    <t>Trans. non-exclus inter/firm option - com</t>
  </si>
  <si>
    <t>Trans. large volume - industrial</t>
  </si>
  <si>
    <t>Trans. interrupt with firm option - ind</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</si>
  <si>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</si>
  <si>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</si>
  <si>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</si>
  <si>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</si>
  <si>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</si>
  <si>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</si>
  <si>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</si>
  <si>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</si>
  <si>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</si>
  <si>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</si>
  <si>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</si>
  <si>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</si>
  <si>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</si>
  <si>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</si>
  <si>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</si>
  <si>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</si>
  <si>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</si>
  <si>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</si>
  <si>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</si>
  <si>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</si>
  <si>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</si>
  <si>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</si>
  <si>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</si>
  <si>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</si>
  <si>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</si>
  <si>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</si>
  <si>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</si>
  <si>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</si>
  <si>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</si>
  <si>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</si>
  <si>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</si>
  <si>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</si>
  <si>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</si>
  <si>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</si>
  <si>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</si>
  <si>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</si>
  <si>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</si>
  <si>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</si>
  <si>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</si>
  <si>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</si>
  <si>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</si>
  <si>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</si>
  <si>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</si>
  <si>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</si>
  <si>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</si>
  <si>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</si>
  <si>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</si>
  <si>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</si>
  <si>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</si>
  <si>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</si>
  <si>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</si>
  <si>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</si>
  <si>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</si>
  <si>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</si>
  <si>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</si>
  <si>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</si>
  <si>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</si>
  <si>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</si>
  <si>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</si>
  <si>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</si>
  <si>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</si>
  <si>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</si>
  <si>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</si>
  <si>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Procurement Charge Calculation</t>
  </si>
  <si>
    <t>Line No.</t>
  </si>
  <si>
    <t>Comm. &amp; Indus. (31,31T)</t>
  </si>
  <si>
    <t>Large Volume (41,41T)</t>
  </si>
  <si>
    <t>Limited Interruptible (86, 86T)</t>
  </si>
  <si>
    <t>Non-Exclusive Interruptible (87, 87T)</t>
  </si>
  <si>
    <t>(a)</t>
  </si>
  <si>
    <t>(b)</t>
  </si>
  <si>
    <t>(c)</t>
  </si>
  <si>
    <t>(d)</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</si>
  <si>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</si>
  <si>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</si>
  <si>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</si>
  <si>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</si>
  <si>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</si>
  <si>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</si>
  <si>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</si>
  <si>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</si>
  <si>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</si>
  <si>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</si>
  <si>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</si>
  <si>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</si>
  <si>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</si>
  <si>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Demand Unit Cost</t>
  </si>
  <si>
    <t>System Total</t>
  </si>
  <si>
    <t>(g)</t>
  </si>
  <si>
    <t>(h)</t>
  </si>
  <si>
    <t>(i)</t>
  </si>
  <si>
    <t>(j)</t>
  </si>
  <si>
    <t>(k)</t>
  </si>
  <si>
    <t>Total Including Gas Supply and Storage Costs</t>
  </si>
  <si>
    <t>Total Excluding Gas Supply and Storage Costs</t>
  </si>
  <si>
    <t>Current Demand Charge</t>
  </si>
  <si>
    <t>Difference to the Actual</t>
  </si>
  <si>
    <t>Proposed Demand Charge</t>
  </si>
  <si>
    <t>Calculation of Proposed Schedule 101 Rates</t>
  </si>
  <si>
    <t>Commercial and Industrial</t>
  </si>
  <si>
    <t>Interruptible</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</si>
  <si>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</si>
  <si>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</si>
  <si>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</si>
  <si>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</si>
  <si>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</si>
  <si>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</si>
  <si>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</si>
  <si>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</si>
  <si>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</si>
  <si>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</si>
  <si>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</si>
  <si>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</si>
  <si>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</si>
  <si>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</si>
  <si>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</si>
  <si>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</si>
  <si>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</si>
  <si>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</si>
  <si>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</si>
  <si>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</si>
  <si>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</si>
  <si>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</si>
  <si>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</si>
  <si>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</si>
  <si>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</si>
  <si>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</si>
  <si>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</si>
  <si>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</si>
  <si>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</si>
  <si>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</si>
  <si>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</si>
  <si>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</si>
  <si>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</si>
  <si>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Demand (per Peak Day therm per month)</t>
  </si>
  <si>
    <t>Gas Supply</t>
  </si>
  <si>
    <t>Storage</t>
  </si>
  <si>
    <t>Transmission</t>
  </si>
  <si>
    <t>Distribution</t>
  </si>
  <si>
    <t>Gas Costs</t>
  </si>
  <si>
    <t>Sales Specific Costs</t>
  </si>
  <si>
    <t>Transport Specific Costs</t>
  </si>
  <si>
    <t>Proforma Test Year Without Gas</t>
  </si>
</sst>
</file>

<file path=xl/styles.xml><?xml version="1.0" encoding="utf-8"?>
<styleSheet xmlns="http://schemas.openxmlformats.org/spreadsheetml/2006/main" xmlns:mc="http://schemas.openxmlformats.org/markup-compatibility/2006" xmlns:x14ac="http://schemas.microsoft.com/office/spreadsheetml/2009/9/ac" mc:Ignorable="x14ac">
  <numFmts count="9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000000_);_(&quot;$&quot;* \(#,##0.000000\);_(&quot;$&quot;* &quot;-&quot;_);_(@_)"/>
    <numFmt numFmtId="166" formatCode="_(* #,##0.000000_);_(* \(#,##0.000000\);_(* &quot;-&quot;_);_(@_)"/>
    <numFmt numFmtId="167" formatCode="_(* #,##0.0000_);_(* \(#,##0.0000\);_(* &quot;-&quot;_);_(@_)"/>
    <numFmt numFmtId="168" formatCode="0.0%"/>
    <numFmt numFmtId="169" formatCode="0.000%"/>
    <numFmt numFmtId="170" formatCode="#,##0.000"/>
    <numFmt numFmtId="171" formatCode="0.000000"/>
    <numFmt numFmtId="172" formatCode="&quot;Adj.&quot;\ 0.00"/>
    <numFmt numFmtId="173" formatCode="_(* #,##0.000000_);_(* \(#,##0.000000\);_(* &quot;-&quot;?????_);_(@_)"/>
    <numFmt numFmtId="174" formatCode="_(* #,##0.000000_);_(* \(#,##0.000000\);_(* &quot;-&quot;??????_);_(@_)"/>
    <numFmt numFmtId="175" formatCode="&quot;$&quot;#,##0.00\ ;\(&quot;$&quot;#,##0.00\)"/>
    <numFmt numFmtId="176" formatCode="&quot;$&quot;#,##0\ ;\(&quot;$&quot;#,##0\)"/>
    <numFmt numFmtId="177" formatCode="&quot;$&quot;#,##0.00000"/>
    <numFmt numFmtId="178" formatCode="&quot;$&quot;#,##0.00000\ ;\(&quot;$&quot;#,##0.00000\)"/>
    <numFmt numFmtId="179" formatCode="0.0000%"/>
    <numFmt numFmtId="180" formatCode="#,##0.00000"/>
    <numFmt numFmtId="181" formatCode="&quot;$&quot;#,##0.0000\ ;\(&quot;$&quot;#,##0.0000\)"/>
    <numFmt numFmtId="182" formatCode="#,##0.0"/>
    <numFmt numFmtId="183" formatCode="_(&quot;$&quot;* #,##0.00000_);_(&quot;$&quot;* \(#,##0.00000\);_(&quot;$&quot;* &quot;-&quot;??_);_(@_)"/>
    <numFmt numFmtId="184" formatCode="&quot;$&quot;#,##0"/>
    <numFmt numFmtId="185" formatCode="&quot;$&quot;#,##0.000\ ;\(&quot;$&quot;#,##0.000\)"/>
    <numFmt numFmtId="186" formatCode="_(&quot;$&quot;* #,##0_);_(&quot;$&quot;* \(#,##0\);_(&quot;$&quot;* &quot;-&quot;??_);_(@_)"/>
    <numFmt numFmtId="187" formatCode="_(&quot;$&quot;* #,##0.00000_);_(&quot;$&quot;* \(#,##0.00000\);_(&quot;$&quot;* &quot;-&quot;?????_);_(@_)"/>
    <numFmt numFmtId="188" formatCode="_(&quot;$&quot;* #,##0.00_);_(&quot;$&quot;* \(#,##0.00\);_(&quot;$&quot;* &quot;-&quot;?????_);_(@_)"/>
    <numFmt numFmtId="189" formatCode="#,##0.000000_);\(#,##0.000000\)"/>
    <numFmt numFmtId="190" formatCode="#,##0;&quot;-&quot;#,##0"/>
    <numFmt numFmtId="191" formatCode="_(&quot;$&quot;* #,##0.0000_);_(&quot;$&quot;* \(#,##0.0000\);_(&quot;$&quot;* &quot;-&quot;??_);_(@_)"/>
    <numFmt numFmtId="192" formatCode="_(* #,##0.00000_);_(* \(#,##0.00000\);_(* &quot;-&quot;??_);_(@_)"/>
    <numFmt numFmtId="193" formatCode="0.0000000"/>
    <numFmt numFmtId="194" formatCode="0000"/>
    <numFmt numFmtId="195" formatCode="000000"/>
    <numFmt numFmtId="196" formatCode="_-* ###0_-;\(###0\);_-* &quot;–&quot;_-;_-@_-"/>
    <numFmt numFmtId="197" formatCode="_-* #,###_-;\(#,###\);_-* &quot;–&quot;_-;_-@_-"/>
    <numFmt numFmtId="198" formatCode="_-\ #,##0.0_-;\(#,##0.0\);_-* &quot;–&quot;_-;_-@_-"/>
    <numFmt numFmtId="199" formatCode="d\.mmm\.yy"/>
    <numFmt numFmtId="200" formatCode="0.0"/>
    <numFmt numFmtId="201" formatCode="0.000_)"/>
    <numFmt numFmtId="202" formatCode="_-* #,##0.00\ _D_M_-;\-* #,##0.00\ _D_M_-;_-* &quot;-&quot;??\ _D_M_-;_-@_-"/>
    <numFmt numFmtId="203" formatCode="_(* #,##0.000_);_(* \(#,##0.000\);_(* &quot;-&quot;??_);_(@_)"/>
    <numFmt numFmtId="204" formatCode="[$-409]mmm\-yy;@"/>
    <numFmt numFmtId="205" formatCode="#."/>
    <numFmt numFmtId="206" formatCode="_-* #,##0.00\ &quot;DM&quot;_-;\-* #,##0.00\ &quot;DM&quot;_-;_-* &quot;-&quot;??\ &quot;DM&quot;_-;_-@_-"/>
    <numFmt numFmtId="207" formatCode="_(* ###0_);_(* \(###0\);_(* &quot;-&quot;_);_(@_)"/>
    <numFmt numFmtId="208" formatCode="#,##0.0_);[Red]\(#,##0.0\)"/>
    <numFmt numFmtId="209" formatCode="m/d/yy\ h:mm\ AM/PM"/>
    <numFmt numFmtId="210" formatCode="mmmm\ d\,\ yyyy"/>
    <numFmt numFmtId="211" formatCode="m/d/yy\ h:mm"/>
    <numFmt numFmtId="212" formatCode="00000"/>
    <numFmt numFmtId="213" formatCode="[Blue]#,##0_);[Magenta]\(#,##0\)"/>
    <numFmt numFmtId="214" formatCode="_([$€-2]* #,##0.00_);_([$€-2]* \(#,##0.00\);_([$€-2]* &quot;-&quot;??_)"/>
    <numFmt numFmtId="215" formatCode="_(* #,##0_);_(* \(#,##0\);_(* &quot;&quot;_);_(@_)"/>
    <numFmt numFmtId="216" formatCode="_(&quot;$&quot;* #,##0.0_);_(&quot;$&quot;* \(#,##0.0\);_(&quot;$&quot;* &quot;-&quot;??_);_(@_)"/>
    <numFmt numFmtId="217" formatCode="########\-###\-###"/>
    <numFmt numFmtId="218" formatCode="0.0000_);\(0.0000\)"/>
    <numFmt numFmtId="219" formatCode="mmm\-yyyy"/>
    <numFmt numFmtId="220" formatCode="#,##0.00000000000;[Red]\-#,##0.00000000000"/>
    <numFmt numFmtId="221" formatCode="_(&quot;$&quot;* #,##0.000000_);_(&quot;$&quot;* \(#,##0.000000\);_(&quot;$&quot;* &quot;-&quot;??????_);_(@_)"/>
    <numFmt numFmtId="222" formatCode="&quot;$&quot;#,"/>
    <numFmt numFmtId="223" formatCode="0.00_);\(0.00\)"/>
    <numFmt numFmtId="224" formatCode="&quot;$&quot;#,##0;\-&quot;$&quot;#,##0"/>
    <numFmt numFmtId="225" formatCode="0.00_)"/>
    <numFmt numFmtId="226" formatCode="#,##0.00\ ;\(#,##0.00\)"/>
    <numFmt numFmtId="227" formatCode="0\ &quot; HR&quot;"/>
    <numFmt numFmtId="228" formatCode="0000000"/>
    <numFmt numFmtId="229" formatCode="#,##0_);\-#,##0_);\-_)"/>
    <numFmt numFmtId="230" formatCode="#,##0.00_);\-#,##0.00_);\-_)"/>
    <numFmt numFmtId="231" formatCode="#,##0.000_);[Red]\(#,##0.000\)"/>
    <numFmt numFmtId="232" formatCode="&quot;$&quot;#,##0.000_);[Red]\(&quot;$&quot;#,##0.000\)"/>
    <numFmt numFmtId="233" formatCode="0.00000%"/>
    <numFmt numFmtId="234" formatCode="_(&quot;$&quot;* #,##0.000_);_(&quot;$&quot;* \(#,##0.000\);_(&quot;$&quot;* &quot;-&quot;??_);_(@_)"/>
    <numFmt numFmtId="235" formatCode="m/yy"/>
    <numFmt numFmtId="236" formatCode="_(* #,##0.0_);_(* \(#,##0.0\);_(* &quot;-&quot;??_);_(@_)"/>
    <numFmt numFmtId="237" formatCode="_(&quot;$&quot;* #,##0.0000_);_(&quot;$&quot;* \(#,##0.0000\);_(&quot;$&quot;* &quot;-&quot;????_);_(@_)"/>
    <numFmt numFmtId="238" formatCode="#,##0\ \ \ ;[Red]\(#,##0\)\ \ ;\—\ \ \ \ "/>
    <numFmt numFmtId="239" formatCode="0.00\ ;\-0.00\ ;&quot;- &quot;"/>
    <numFmt numFmtId="240" formatCode="_(* #,##0.0_);_(* \(#,##0.0\);_(* &quot;-&quot;_);_(@_)"/>
    <numFmt numFmtId="241" formatCode="#,##0.0_);\-#,##0.0_);\-_)"/>
    <numFmt numFmtId="242" formatCode="mmm\ dd\,\ yyyy"/>
    <numFmt numFmtId="243" formatCode="yyyy"/>
    <numFmt numFmtId="244" formatCode="0.0000"/>
    <numFmt numFmtId="245" formatCode="&quot;$&quot;#,##0.00"/>
    <numFmt numFmtId="246" formatCode="General_)"/>
    <numFmt numFmtId="247" formatCode="0.00\ "/>
  </numFmts>
  <fonts count="2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12"/>
      <name val="Arial"/>
      <family val="2"/>
    </font>
    <font>
      <b/>
      <sz val="10"/>
      <name val="Arial"/>
      <family val="2"/>
    </font>
    <font>
      <sz val="10"/>
      <color rgb="FF008080"/>
      <name val="Arial"/>
      <family val="2"/>
    </font>
    <font>
      <sz val="10"/>
      <color indexed="21"/>
      <name val="Arial"/>
      <family val="2"/>
    </font>
    <font>
      <sz val="11"/>
      <color rgb="FF008080"/>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sz val="10"/>
      <color rgb="FF0000FF"/>
      <name val="Arial"/>
      <family val="2"/>
    </font>
    <font>
      <sz val="10"/>
      <color indexed="10"/>
      <name val="Arial"/>
      <family val="2"/>
    </font>
    <font>
      <b/>
      <sz val="10"/>
      <color indexed="81"/>
      <name val="Tahoma"/>
      <family val="2"/>
    </font>
    <font>
      <sz val="10"/>
      <color indexed="81"/>
      <name val="Tahoma"/>
      <family val="2"/>
    </font>
    <font>
      <sz val="10"/>
      <color indexed="56"/>
      <name val="Arial"/>
      <family val="2"/>
    </font>
    <font>
      <sz val="8"/>
      <name val="Helv"/>
    </font>
    <font>
      <b/>
      <sz val="10"/>
      <name val="Times New Roman"/>
      <family val="1"/>
    </font>
    <font>
      <b/>
      <sz val="8"/>
      <name val="Times New Roman"/>
      <family val="1"/>
    </font>
    <font>
      <sz val="10"/>
      <name val="Times New Roman"/>
      <family val="1"/>
    </font>
    <font>
      <sz val="8"/>
      <name val="Times New Roman"/>
      <family val="1"/>
    </font>
    <font>
      <b/>
      <sz val="12"/>
      <name val="Times New Roman"/>
      <family val="1"/>
    </font>
    <font>
      <sz val="11"/>
      <name val="Times New Roman"/>
      <family val="1"/>
    </font>
    <font>
      <b/>
      <i/>
      <sz val="10"/>
      <name val="Times New Roman"/>
      <family val="1"/>
    </font>
    <font>
      <sz val="8"/>
      <color rgb="FFFF0000"/>
      <name val="Helv"/>
    </font>
    <font>
      <b/>
      <sz val="10"/>
      <color indexed="21"/>
      <name val="Arial"/>
      <family val="2"/>
    </font>
    <font>
      <sz val="10"/>
      <color indexed="9"/>
      <name val="Arial"/>
      <family val="2"/>
    </font>
    <font>
      <sz val="11"/>
      <name val="Calibri"/>
      <family val="2"/>
      <scheme val="minor"/>
    </font>
    <font>
      <b/>
      <sz val="11"/>
      <name val="Calibri"/>
      <family val="2"/>
      <scheme val="minor"/>
    </font>
    <font>
      <sz val="11"/>
      <color rgb="FF009999"/>
      <name val="Calibri"/>
      <family val="2"/>
      <scheme val="minor"/>
    </font>
    <font>
      <sz val="11"/>
      <color rgb="FF0000FF"/>
      <name val="Calibri"/>
      <family val="2"/>
      <scheme val="minor"/>
    </font>
    <font>
      <sz val="11"/>
      <name val="Calibri"/>
      <family val="2"/>
    </font>
    <font>
      <u/>
      <sz val="10"/>
      <name val="Arial"/>
      <family val="2"/>
    </font>
    <font>
      <sz val="12"/>
      <name val="Times New Roman"/>
      <family val="1"/>
    </font>
    <font>
      <sz val="11"/>
      <color indexed="8"/>
      <name val="Calibri"/>
      <family val="2"/>
    </font>
    <font>
      <sz val="8"/>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0"/>
      <color theme="1"/>
      <name val="Arial"/>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1"/>
      <name val="Arial"/>
      <family val="2"/>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theme="1"/>
      <name val="Arial"/>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1"/>
      <color indexed="63"/>
      <name val="Calibri"/>
      <family val="2"/>
    </font>
    <font>
      <sz val="10"/>
      <color rgb="FF000000"/>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9"/>
      <color indexed="48"/>
      <name val="Arial"/>
      <family val="2"/>
    </font>
    <font>
      <sz val="8"/>
      <color indexed="14"/>
      <name val="Arial"/>
      <family val="2"/>
    </font>
    <font>
      <b/>
      <sz val="18"/>
      <color indexed="62"/>
      <name val="Cambria"/>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b/>
      <sz val="9"/>
      <name val="Arial"/>
      <family val="2"/>
    </font>
    <font>
      <b/>
      <sz val="10"/>
      <color theme="1"/>
      <name val="Arial"/>
      <family val="2"/>
    </font>
    <font>
      <sz val="10"/>
      <name val="LinePrinter"/>
    </font>
    <font>
      <sz val="11"/>
      <color indexed="25"/>
      <name val="Calibri"/>
      <family val="2"/>
    </font>
    <font>
      <sz val="10"/>
      <color rgb="FFFF0000"/>
      <name val="Arial"/>
      <family val="2"/>
    </font>
    <font>
      <sz val="11"/>
      <color rgb="FFFF0000"/>
      <name val="Calibri"/>
      <family val="2"/>
    </font>
    <font>
      <b/>
      <sz val="11"/>
      <color theme="1"/>
      <name val="Arial"/>
      <family val="2"/>
    </font>
    <font>
      <b/>
      <i/>
      <sz val="10"/>
      <color rgb="FF0000FF"/>
      <name val="Arial"/>
      <family val="2"/>
    </font>
    <font>
      <b/>
      <i/>
      <sz val="10"/>
      <color rgb="FF0000FF"/>
      <name val="Times New Roman"/>
      <family val="1"/>
    </font>
  </fonts>
  <fills count="1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CCECFF"/>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style="double">
        <color indexed="8"/>
      </top>
      <bottom/>
      <diagonal/>
    </border>
  </borders>
  <cellStyleXfs count="42982">
    <xf numFmtId="0" fontId="0" fillId="0" borderId="0"/>
    <xf numFmtId="43" fontId="1" fillId="0" borderId="0" applyFont="0" applyFill="0" applyBorder="0" applyAlignment="0" applyProtection="0"/>
    <xf numFmtId="0" fontId="18" fillId="0" borderId="0"/>
    <xf numFmtId="0" fontId="1" fillId="0" borderId="0"/>
    <xf numFmtId="0" fontId="18" fillId="0" borderId="0"/>
    <xf numFmtId="9" fontId="18" fillId="0" borderId="0" applyFont="0" applyFill="0" applyBorder="0" applyAlignment="0" applyProtection="0"/>
    <xf numFmtId="171" fontId="33" fillId="0" borderId="0">
      <alignment horizontal="left" wrapText="1"/>
    </xf>
    <xf numFmtId="0" fontId="18" fillId="0" borderId="0" applyNumberFormat="0" applyBorder="0" applyAlignment="0"/>
    <xf numFmtId="44"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lignment horizontal="left" wrapText="1"/>
    </xf>
    <xf numFmtId="0" fontId="20" fillId="33" borderId="10" applyNumberFormat="0">
      <alignment horizontal="center" vertical="center"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3"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0"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51" fillId="0" borderId="0"/>
    <xf numFmtId="0" fontId="50" fillId="0" borderId="0"/>
    <xf numFmtId="0" fontId="51"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alignment horizontal="left" wrapText="1"/>
    </xf>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37" fontId="52"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0" fontId="51" fillId="0" borderId="0"/>
    <xf numFmtId="0" fontId="18" fillId="0" borderId="0"/>
    <xf numFmtId="0" fontId="18"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33" fillId="0" borderId="0">
      <alignment horizontal="left" wrapText="1"/>
    </xf>
    <xf numFmtId="0"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0" fontId="51" fillId="0" borderId="0"/>
    <xf numFmtId="171" fontId="33" fillId="0" borderId="0">
      <alignment horizontal="left" wrapText="1"/>
    </xf>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4" fontId="53" fillId="0" borderId="0">
      <alignment horizontal="left"/>
    </xf>
    <xf numFmtId="195" fontId="54" fillId="0" borderId="0">
      <alignment horizontal="left"/>
    </xf>
    <xf numFmtId="0" fontId="55" fillId="0" borderId="49"/>
    <xf numFmtId="0" fontId="56" fillId="0" borderId="0"/>
    <xf numFmtId="0" fontId="1" fillId="10" borderId="0" applyNumberFormat="0" applyBorder="0" applyAlignment="0" applyProtection="0"/>
    <xf numFmtId="0" fontId="51" fillId="0" borderId="0"/>
    <xf numFmtId="0" fontId="57" fillId="10" borderId="0" applyNumberFormat="0" applyBorder="0" applyAlignment="0" applyProtection="0"/>
    <xf numFmtId="0" fontId="18" fillId="0" borderId="0"/>
    <xf numFmtId="0" fontId="57"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0" borderId="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8" fillId="0" borderId="0"/>
    <xf numFmtId="171" fontId="33" fillId="0" borderId="0">
      <alignment horizontal="left" wrapText="1"/>
    </xf>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 fillId="0" borderId="0"/>
    <xf numFmtId="0" fontId="18" fillId="0" borderId="0"/>
    <xf numFmtId="0" fontId="1" fillId="35" borderId="0" applyNumberFormat="0" applyBorder="0" applyAlignment="0" applyProtection="0"/>
    <xf numFmtId="0" fontId="51" fillId="0" borderId="0"/>
    <xf numFmtId="0" fontId="1" fillId="10" borderId="0" applyNumberFormat="0" applyBorder="0" applyAlignment="0" applyProtection="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1" fillId="0" borderId="0"/>
    <xf numFmtId="0" fontId="18" fillId="0" borderId="0"/>
    <xf numFmtId="0" fontId="1" fillId="10" borderId="0" applyNumberFormat="0" applyBorder="0" applyAlignment="0" applyProtection="0"/>
    <xf numFmtId="0" fontId="51" fillId="0" borderId="0"/>
    <xf numFmtId="0" fontId="18" fillId="0" borderId="0"/>
    <xf numFmtId="0" fontId="18" fillId="0" borderId="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18" fillId="0" borderId="0"/>
    <xf numFmtId="0" fontId="51" fillId="0" borderId="0"/>
    <xf numFmtId="0" fontId="51" fillId="0" borderId="0"/>
    <xf numFmtId="0" fontId="57" fillId="10" borderId="0" applyNumberFormat="0" applyBorder="0" applyAlignment="0" applyProtection="0"/>
    <xf numFmtId="0" fontId="18" fillId="0" borderId="0"/>
    <xf numFmtId="0" fontId="51" fillId="0" borderId="0"/>
    <xf numFmtId="0" fontId="18" fillId="0" borderId="0"/>
    <xf numFmtId="0" fontId="51" fillId="0" borderId="0"/>
    <xf numFmtId="0" fontId="57" fillId="10" borderId="0" applyNumberFormat="0" applyBorder="0" applyAlignment="0" applyProtection="0"/>
    <xf numFmtId="0" fontId="1" fillId="10" borderId="0" applyNumberFormat="0" applyBorder="0" applyAlignment="0" applyProtection="0"/>
    <xf numFmtId="0" fontId="18" fillId="0" borderId="0"/>
    <xf numFmtId="0" fontId="51" fillId="0" borderId="0"/>
    <xf numFmtId="0" fontId="57"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0" borderId="0"/>
    <xf numFmtId="0" fontId="57" fillId="10" borderId="0" applyNumberFormat="0" applyBorder="0" applyAlignment="0" applyProtection="0"/>
    <xf numFmtId="0" fontId="51" fillId="0" borderId="0"/>
    <xf numFmtId="0" fontId="18" fillId="0" borderId="0"/>
    <xf numFmtId="0" fontId="57" fillId="10"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18" fillId="0" borderId="0"/>
    <xf numFmtId="0" fontId="57"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0" borderId="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8" fillId="0" borderId="0"/>
    <xf numFmtId="171" fontId="33" fillId="0" borderId="0">
      <alignment horizontal="left" wrapText="1"/>
    </xf>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 fillId="0" borderId="0"/>
    <xf numFmtId="0" fontId="18" fillId="0" borderId="0"/>
    <xf numFmtId="0" fontId="1" fillId="38" borderId="0" applyNumberFormat="0" applyBorder="0" applyAlignment="0" applyProtection="0"/>
    <xf numFmtId="0" fontId="51" fillId="0" borderId="0"/>
    <xf numFmtId="0" fontId="1" fillId="14" borderId="0" applyNumberFormat="0" applyBorder="0" applyAlignment="0" applyProtection="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1" fillId="0" borderId="0"/>
    <xf numFmtId="0" fontId="18" fillId="0" borderId="0"/>
    <xf numFmtId="0" fontId="1" fillId="14" borderId="0" applyNumberFormat="0" applyBorder="0" applyAlignment="0" applyProtection="0"/>
    <xf numFmtId="0" fontId="51" fillId="0" borderId="0"/>
    <xf numFmtId="0" fontId="18" fillId="0" borderId="0"/>
    <xf numFmtId="0" fontId="18" fillId="0" borderId="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18" fillId="0" borderId="0"/>
    <xf numFmtId="0" fontId="51" fillId="0" borderId="0"/>
    <xf numFmtId="0" fontId="51" fillId="0" borderId="0"/>
    <xf numFmtId="0" fontId="57" fillId="14" borderId="0" applyNumberFormat="0" applyBorder="0" applyAlignment="0" applyProtection="0"/>
    <xf numFmtId="0" fontId="18" fillId="0" borderId="0"/>
    <xf numFmtId="0" fontId="51" fillId="0" borderId="0"/>
    <xf numFmtId="0" fontId="18" fillId="0" borderId="0"/>
    <xf numFmtId="0" fontId="51" fillId="0" borderId="0"/>
    <xf numFmtId="0" fontId="57" fillId="14" borderId="0" applyNumberFormat="0" applyBorder="0" applyAlignment="0" applyProtection="0"/>
    <xf numFmtId="0" fontId="1" fillId="14" borderId="0" applyNumberFormat="0" applyBorder="0" applyAlignment="0" applyProtection="0"/>
    <xf numFmtId="0" fontId="18" fillId="0" borderId="0"/>
    <xf numFmtId="0" fontId="51" fillId="0" borderId="0"/>
    <xf numFmtId="0" fontId="57"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51" fillId="0" borderId="0"/>
    <xf numFmtId="0" fontId="18" fillId="0" borderId="0"/>
    <xf numFmtId="0" fontId="57" fillId="14"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18" fillId="0" borderId="0"/>
    <xf numFmtId="0" fontId="57"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0" borderId="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18" borderId="0" applyNumberFormat="0" applyBorder="0" applyAlignment="0" applyProtection="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1" fillId="0" borderId="0"/>
    <xf numFmtId="0" fontId="18" fillId="0" borderId="0"/>
    <xf numFmtId="0" fontId="1" fillId="18" borderId="0" applyNumberFormat="0" applyBorder="0" applyAlignment="0" applyProtection="0"/>
    <xf numFmtId="0" fontId="51" fillId="0" borderId="0"/>
    <xf numFmtId="0" fontId="18" fillId="0" borderId="0"/>
    <xf numFmtId="0" fontId="18" fillId="0" borderId="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18" fillId="0" borderId="0"/>
    <xf numFmtId="0" fontId="51" fillId="0" borderId="0"/>
    <xf numFmtId="0" fontId="51" fillId="0" borderId="0"/>
    <xf numFmtId="0" fontId="57" fillId="18" borderId="0" applyNumberFormat="0" applyBorder="0" applyAlignment="0" applyProtection="0"/>
    <xf numFmtId="0" fontId="18" fillId="0" borderId="0"/>
    <xf numFmtId="0" fontId="51" fillId="0" borderId="0"/>
    <xf numFmtId="0" fontId="18" fillId="0" borderId="0"/>
    <xf numFmtId="0" fontId="51" fillId="0" borderId="0"/>
    <xf numFmtId="0" fontId="57" fillId="18" borderId="0" applyNumberFormat="0" applyBorder="0" applyAlignment="0" applyProtection="0"/>
    <xf numFmtId="0" fontId="1" fillId="18" borderId="0" applyNumberFormat="0" applyBorder="0" applyAlignment="0" applyProtection="0"/>
    <xf numFmtId="0" fontId="18" fillId="0" borderId="0"/>
    <xf numFmtId="0" fontId="51" fillId="0" borderId="0"/>
    <xf numFmtId="0" fontId="57"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51" fillId="0" borderId="0"/>
    <xf numFmtId="0" fontId="18" fillId="0" borderId="0"/>
    <xf numFmtId="0" fontId="57" fillId="18"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18" fillId="0" borderId="0"/>
    <xf numFmtId="0" fontId="57"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43" borderId="0" applyNumberFormat="0" applyBorder="0" applyAlignment="0" applyProtection="0"/>
    <xf numFmtId="0" fontId="51" fillId="0" borderId="0"/>
    <xf numFmtId="0" fontId="1" fillId="22" borderId="0" applyNumberFormat="0" applyBorder="0" applyAlignment="0" applyProtection="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1" fillId="0" borderId="0"/>
    <xf numFmtId="0" fontId="18" fillId="0" borderId="0"/>
    <xf numFmtId="0" fontId="1" fillId="22" borderId="0" applyNumberFormat="0" applyBorder="0" applyAlignment="0" applyProtection="0"/>
    <xf numFmtId="0" fontId="51" fillId="0" borderId="0"/>
    <xf numFmtId="0" fontId="18" fillId="0" borderId="0"/>
    <xf numFmtId="0" fontId="18" fillId="0" borderId="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18" fillId="0" borderId="0"/>
    <xf numFmtId="0" fontId="51" fillId="0" borderId="0"/>
    <xf numFmtId="0" fontId="51" fillId="0" borderId="0"/>
    <xf numFmtId="0" fontId="57" fillId="22" borderId="0" applyNumberFormat="0" applyBorder="0" applyAlignment="0" applyProtection="0"/>
    <xf numFmtId="0" fontId="18" fillId="0" borderId="0"/>
    <xf numFmtId="0" fontId="51" fillId="0" borderId="0"/>
    <xf numFmtId="0" fontId="18" fillId="0" borderId="0"/>
    <xf numFmtId="0" fontId="51" fillId="0" borderId="0"/>
    <xf numFmtId="0" fontId="57" fillId="22" borderId="0" applyNumberFormat="0" applyBorder="0" applyAlignment="0" applyProtection="0"/>
    <xf numFmtId="0" fontId="1" fillId="22" borderId="0" applyNumberFormat="0" applyBorder="0" applyAlignment="0" applyProtection="0"/>
    <xf numFmtId="0" fontId="18" fillId="0" borderId="0"/>
    <xf numFmtId="0" fontId="51" fillId="0" borderId="0"/>
    <xf numFmtId="0" fontId="57"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51" fillId="0" borderId="0"/>
    <xf numFmtId="0" fontId="18" fillId="0" borderId="0"/>
    <xf numFmtId="0" fontId="57" fillId="22"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0" borderId="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60" fillId="0" borderId="0"/>
    <xf numFmtId="0" fontId="61" fillId="26"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8" fillId="0" borderId="0"/>
    <xf numFmtId="171" fontId="33" fillId="0" borderId="0">
      <alignment horizontal="left" wrapText="1"/>
    </xf>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 fillId="0" borderId="0"/>
    <xf numFmtId="0" fontId="18" fillId="0" borderId="0"/>
    <xf numFmtId="0" fontId="1" fillId="26" borderId="0" applyNumberFormat="0" applyBorder="0" applyAlignment="0" applyProtection="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1" fillId="0" borderId="0"/>
    <xf numFmtId="0" fontId="57" fillId="26" borderId="0" applyNumberFormat="0" applyBorder="0" applyAlignment="0" applyProtection="0"/>
    <xf numFmtId="0" fontId="18" fillId="0" borderId="0"/>
    <xf numFmtId="0" fontId="51" fillId="0" borderId="0"/>
    <xf numFmtId="0" fontId="18" fillId="0" borderId="0"/>
    <xf numFmtId="0" fontId="51" fillId="0" borderId="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7" fillId="26" borderId="0" applyNumberFormat="0" applyBorder="0" applyAlignment="0" applyProtection="0"/>
    <xf numFmtId="0" fontId="51" fillId="0" borderId="0"/>
    <xf numFmtId="0" fontId="18" fillId="0" borderId="0"/>
    <xf numFmtId="0" fontId="57" fillId="26"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18" fillId="0" borderId="0"/>
    <xf numFmtId="0" fontId="57"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0" borderId="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60" fillId="0" borderId="0"/>
    <xf numFmtId="0" fontId="61" fillId="3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0" borderId="0" applyNumberFormat="0" applyBorder="0" applyAlignment="0" applyProtection="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1" fillId="0" borderId="0"/>
    <xf numFmtId="0" fontId="18" fillId="0" borderId="0"/>
    <xf numFmtId="0" fontId="1" fillId="30" borderId="0" applyNumberFormat="0" applyBorder="0" applyAlignment="0" applyProtection="0"/>
    <xf numFmtId="0" fontId="51" fillId="0" borderId="0"/>
    <xf numFmtId="0" fontId="18" fillId="0" borderId="0"/>
    <xf numFmtId="0" fontId="18" fillId="0" borderId="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18" fillId="0" borderId="0"/>
    <xf numFmtId="0" fontId="51" fillId="0" borderId="0"/>
    <xf numFmtId="0" fontId="51" fillId="0" borderId="0"/>
    <xf numFmtId="0" fontId="57" fillId="30" borderId="0" applyNumberFormat="0" applyBorder="0" applyAlignment="0" applyProtection="0"/>
    <xf numFmtId="0" fontId="18" fillId="0" borderId="0"/>
    <xf numFmtId="0" fontId="51" fillId="0" borderId="0"/>
    <xf numFmtId="0" fontId="18" fillId="0" borderId="0"/>
    <xf numFmtId="0" fontId="51" fillId="0" borderId="0"/>
    <xf numFmtId="0" fontId="57" fillId="30" borderId="0" applyNumberFormat="0" applyBorder="0" applyAlignment="0" applyProtection="0"/>
    <xf numFmtId="0" fontId="1" fillId="30" borderId="0" applyNumberFormat="0" applyBorder="0" applyAlignment="0" applyProtection="0"/>
    <xf numFmtId="0" fontId="18" fillId="0" borderId="0"/>
    <xf numFmtId="0" fontId="51" fillId="0" borderId="0"/>
    <xf numFmtId="0" fontId="57"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51" fillId="0" borderId="0"/>
    <xf numFmtId="0" fontId="18" fillId="0" borderId="0"/>
    <xf numFmtId="0" fontId="57" fillId="30"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18" fillId="0" borderId="0"/>
    <xf numFmtId="0" fontId="57"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11" borderId="0" applyNumberFormat="0" applyBorder="0" applyAlignment="0" applyProtection="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1" fillId="0" borderId="0"/>
    <xf numFmtId="0" fontId="18" fillId="0" borderId="0"/>
    <xf numFmtId="0" fontId="1" fillId="11" borderId="0" applyNumberFormat="0" applyBorder="0" applyAlignment="0" applyProtection="0"/>
    <xf numFmtId="0" fontId="51" fillId="0" borderId="0"/>
    <xf numFmtId="0" fontId="18" fillId="0" borderId="0"/>
    <xf numFmtId="0" fontId="18" fillId="0" borderId="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18" fillId="0" borderId="0"/>
    <xf numFmtId="0" fontId="51" fillId="0" borderId="0"/>
    <xf numFmtId="0" fontId="51" fillId="0" borderId="0"/>
    <xf numFmtId="0" fontId="57" fillId="11" borderId="0" applyNumberFormat="0" applyBorder="0" applyAlignment="0" applyProtection="0"/>
    <xf numFmtId="0" fontId="18" fillId="0" borderId="0"/>
    <xf numFmtId="0" fontId="51" fillId="0" borderId="0"/>
    <xf numFmtId="0" fontId="18" fillId="0" borderId="0"/>
    <xf numFmtId="0" fontId="51" fillId="0" borderId="0"/>
    <xf numFmtId="0" fontId="57" fillId="11" borderId="0" applyNumberFormat="0" applyBorder="0" applyAlignment="0" applyProtection="0"/>
    <xf numFmtId="0" fontId="1" fillId="11" borderId="0" applyNumberFormat="0" applyBorder="0" applyAlignment="0" applyProtection="0"/>
    <xf numFmtId="0" fontId="18" fillId="0" borderId="0"/>
    <xf numFmtId="0" fontId="51" fillId="0" borderId="0"/>
    <xf numFmtId="0" fontId="57"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51" fillId="0" borderId="0"/>
    <xf numFmtId="0" fontId="18" fillId="0" borderId="0"/>
    <xf numFmtId="0" fontId="57" fillId="11"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0" borderId="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60" fillId="0" borderId="0"/>
    <xf numFmtId="0" fontId="61" fillId="15"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8" fillId="0" borderId="0"/>
    <xf numFmtId="171" fontId="33" fillId="0" borderId="0">
      <alignment horizontal="left" wrapText="1"/>
    </xf>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 fillId="0" borderId="0"/>
    <xf numFmtId="0" fontId="18" fillId="0" borderId="0"/>
    <xf numFmtId="0" fontId="1" fillId="15" borderId="0" applyNumberFormat="0" applyBorder="0" applyAlignment="0" applyProtection="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1" fillId="0" borderId="0"/>
    <xf numFmtId="0" fontId="57" fillId="15" borderId="0" applyNumberFormat="0" applyBorder="0" applyAlignment="0" applyProtection="0"/>
    <xf numFmtId="0" fontId="18" fillId="0" borderId="0"/>
    <xf numFmtId="0" fontId="51" fillId="0" borderId="0"/>
    <xf numFmtId="0" fontId="18" fillId="0" borderId="0"/>
    <xf numFmtId="0" fontId="51" fillId="0" borderId="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7" fillId="15" borderId="0" applyNumberFormat="0" applyBorder="0" applyAlignment="0" applyProtection="0"/>
    <xf numFmtId="0" fontId="51" fillId="0" borderId="0"/>
    <xf numFmtId="0" fontId="18" fillId="0" borderId="0"/>
    <xf numFmtId="0" fontId="57" fillId="15"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18" fillId="0" borderId="0"/>
    <xf numFmtId="0" fontId="57"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0" borderId="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8" fillId="0" borderId="0"/>
    <xf numFmtId="171" fontId="33" fillId="0" borderId="0">
      <alignment horizontal="left" wrapText="1"/>
    </xf>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 fillId="0" borderId="0"/>
    <xf numFmtId="0" fontId="18" fillId="0" borderId="0"/>
    <xf numFmtId="0" fontId="1" fillId="47" borderId="0" applyNumberFormat="0" applyBorder="0" applyAlignment="0" applyProtection="0"/>
    <xf numFmtId="0" fontId="51" fillId="0" borderId="0"/>
    <xf numFmtId="0" fontId="1" fillId="19" borderId="0" applyNumberFormat="0" applyBorder="0" applyAlignment="0" applyProtection="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7"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1" fillId="0" borderId="0"/>
    <xf numFmtId="0" fontId="18" fillId="0" borderId="0"/>
    <xf numFmtId="0" fontId="1" fillId="19" borderId="0" applyNumberFormat="0" applyBorder="0" applyAlignment="0" applyProtection="0"/>
    <xf numFmtId="0" fontId="51" fillId="0" borderId="0"/>
    <xf numFmtId="0" fontId="18" fillId="0" borderId="0"/>
    <xf numFmtId="0" fontId="18" fillId="0" borderId="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51" fillId="0" borderId="0"/>
    <xf numFmtId="0" fontId="51" fillId="0" borderId="0"/>
    <xf numFmtId="0" fontId="57" fillId="19" borderId="0" applyNumberFormat="0" applyBorder="0" applyAlignment="0" applyProtection="0"/>
    <xf numFmtId="0" fontId="18" fillId="0" borderId="0"/>
    <xf numFmtId="0" fontId="51" fillId="0" borderId="0"/>
    <xf numFmtId="0" fontId="18" fillId="0" borderId="0"/>
    <xf numFmtId="0" fontId="51" fillId="0" borderId="0"/>
    <xf numFmtId="0" fontId="57" fillId="19" borderId="0" applyNumberFormat="0" applyBorder="0" applyAlignment="0" applyProtection="0"/>
    <xf numFmtId="0" fontId="1" fillId="19" borderId="0" applyNumberFormat="0" applyBorder="0" applyAlignment="0" applyProtection="0"/>
    <xf numFmtId="0" fontId="18" fillId="0" borderId="0"/>
    <xf numFmtId="0" fontId="51" fillId="0" borderId="0"/>
    <xf numFmtId="0" fontId="57"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51" fillId="0" borderId="0"/>
    <xf numFmtId="0" fontId="18" fillId="0" borderId="0"/>
    <xf numFmtId="0" fontId="57" fillId="19"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18" fillId="0" borderId="0"/>
    <xf numFmtId="0" fontId="57"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37" borderId="0" applyNumberFormat="0" applyBorder="0" applyAlignment="0" applyProtection="0"/>
    <xf numFmtId="0" fontId="51" fillId="0" borderId="0"/>
    <xf numFmtId="0" fontId="1" fillId="23" borderId="0" applyNumberFormat="0" applyBorder="0" applyAlignment="0" applyProtection="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1" fillId="0" borderId="0"/>
    <xf numFmtId="0" fontId="18" fillId="0" borderId="0"/>
    <xf numFmtId="0" fontId="1" fillId="23" borderId="0" applyNumberFormat="0" applyBorder="0" applyAlignment="0" applyProtection="0"/>
    <xf numFmtId="0" fontId="51" fillId="0" borderId="0"/>
    <xf numFmtId="0" fontId="18" fillId="0" borderId="0"/>
    <xf numFmtId="0" fontId="18" fillId="0" borderId="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51" fillId="0" borderId="0"/>
    <xf numFmtId="0" fontId="51" fillId="0" borderId="0"/>
    <xf numFmtId="0" fontId="57" fillId="23" borderId="0" applyNumberFormat="0" applyBorder="0" applyAlignment="0" applyProtection="0"/>
    <xf numFmtId="0" fontId="18" fillId="0" borderId="0"/>
    <xf numFmtId="0" fontId="51" fillId="0" borderId="0"/>
    <xf numFmtId="0" fontId="18" fillId="0" borderId="0"/>
    <xf numFmtId="0" fontId="51" fillId="0" borderId="0"/>
    <xf numFmtId="0" fontId="57" fillId="23" borderId="0" applyNumberFormat="0" applyBorder="0" applyAlignment="0" applyProtection="0"/>
    <xf numFmtId="0" fontId="1" fillId="23" borderId="0" applyNumberFormat="0" applyBorder="0" applyAlignment="0" applyProtection="0"/>
    <xf numFmtId="0" fontId="18" fillId="0" borderId="0"/>
    <xf numFmtId="0" fontId="51" fillId="0" borderId="0"/>
    <xf numFmtId="0" fontId="57"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51" fillId="0" borderId="0"/>
    <xf numFmtId="0" fontId="18" fillId="0" borderId="0"/>
    <xf numFmtId="0" fontId="57" fillId="23"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18" fillId="0" borderId="0"/>
    <xf numFmtId="0" fontId="57"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60" fillId="0" borderId="0"/>
    <xf numFmtId="0" fontId="61" fillId="2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27" borderId="0" applyNumberFormat="0" applyBorder="0" applyAlignment="0" applyProtection="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1" fillId="0" borderId="0"/>
    <xf numFmtId="0" fontId="18" fillId="0" borderId="0"/>
    <xf numFmtId="0" fontId="1" fillId="27" borderId="0" applyNumberFormat="0" applyBorder="0" applyAlignment="0" applyProtection="0"/>
    <xf numFmtId="0" fontId="51" fillId="0" borderId="0"/>
    <xf numFmtId="0" fontId="18" fillId="0" borderId="0"/>
    <xf numFmtId="0" fontId="18" fillId="0" borderId="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51" fillId="0" borderId="0"/>
    <xf numFmtId="0" fontId="51" fillId="0" borderId="0"/>
    <xf numFmtId="0" fontId="57" fillId="27" borderId="0" applyNumberFormat="0" applyBorder="0" applyAlignment="0" applyProtection="0"/>
    <xf numFmtId="0" fontId="18" fillId="0" borderId="0"/>
    <xf numFmtId="0" fontId="51" fillId="0" borderId="0"/>
    <xf numFmtId="0" fontId="18" fillId="0" borderId="0"/>
    <xf numFmtId="0" fontId="51" fillId="0" borderId="0"/>
    <xf numFmtId="0" fontId="57" fillId="27" borderId="0" applyNumberFormat="0" applyBorder="0" applyAlignment="0" applyProtection="0"/>
    <xf numFmtId="0" fontId="1" fillId="27" borderId="0" applyNumberFormat="0" applyBorder="0" applyAlignment="0" applyProtection="0"/>
    <xf numFmtId="0" fontId="18" fillId="0" borderId="0"/>
    <xf numFmtId="0" fontId="51" fillId="0" borderId="0"/>
    <xf numFmtId="0" fontId="57"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51" fillId="0" borderId="0"/>
    <xf numFmtId="0" fontId="18" fillId="0" borderId="0"/>
    <xf numFmtId="0" fontId="57" fillId="27"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18" fillId="0" borderId="0"/>
    <xf numFmtId="0" fontId="57"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0" borderId="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1" borderId="0" applyNumberFormat="0" applyBorder="0" applyAlignment="0" applyProtection="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1" fillId="0" borderId="0"/>
    <xf numFmtId="0" fontId="18" fillId="0" borderId="0"/>
    <xf numFmtId="0" fontId="1" fillId="31" borderId="0" applyNumberFormat="0" applyBorder="0" applyAlignment="0" applyProtection="0"/>
    <xf numFmtId="0" fontId="51" fillId="0" borderId="0"/>
    <xf numFmtId="0" fontId="18" fillId="0" borderId="0"/>
    <xf numFmtId="0" fontId="18" fillId="0" borderId="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51" fillId="0" borderId="0"/>
    <xf numFmtId="0" fontId="51" fillId="0" borderId="0"/>
    <xf numFmtId="0" fontId="57" fillId="31" borderId="0" applyNumberFormat="0" applyBorder="0" applyAlignment="0" applyProtection="0"/>
    <xf numFmtId="0" fontId="18" fillId="0" borderId="0"/>
    <xf numFmtId="0" fontId="51" fillId="0" borderId="0"/>
    <xf numFmtId="0" fontId="18" fillId="0" borderId="0"/>
    <xf numFmtId="0" fontId="51" fillId="0" borderId="0"/>
    <xf numFmtId="0" fontId="57" fillId="31" borderId="0" applyNumberFormat="0" applyBorder="0" applyAlignment="0" applyProtection="0"/>
    <xf numFmtId="0" fontId="1" fillId="31" borderId="0" applyNumberFormat="0" applyBorder="0" applyAlignment="0" applyProtection="0"/>
    <xf numFmtId="0" fontId="18" fillId="0" borderId="0"/>
    <xf numFmtId="0" fontId="51" fillId="0" borderId="0"/>
    <xf numFmtId="0" fontId="57"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51" fillId="0" borderId="0"/>
    <xf numFmtId="0" fontId="18" fillId="0" borderId="0"/>
    <xf numFmtId="0" fontId="57"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51" fillId="0" borderId="0"/>
    <xf numFmtId="0" fontId="18" fillId="0" borderId="0"/>
    <xf numFmtId="0" fontId="64"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51"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51" fillId="0" borderId="0"/>
    <xf numFmtId="0" fontId="18" fillId="0" borderId="0"/>
    <xf numFmtId="0" fontId="64"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5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51" fillId="0" borderId="0"/>
    <xf numFmtId="0" fontId="18" fillId="0" borderId="0"/>
    <xf numFmtId="0" fontId="64"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3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37" borderId="0" applyNumberFormat="0" applyBorder="0" applyAlignment="0" applyProtection="0"/>
    <xf numFmtId="0" fontId="62" fillId="37" borderId="0" applyNumberFormat="0" applyBorder="0" applyAlignment="0" applyProtection="0"/>
    <xf numFmtId="0" fontId="51" fillId="0" borderId="0"/>
    <xf numFmtId="0" fontId="17" fillId="37" borderId="0" applyNumberFormat="0" applyBorder="0" applyAlignment="0" applyProtection="0"/>
    <xf numFmtId="0" fontId="51"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51" fillId="0" borderId="0"/>
    <xf numFmtId="0" fontId="51" fillId="0" borderId="0"/>
    <xf numFmtId="171" fontId="33" fillId="0" borderId="0">
      <alignment horizontal="left" wrapText="1"/>
    </xf>
    <xf numFmtId="0" fontId="17" fillId="37" borderId="0" applyNumberFormat="0" applyBorder="0" applyAlignment="0" applyProtection="0"/>
    <xf numFmtId="171" fontId="33" fillId="0" borderId="0">
      <alignment horizontal="left" wrapText="1"/>
    </xf>
    <xf numFmtId="0" fontId="17" fillId="37"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5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51" fillId="0" borderId="0"/>
    <xf numFmtId="0" fontId="18" fillId="0" borderId="0"/>
    <xf numFmtId="0" fontId="64"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51" fillId="0" borderId="0"/>
    <xf numFmtId="0" fontId="18" fillId="0" borderId="0"/>
    <xf numFmtId="0" fontId="64"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60" fillId="0" borderId="0"/>
    <xf numFmtId="0" fontId="18" fillId="0" borderId="0"/>
    <xf numFmtId="0" fontId="17" fillId="3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51" fillId="0" borderId="0"/>
    <xf numFmtId="0" fontId="51" fillId="0" borderId="0"/>
    <xf numFmtId="0" fontId="18"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17" fillId="38" borderId="0" applyNumberFormat="0" applyBorder="0" applyAlignment="0" applyProtection="0"/>
    <xf numFmtId="0" fontId="51"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51" fillId="0" borderId="0"/>
    <xf numFmtId="0" fontId="51" fillId="0" borderId="0"/>
    <xf numFmtId="171" fontId="33" fillId="0" borderId="0">
      <alignment horizontal="left" wrapText="1"/>
    </xf>
    <xf numFmtId="0" fontId="17" fillId="38" borderId="0" applyNumberFormat="0" applyBorder="0" applyAlignment="0" applyProtection="0"/>
    <xf numFmtId="171" fontId="33" fillId="0" borderId="0">
      <alignment horizontal="left" wrapText="1"/>
    </xf>
    <xf numFmtId="0" fontId="17" fillId="38"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51" fillId="0" borderId="0"/>
    <xf numFmtId="0" fontId="18" fillId="0" borderId="0"/>
    <xf numFmtId="0" fontId="6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51" fillId="0" borderId="0"/>
    <xf numFmtId="0" fontId="62" fillId="63"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60" fillId="0" borderId="0"/>
    <xf numFmtId="0" fontId="18" fillId="0" borderId="0"/>
    <xf numFmtId="0" fontId="17" fillId="6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2" fillId="64" borderId="0" applyNumberFormat="0" applyBorder="0" applyAlignment="0" applyProtection="0"/>
    <xf numFmtId="0" fontId="62" fillId="64" borderId="0" applyNumberFormat="0" applyBorder="0" applyAlignment="0" applyProtection="0"/>
    <xf numFmtId="0" fontId="51" fillId="0" borderId="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18"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51" fillId="0" borderId="0"/>
    <xf numFmtId="0" fontId="18" fillId="0" borderId="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62" fillId="69"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51" fillId="0" borderId="0"/>
    <xf numFmtId="0" fontId="62" fillId="70"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18"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51" fillId="0" borderId="0"/>
    <xf numFmtId="0" fontId="18" fillId="0" borderId="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4"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62" fillId="60"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51" fillId="0" borderId="0"/>
    <xf numFmtId="0" fontId="62" fillId="69"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9"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18"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1" fillId="0" borderId="0"/>
    <xf numFmtId="0" fontId="18" fillId="0" borderId="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4"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62" fillId="60"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51" fillId="0" borderId="0"/>
    <xf numFmtId="0" fontId="62" fillId="77"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78" borderId="0" applyNumberFormat="0" applyBorder="0" applyAlignment="0" applyProtection="0"/>
    <xf numFmtId="0" fontId="51" fillId="0" borderId="0"/>
    <xf numFmtId="0" fontId="18" fillId="0" borderId="0"/>
    <xf numFmtId="0" fontId="51" fillId="0" borderId="0"/>
    <xf numFmtId="0" fontId="51" fillId="0" borderId="0"/>
    <xf numFmtId="0" fontId="62" fillId="77"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51" fillId="0" borderId="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18"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51" fillId="0" borderId="0"/>
    <xf numFmtId="0" fontId="18" fillId="0" borderId="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4"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62" fillId="5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25" borderId="0" applyNumberFormat="0" applyBorder="0" applyAlignment="0" applyProtection="0"/>
    <xf numFmtId="0" fontId="51" fillId="0" borderId="0"/>
    <xf numFmtId="0" fontId="18" fillId="0" borderId="0"/>
    <xf numFmtId="0" fontId="51" fillId="0" borderId="0"/>
    <xf numFmtId="0" fontId="51" fillId="0" borderId="0"/>
    <xf numFmtId="0" fontId="62" fillId="7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18" fillId="0" borderId="0"/>
    <xf numFmtId="0" fontId="51" fillId="0" borderId="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51" fillId="0" borderId="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51" fillId="0" borderId="0"/>
    <xf numFmtId="0" fontId="51" fillId="0" borderId="0"/>
    <xf numFmtId="0" fontId="18" fillId="0" borderId="0"/>
    <xf numFmtId="0" fontId="62" fillId="79" borderId="0" applyNumberFormat="0" applyBorder="0" applyAlignment="0" applyProtection="0"/>
    <xf numFmtId="0" fontId="18" fillId="0" borderId="0"/>
    <xf numFmtId="0" fontId="51" fillId="0" borderId="0"/>
    <xf numFmtId="0" fontId="18" fillId="0" borderId="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51" fillId="0" borderId="0"/>
    <xf numFmtId="0" fontId="18" fillId="0" borderId="0"/>
    <xf numFmtId="0" fontId="64"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62" fillId="81"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51" fillId="0" borderId="0"/>
    <xf numFmtId="0" fontId="62" fillId="83"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60" fillId="0" borderId="0"/>
    <xf numFmtId="0" fontId="18" fillId="0" borderId="0"/>
    <xf numFmtId="0" fontId="17" fillId="71"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8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2" fillId="71" borderId="0" applyNumberFormat="0" applyBorder="0" applyAlignment="0" applyProtection="0"/>
    <xf numFmtId="0" fontId="62" fillId="71" borderId="0" applyNumberFormat="0" applyBorder="0" applyAlignment="0" applyProtection="0"/>
    <xf numFmtId="0" fontId="51" fillId="0" borderId="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18"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1" fillId="0" borderId="0"/>
    <xf numFmtId="0" fontId="18" fillId="0" borderId="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4"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60" fillId="0" borderId="0"/>
    <xf numFmtId="0" fontId="18" fillId="0" borderId="0"/>
    <xf numFmtId="0" fontId="7" fillId="42"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6" fillId="6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51" fillId="0" borderId="0"/>
    <xf numFmtId="0" fontId="51" fillId="0" borderId="0"/>
    <xf numFmtId="0" fontId="18" fillId="0" borderId="0"/>
    <xf numFmtId="0" fontId="65" fillId="42" borderId="0" applyNumberFormat="0" applyBorder="0" applyAlignment="0" applyProtection="0"/>
    <xf numFmtId="0" fontId="65" fillId="42" borderId="0" applyNumberFormat="0" applyBorder="0" applyAlignment="0" applyProtection="0"/>
    <xf numFmtId="0" fontId="51" fillId="0" borderId="0"/>
    <xf numFmtId="0" fontId="7" fillId="42" borderId="0" applyNumberFormat="0" applyBorder="0" applyAlignment="0" applyProtection="0"/>
    <xf numFmtId="0" fontId="51"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51" fillId="0" borderId="0"/>
    <xf numFmtId="0" fontId="51" fillId="0" borderId="0"/>
    <xf numFmtId="171" fontId="33" fillId="0" borderId="0">
      <alignment horizontal="left" wrapText="1"/>
    </xf>
    <xf numFmtId="0" fontId="7" fillId="42" borderId="0" applyNumberFormat="0" applyBorder="0" applyAlignment="0" applyProtection="0"/>
    <xf numFmtId="171" fontId="33" fillId="0" borderId="0">
      <alignment horizontal="left" wrapText="1"/>
    </xf>
    <xf numFmtId="0" fontId="7" fillId="42"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7" fillId="7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18"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51" fillId="0" borderId="0"/>
    <xf numFmtId="0" fontId="18" fillId="0" borderId="0"/>
    <xf numFmtId="0" fontId="69"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51" fillId="0" borderId="0"/>
    <xf numFmtId="0" fontId="18" fillId="0" borderId="0"/>
    <xf numFmtId="0" fontId="7" fillId="3" borderId="0" applyNumberFormat="0" applyBorder="0" applyAlignment="0" applyProtection="0"/>
    <xf numFmtId="0" fontId="7" fillId="3" borderId="0" applyNumberFormat="0" applyBorder="0" applyAlignment="0" applyProtection="0"/>
    <xf numFmtId="1" fontId="70" fillId="84" borderId="18" applyNumberFormat="0" applyBorder="0" applyAlignment="0">
      <alignment horizontal="center" vertical="top" wrapText="1"/>
      <protection hidden="1"/>
    </xf>
    <xf numFmtId="0" fontId="54" fillId="0" borderId="0" applyFont="0" applyFill="0" applyBorder="0" applyAlignment="0" applyProtection="0">
      <alignment horizontal="right"/>
    </xf>
    <xf numFmtId="0" fontId="54" fillId="0" borderId="0" applyFont="0" applyFill="0" applyBorder="0" applyAlignment="0" applyProtection="0">
      <alignment horizontal="right"/>
    </xf>
    <xf numFmtId="0" fontId="56" fillId="0" borderId="49"/>
    <xf numFmtId="0" fontId="52" fillId="0" borderId="0">
      <alignment vertical="center"/>
    </xf>
    <xf numFmtId="0" fontId="71" fillId="0" borderId="50">
      <alignment horizontal="left" vertical="center"/>
    </xf>
    <xf numFmtId="196" fontId="72" fillId="0" borderId="0">
      <alignment horizontal="right" vertical="center"/>
    </xf>
    <xf numFmtId="197" fontId="52" fillId="0" borderId="0">
      <alignment horizontal="right" vertical="center"/>
    </xf>
    <xf numFmtId="197" fontId="71" fillId="0" borderId="0">
      <alignment horizontal="right" vertical="center"/>
    </xf>
    <xf numFmtId="198" fontId="52" fillId="0" borderId="0" applyFont="0" applyFill="0" applyBorder="0" applyAlignment="0" applyProtection="0">
      <alignment horizontal="right"/>
    </xf>
    <xf numFmtId="0" fontId="73" fillId="0" borderId="0">
      <alignment vertical="center"/>
    </xf>
    <xf numFmtId="199" fontId="74" fillId="0" borderId="0" applyFill="0" applyBorder="0" applyAlignment="0"/>
    <xf numFmtId="199" fontId="74" fillId="0" borderId="0" applyFill="0" applyBorder="0" applyAlignment="0"/>
    <xf numFmtId="171" fontId="33" fillId="0" borderId="0">
      <alignment horizontal="left" wrapText="1"/>
    </xf>
    <xf numFmtId="199" fontId="74" fillId="0" borderId="0" applyFill="0" applyBorder="0" applyAlignment="0"/>
    <xf numFmtId="0" fontId="51" fillId="0" borderId="0"/>
    <xf numFmtId="0" fontId="51" fillId="0" borderId="0"/>
    <xf numFmtId="0" fontId="18" fillId="0" borderId="0"/>
    <xf numFmtId="0" fontId="74" fillId="0" borderId="0" applyFill="0" applyBorder="0" applyAlignment="0"/>
    <xf numFmtId="0" fontId="51" fillId="0" borderId="0"/>
    <xf numFmtId="0" fontId="18" fillId="0" borderId="0"/>
    <xf numFmtId="199" fontId="74" fillId="0" borderId="0" applyFill="0" applyBorder="0" applyAlignment="0"/>
    <xf numFmtId="0" fontId="51" fillId="0" borderId="0"/>
    <xf numFmtId="171" fontId="33" fillId="0" borderId="0">
      <alignment horizontal="left" wrapText="1"/>
    </xf>
    <xf numFmtId="199" fontId="74" fillId="0" borderId="0" applyFill="0" applyBorder="0" applyAlignment="0"/>
    <xf numFmtId="0" fontId="51" fillId="0" borderId="0"/>
    <xf numFmtId="0" fontId="51" fillId="0" borderId="0"/>
    <xf numFmtId="199" fontId="74" fillId="0" borderId="0" applyFill="0" applyBorder="0" applyAlignment="0"/>
    <xf numFmtId="0" fontId="51" fillId="0" borderId="0"/>
    <xf numFmtId="199" fontId="74" fillId="0" borderId="0" applyFill="0" applyBorder="0" applyAlignment="0"/>
    <xf numFmtId="0" fontId="51" fillId="0" borderId="0"/>
    <xf numFmtId="0" fontId="11" fillId="6" borderId="4" applyNumberFormat="0" applyAlignment="0" applyProtection="0"/>
    <xf numFmtId="41" fontId="18" fillId="33"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5" fillId="85" borderId="51"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18" fillId="0" borderId="0"/>
    <xf numFmtId="41" fontId="18" fillId="33" borderId="0"/>
    <xf numFmtId="0" fontId="51" fillId="0" borderId="0"/>
    <xf numFmtId="0" fontId="75" fillId="85" borderId="51" applyNumberFormat="0" applyAlignment="0" applyProtection="0"/>
    <xf numFmtId="0" fontId="11" fillId="6" borderId="4" applyNumberFormat="0" applyAlignment="0" applyProtection="0"/>
    <xf numFmtId="0" fontId="76" fillId="86" borderId="4" applyNumberFormat="0" applyAlignment="0" applyProtection="0"/>
    <xf numFmtId="0" fontId="76" fillId="86" borderId="4" applyNumberFormat="0" applyAlignment="0" applyProtection="0"/>
    <xf numFmtId="0" fontId="51" fillId="0" borderId="0"/>
    <xf numFmtId="0" fontId="60" fillId="0" borderId="0"/>
    <xf numFmtId="0" fontId="18" fillId="0" borderId="0"/>
    <xf numFmtId="171" fontId="33" fillId="0" borderId="0">
      <alignment horizontal="left" wrapText="1"/>
    </xf>
    <xf numFmtId="0" fontId="76" fillId="86" borderId="4" applyNumberFormat="0" applyAlignment="0" applyProtection="0"/>
    <xf numFmtId="171" fontId="33" fillId="0" borderId="0">
      <alignment horizontal="left" wrapText="1"/>
    </xf>
    <xf numFmtId="0" fontId="76" fillId="86" borderId="4" applyNumberFormat="0" applyAlignment="0" applyProtection="0"/>
    <xf numFmtId="41" fontId="18" fillId="33" borderId="0"/>
    <xf numFmtId="0" fontId="77" fillId="87" borderId="51" applyNumberFormat="0" applyAlignment="0" applyProtection="0"/>
    <xf numFmtId="41" fontId="18" fillId="33" borderId="0"/>
    <xf numFmtId="171" fontId="33" fillId="0" borderId="0">
      <alignment horizontal="left" wrapText="1"/>
    </xf>
    <xf numFmtId="41" fontId="18" fillId="33" borderId="0"/>
    <xf numFmtId="41" fontId="18" fillId="33" borderId="0"/>
    <xf numFmtId="171" fontId="33" fillId="0" borderId="0">
      <alignment horizontal="left" wrapText="1"/>
    </xf>
    <xf numFmtId="41" fontId="18" fillId="33" borderId="0"/>
    <xf numFmtId="0" fontId="51" fillId="0" borderId="0"/>
    <xf numFmtId="0" fontId="51" fillId="0" borderId="0"/>
    <xf numFmtId="0" fontId="11" fillId="6"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6" borderId="4" applyNumberFormat="0" applyAlignment="0" applyProtection="0"/>
    <xf numFmtId="41" fontId="18" fillId="33" borderId="0"/>
    <xf numFmtId="0" fontId="51" fillId="0" borderId="0"/>
    <xf numFmtId="0" fontId="76" fillId="86" borderId="4" applyNumberFormat="0" applyAlignment="0" applyProtection="0"/>
    <xf numFmtId="0" fontId="75" fillId="85" borderId="51" applyNumberFormat="0" applyAlignment="0" applyProtection="0"/>
    <xf numFmtId="0" fontId="18" fillId="0" borderId="0"/>
    <xf numFmtId="0" fontId="76" fillId="86" borderId="4"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51" fillId="0" borderId="0"/>
    <xf numFmtId="0" fontId="78" fillId="86" borderId="51"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60" fillId="0" borderId="0"/>
    <xf numFmtId="0" fontId="11" fillId="6" borderId="4" applyNumberFormat="0" applyAlignment="0" applyProtection="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0" fontId="51" fillId="0" borderId="0"/>
    <xf numFmtId="0" fontId="79"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1" fontId="33" fillId="0" borderId="0">
      <alignment horizontal="left" wrapText="1"/>
    </xf>
    <xf numFmtId="41" fontId="18" fillId="33"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33"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0" fontId="51" fillId="0" borderId="0"/>
    <xf numFmtId="0" fontId="51" fillId="0" borderId="0"/>
    <xf numFmtId="0" fontId="18" fillId="0" borderId="0"/>
    <xf numFmtId="41" fontId="18" fillId="33" borderId="0"/>
    <xf numFmtId="0" fontId="51" fillId="0" borderId="0"/>
    <xf numFmtId="0" fontId="18"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41" fontId="18" fillId="33" borderId="0"/>
    <xf numFmtId="0" fontId="75" fillId="85" borderId="51" applyNumberFormat="0" applyAlignment="0" applyProtection="0"/>
    <xf numFmtId="0" fontId="11" fillId="6" borderId="4" applyNumberFormat="0" applyAlignment="0" applyProtection="0"/>
    <xf numFmtId="0" fontId="51" fillId="0" borderId="0"/>
    <xf numFmtId="0" fontId="51" fillId="0" borderId="0"/>
    <xf numFmtId="0" fontId="18" fillId="0" borderId="0"/>
    <xf numFmtId="0" fontId="51" fillId="0" borderId="0"/>
    <xf numFmtId="0" fontId="11" fillId="6" borderId="4" applyNumberFormat="0" applyAlignment="0" applyProtection="0"/>
    <xf numFmtId="0" fontId="51" fillId="0" borderId="0"/>
    <xf numFmtId="0" fontId="51" fillId="0" borderId="0"/>
    <xf numFmtId="0" fontId="51" fillId="0" borderId="0"/>
    <xf numFmtId="0" fontId="11" fillId="6" borderId="4" applyNumberFormat="0" applyAlignment="0" applyProtection="0"/>
    <xf numFmtId="0" fontId="11" fillId="6" borderId="4" applyNumberFormat="0" applyAlignment="0" applyProtection="0"/>
    <xf numFmtId="0" fontId="51" fillId="0" borderId="0"/>
    <xf numFmtId="0" fontId="18"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80" fillId="88" borderId="52" applyNumberFormat="0" applyAlignment="0" applyProtection="0"/>
    <xf numFmtId="0" fontId="51" fillId="0" borderId="0"/>
    <xf numFmtId="0" fontId="18" fillId="0" borderId="0"/>
    <xf numFmtId="0" fontId="51" fillId="0" borderId="0"/>
    <xf numFmtId="171" fontId="33" fillId="0" borderId="0">
      <alignment horizontal="left" wrapText="1"/>
    </xf>
    <xf numFmtId="0" fontId="80" fillId="88" borderId="52" applyNumberFormat="0" applyAlignment="0" applyProtection="0"/>
    <xf numFmtId="0" fontId="18" fillId="0" borderId="0"/>
    <xf numFmtId="0" fontId="51" fillId="0" borderId="0"/>
    <xf numFmtId="0" fontId="60" fillId="0" borderId="0"/>
    <xf numFmtId="0" fontId="18" fillId="0" borderId="0"/>
    <xf numFmtId="0" fontId="13" fillId="7" borderId="7" applyNumberFormat="0" applyAlignment="0" applyProtection="0"/>
    <xf numFmtId="0" fontId="51" fillId="0" borderId="0"/>
    <xf numFmtId="0" fontId="18" fillId="0" borderId="0"/>
    <xf numFmtId="0" fontId="51" fillId="0" borderId="0"/>
    <xf numFmtId="0" fontId="51" fillId="0" borderId="0"/>
    <xf numFmtId="0" fontId="80" fillId="69" borderId="52" applyNumberFormat="0" applyAlignment="0" applyProtection="0"/>
    <xf numFmtId="0" fontId="51" fillId="0" borderId="0"/>
    <xf numFmtId="0" fontId="80" fillId="88" borderId="52" applyNumberFormat="0" applyAlignment="0" applyProtection="0"/>
    <xf numFmtId="0" fontId="51" fillId="0" borderId="0"/>
    <xf numFmtId="0" fontId="51" fillId="0" borderId="0"/>
    <xf numFmtId="0" fontId="18" fillId="0" borderId="0"/>
    <xf numFmtId="0" fontId="18" fillId="0" borderId="0"/>
    <xf numFmtId="0" fontId="51" fillId="0" borderId="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1" fillId="54" borderId="53"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8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51" fillId="0" borderId="0"/>
    <xf numFmtId="0" fontId="18" fillId="0" borderId="0"/>
    <xf numFmtId="0" fontId="8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41" fontId="18" fillId="89" borderId="0"/>
    <xf numFmtId="41" fontId="18" fillId="89"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 fontId="84" fillId="0" borderId="48">
      <alignment vertical="top"/>
    </xf>
    <xf numFmtId="200" fontId="73" fillId="0" borderId="0" applyBorder="0">
      <alignment horizontal="right"/>
    </xf>
    <xf numFmtId="200" fontId="73" fillId="0" borderId="45" applyAlignment="0">
      <alignment horizontal="right"/>
    </xf>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41" fontId="18" fillId="0" borderId="0" applyFont="0" applyFill="0" applyBorder="0" applyAlignment="0" applyProtection="0"/>
    <xf numFmtId="41" fontId="18" fillId="0" borderId="0" applyFont="0" applyFill="0" applyBorder="0" applyAlignment="0" applyProtection="0"/>
    <xf numFmtId="41" fontId="86"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 fontId="87"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43" fontId="86"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51" fillId="0" borderId="0" applyFont="0" applyFill="0" applyBorder="0" applyAlignment="0" applyProtection="0"/>
    <xf numFmtId="43" fontId="18" fillId="0" borderId="0" applyFont="0" applyFill="0" applyBorder="0" applyAlignment="0" applyProtection="0"/>
    <xf numFmtId="4" fontId="87" fillId="0" borderId="0" applyFont="0" applyFill="0" applyBorder="0" applyAlignment="0" applyProtection="0"/>
    <xf numFmtId="0" fontId="51"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43" fontId="88" fillId="0" borderId="0" applyFont="0" applyFill="0" applyBorder="0" applyAlignment="0" applyProtection="0"/>
    <xf numFmtId="0" fontId="18" fillId="0" borderId="0"/>
    <xf numFmtId="0" fontId="51" fillId="0" borderId="0"/>
    <xf numFmtId="4" fontId="87"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51" fillId="0" borderId="0"/>
    <xf numFmtId="0" fontId="18" fillId="0" borderId="0"/>
    <xf numFmtId="43" fontId="89" fillId="0" borderId="0" applyFont="0" applyFill="0" applyBorder="0" applyAlignment="0" applyProtection="0"/>
    <xf numFmtId="43" fontId="89" fillId="0" borderId="0" applyFont="0" applyFill="0" applyBorder="0" applyAlignment="0" applyProtection="0"/>
    <xf numFmtId="0" fontId="51" fillId="0" borderId="0"/>
    <xf numFmtId="0" fontId="51" fillId="0" borderId="0"/>
    <xf numFmtId="43" fontId="89"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36" fillId="0" borderId="0" applyFont="0" applyFill="0" applyBorder="0" applyAlignment="0" applyProtection="0"/>
    <xf numFmtId="43" fontId="89" fillId="0" borderId="0" applyFont="0" applyFill="0" applyBorder="0" applyAlignment="0" applyProtection="0"/>
    <xf numFmtId="202" fontId="18" fillId="0" borderId="0" applyFont="0" applyFill="0" applyBorder="0" applyAlignment="0" applyProtection="0"/>
    <xf numFmtId="0" fontId="18" fillId="0" borderId="0"/>
    <xf numFmtId="0" fontId="18" fillId="0" borderId="0"/>
    <xf numFmtId="0" fontId="51" fillId="0" borderId="0"/>
    <xf numFmtId="43" fontId="1"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0" fontId="91" fillId="0" borderId="0" applyFont="0" applyFill="0" applyBorder="0" applyAlignment="0" applyProtection="0"/>
    <xf numFmtId="0" fontId="18" fillId="0" borderId="0"/>
    <xf numFmtId="0" fontId="51"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203"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203" fontId="18"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4" fontId="87" fillId="0" borderId="0" applyFont="0" applyFill="0" applyBorder="0" applyAlignment="0" applyProtection="0"/>
    <xf numFmtId="0" fontId="18" fillId="0" borderId="0"/>
    <xf numFmtId="0" fontId="51" fillId="0" borderId="0"/>
    <xf numFmtId="0" fontId="18" fillId="0" borderId="0"/>
    <xf numFmtId="0" fontId="51" fillId="0" borderId="0"/>
    <xf numFmtId="0" fontId="51" fillId="0" borderId="0"/>
    <xf numFmtId="43" fontId="51"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204"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0" fontId="51" fillId="0" borderId="0"/>
    <xf numFmtId="43" fontId="18"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51" fillId="0" borderId="0"/>
    <xf numFmtId="43" fontId="1" fillId="0" borderId="0" applyFont="0" applyFill="0" applyBorder="0" applyAlignment="0" applyProtection="0"/>
    <xf numFmtId="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9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51" fillId="0" borderId="0"/>
    <xf numFmtId="0" fontId="51" fillId="0" borderId="0"/>
    <xf numFmtId="43" fontId="18" fillId="0" borderId="0" applyFont="0" applyFill="0" applyBorder="0" applyAlignment="0" applyProtection="0"/>
    <xf numFmtId="0" fontId="51" fillId="0" borderId="0"/>
    <xf numFmtId="43" fontId="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0" fontId="5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0" fontId="18" fillId="0" borderId="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43" fontId="33"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43" fontId="1"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3" fontId="94" fillId="0" borderId="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5" fillId="0" borderId="0"/>
    <xf numFmtId="0" fontId="96" fillId="0" borderId="0"/>
    <xf numFmtId="0" fontId="18" fillId="0" borderId="0"/>
    <xf numFmtId="0" fontId="51" fillId="0" borderId="0"/>
    <xf numFmtId="0" fontId="51" fillId="0" borderId="0"/>
    <xf numFmtId="0" fontId="96"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171" fontId="33" fillId="0" borderId="0">
      <alignment horizontal="left" wrapText="1"/>
    </xf>
    <xf numFmtId="3" fontId="99" fillId="0" borderId="0" applyFont="0" applyFill="0" applyBorder="0" applyAlignment="0" applyProtection="0"/>
    <xf numFmtId="0" fontId="18" fillId="0" borderId="0"/>
    <xf numFmtId="3" fontId="94" fillId="0" borderId="0" applyFill="0" applyBorder="0" applyAlignment="0" applyProtection="0"/>
    <xf numFmtId="0" fontId="18"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205" fontId="101" fillId="0" borderId="0">
      <protection locked="0"/>
    </xf>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102" fillId="0" borderId="0"/>
    <xf numFmtId="0" fontId="103" fillId="0" borderId="0" applyNumberFormat="0" applyAlignment="0">
      <alignment horizontal="left"/>
    </xf>
    <xf numFmtId="0" fontId="103" fillId="0" borderId="0" applyNumberFormat="0" applyAlignment="0">
      <alignment horizontal="left"/>
    </xf>
    <xf numFmtId="171" fontId="33" fillId="0" borderId="0">
      <alignment horizontal="left" wrapText="1"/>
    </xf>
    <xf numFmtId="0" fontId="103" fillId="0" borderId="0" applyNumberFormat="0" applyAlignment="0">
      <alignment horizontal="left"/>
    </xf>
    <xf numFmtId="0" fontId="18" fillId="0" borderId="0"/>
    <xf numFmtId="0" fontId="103" fillId="0" borderId="0" applyNumberFormat="0" applyAlignment="0">
      <alignment horizontal="left"/>
    </xf>
    <xf numFmtId="0" fontId="18" fillId="0" borderId="0"/>
    <xf numFmtId="171" fontId="33" fillId="0" borderId="0">
      <alignment horizontal="left" wrapText="1"/>
    </xf>
    <xf numFmtId="0" fontId="103" fillId="0" borderId="0" applyNumberFormat="0" applyAlignment="0">
      <alignment horizontal="left"/>
    </xf>
    <xf numFmtId="0" fontId="103" fillId="0" borderId="0" applyNumberFormat="0" applyAlignment="0">
      <alignment horizontal="left"/>
    </xf>
    <xf numFmtId="0" fontId="51" fillId="0" borderId="0"/>
    <xf numFmtId="0" fontId="103" fillId="0" borderId="0" applyNumberFormat="0" applyAlignment="0">
      <alignment horizontal="left"/>
    </xf>
    <xf numFmtId="0" fontId="104" fillId="0" borderId="0" applyNumberFormat="0" applyAlignment="0"/>
    <xf numFmtId="0" fontId="104" fillId="0" borderId="0" applyNumberFormat="0" applyAlignment="0"/>
    <xf numFmtId="171" fontId="33" fillId="0" borderId="0">
      <alignment horizontal="left" wrapText="1"/>
    </xf>
    <xf numFmtId="0" fontId="104" fillId="0" borderId="0" applyNumberFormat="0" applyAlignment="0"/>
    <xf numFmtId="0" fontId="18" fillId="0" borderId="0"/>
    <xf numFmtId="0" fontId="104" fillId="0" borderId="0" applyNumberFormat="0" applyAlignment="0"/>
    <xf numFmtId="0" fontId="18" fillId="0" borderId="0"/>
    <xf numFmtId="171" fontId="33" fillId="0" borderId="0">
      <alignment horizontal="left" wrapText="1"/>
    </xf>
    <xf numFmtId="0" fontId="104" fillId="0" borderId="0" applyNumberFormat="0" applyAlignment="0"/>
    <xf numFmtId="0" fontId="104" fillId="0" borderId="0" applyNumberFormat="0" applyAlignment="0"/>
    <xf numFmtId="0" fontId="51" fillId="0" borderId="0"/>
    <xf numFmtId="0" fontId="104" fillId="0" borderId="0" applyNumberFormat="0" applyAlignment="0"/>
    <xf numFmtId="182" fontId="105"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42" fontId="18"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0" fontId="18" fillId="0" borderId="0"/>
    <xf numFmtId="0" fontId="18" fillId="0" borderId="0"/>
    <xf numFmtId="8" fontId="87"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0" fontId="51" fillId="0" borderId="0"/>
    <xf numFmtId="44" fontId="18" fillId="0" borderId="0" applyFont="0" applyFill="0" applyBorder="0" applyAlignment="0" applyProtection="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51"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4" fontId="51"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87"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0" fontId="51" fillId="0" borderId="0"/>
    <xf numFmtId="0" fontId="18" fillId="0" borderId="0"/>
    <xf numFmtId="44" fontId="106" fillId="0" borderId="0" applyFont="0" applyFill="0" applyBorder="0" applyAlignment="0" applyProtection="0"/>
    <xf numFmtId="0" fontId="18" fillId="0" borderId="0"/>
    <xf numFmtId="0" fontId="51" fillId="0" borderId="0"/>
    <xf numFmtId="0" fontId="51" fillId="0" borderId="0"/>
    <xf numFmtId="0" fontId="18" fillId="0" borderId="0"/>
    <xf numFmtId="44"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07"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0" fontId="51" fillId="0" borderId="0"/>
    <xf numFmtId="171" fontId="33" fillId="0" borderId="0">
      <alignment horizontal="left" wrapText="1"/>
    </xf>
    <xf numFmtId="44" fontId="108" fillId="0" borderId="0" applyFont="0" applyFill="0" applyBorder="0" applyAlignment="0" applyProtection="0"/>
    <xf numFmtId="0" fontId="51" fillId="0" borderId="0"/>
    <xf numFmtId="0" fontId="51" fillId="0" borderId="0"/>
    <xf numFmtId="0" fontId="18" fillId="0" borderId="0"/>
    <xf numFmtId="44" fontId="51" fillId="0" borderId="0" applyFont="0" applyFill="0" applyBorder="0" applyAlignment="0" applyProtection="0"/>
    <xf numFmtId="171" fontId="33" fillId="0" borderId="0">
      <alignment horizontal="left" wrapText="1"/>
    </xf>
    <xf numFmtId="44" fontId="108" fillId="0" borderId="0" applyFont="0" applyFill="0" applyBorder="0" applyAlignment="0" applyProtection="0"/>
    <xf numFmtId="44" fontId="108" fillId="0" borderId="0" applyFont="0" applyFill="0" applyBorder="0" applyAlignment="0" applyProtection="0"/>
    <xf numFmtId="8" fontId="95" fillId="0" borderId="0" applyFont="0" applyFill="0" applyBorder="0" applyAlignment="0" applyProtection="0"/>
    <xf numFmtId="44" fontId="51"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8" fontId="9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51" fillId="0" borderId="0"/>
    <xf numFmtId="0" fontId="51" fillId="0" borderId="0"/>
    <xf numFmtId="0"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0" fontId="51" fillId="0" borderId="0"/>
    <xf numFmtId="0" fontId="18" fillId="0" borderId="0"/>
    <xf numFmtId="44" fontId="92"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5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8" fontId="87"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91" fillId="0" borderId="0" applyFont="0" applyFill="0" applyBorder="0" applyAlignment="0" applyProtection="0"/>
    <xf numFmtId="0" fontId="18" fillId="0" borderId="0"/>
    <xf numFmtId="0" fontId="51"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8" fontId="8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44" fontId="57" fillId="0" borderId="0" applyFont="0" applyFill="0" applyBorder="0" applyAlignment="0" applyProtection="0"/>
    <xf numFmtId="0" fontId="51" fillId="0" borderId="0"/>
    <xf numFmtId="44" fontId="57" fillId="0" borderId="0" applyFont="0" applyFill="0" applyBorder="0" applyAlignment="0" applyProtection="0"/>
    <xf numFmtId="206" fontId="18" fillId="0" borderId="0" applyFont="0" applyFill="0" applyBorder="0" applyAlignment="0" applyProtection="0"/>
    <xf numFmtId="44" fontId="60"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171" fontId="33" fillId="0" borderId="0">
      <alignment horizontal="left" wrapText="1"/>
    </xf>
    <xf numFmtId="44" fontId="1"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 fillId="0" borderId="0" applyFont="0" applyFill="0" applyBorder="0" applyAlignment="0" applyProtection="0"/>
    <xf numFmtId="8" fontId="87" fillId="0" borderId="0" applyFont="0" applyFill="0" applyBorder="0" applyAlignment="0" applyProtection="0"/>
    <xf numFmtId="0" fontId="51" fillId="0" borderId="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5" fontId="94" fillId="0" borderId="0" applyFill="0" applyBorder="0" applyAlignment="0" applyProtection="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208" fontId="18" fillId="0" borderId="0" applyFont="0" applyFill="0" applyBorder="0" applyAlignment="0" applyProtection="0"/>
    <xf numFmtId="176" fontId="94"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207"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51" fillId="0" borderId="0"/>
    <xf numFmtId="208"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0" fontId="18" fillId="0" borderId="0"/>
    <xf numFmtId="207"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176" fontId="109" fillId="0" borderId="0" applyFont="0" applyFill="0" applyBorder="0" applyAlignment="0" applyProtection="0"/>
    <xf numFmtId="176" fontId="109" fillId="0" borderId="0" applyFont="0" applyFill="0" applyBorder="0" applyAlignment="0" applyProtection="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18" fillId="0" borderId="0"/>
    <xf numFmtId="0" fontId="51"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0" fontId="51" fillId="0" borderId="0"/>
    <xf numFmtId="5" fontId="94" fillId="0" borderId="0" applyFill="0" applyBorder="0" applyAlignment="0" applyProtection="0"/>
    <xf numFmtId="0" fontId="18" fillId="0" borderId="0"/>
    <xf numFmtId="0" fontId="51" fillId="0" borderId="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6" fontId="94" fillId="0" borderId="0" applyFont="0" applyFill="0" applyBorder="0" applyAlignment="0" applyProtection="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9" fontId="18" fillId="0" borderId="0" applyFont="0" applyFill="0" applyBorder="0" applyAlignment="0" applyProtection="0"/>
    <xf numFmtId="5" fontId="94" fillId="0" borderId="0" applyFill="0" applyBorder="0" applyAlignment="0" applyProtection="0"/>
    <xf numFmtId="0" fontId="51" fillId="0" borderId="0"/>
    <xf numFmtId="207" fontId="18" fillId="0" borderId="0" applyFont="0" applyFill="0" applyBorder="0" applyAlignment="0" applyProtection="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51" fillId="0" borderId="0"/>
    <xf numFmtId="0" fontId="51" fillId="0" borderId="0"/>
    <xf numFmtId="208" fontId="18" fillId="0" borderId="0" applyFont="0" applyFill="0" applyBorder="0" applyAlignment="0" applyProtection="0"/>
    <xf numFmtId="0" fontId="51" fillId="0" borderId="0"/>
    <xf numFmtId="0" fontId="51" fillId="0" borderId="0"/>
    <xf numFmtId="207" fontId="18" fillId="0" borderId="0" applyFont="0" applyFill="0" applyBorder="0" applyAlignment="0" applyProtection="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208" fontId="18" fillId="0" borderId="0" applyFont="0" applyFill="0" applyBorder="0" applyAlignment="0" applyProtection="0"/>
    <xf numFmtId="0" fontId="51" fillId="0" borderId="0"/>
    <xf numFmtId="0" fontId="18" fillId="0" borderId="0"/>
    <xf numFmtId="0" fontId="51" fillId="0" borderId="0"/>
    <xf numFmtId="0" fontId="51" fillId="0" borderId="0"/>
    <xf numFmtId="207" fontId="18" fillId="0" borderId="0" applyFont="0" applyFill="0" applyBorder="0" applyAlignment="0" applyProtection="0"/>
    <xf numFmtId="210" fontId="94" fillId="0" borderId="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applyFont="0" applyFill="0" applyBorder="0" applyAlignment="0" applyProtection="0"/>
    <xf numFmtId="171" fontId="33" fillId="0" borderId="0">
      <alignment horizontal="left" wrapText="1"/>
    </xf>
    <xf numFmtId="0" fontId="99" fillId="0" borderId="0" applyFont="0" applyFill="0" applyBorder="0" applyAlignment="0" applyProtection="0"/>
    <xf numFmtId="0" fontId="18" fillId="0" borderId="0"/>
    <xf numFmtId="210" fontId="94" fillId="0" borderId="0" applyFill="0" applyBorder="0" applyAlignment="0" applyProtection="0"/>
    <xf numFmtId="0" fontId="18" fillId="0" borderId="0"/>
    <xf numFmtId="0" fontId="18" fillId="0" borderId="0" applyFont="0" applyFill="0" applyBorder="0" applyAlignment="0" applyProtection="0"/>
    <xf numFmtId="0" fontId="51" fillId="0" borderId="0"/>
    <xf numFmtId="0" fontId="18" fillId="0" borderId="0" applyFont="0" applyFill="0" applyBorder="0" applyAlignment="0" applyProtection="0"/>
    <xf numFmtId="0" fontId="51" fillId="0" borderId="0"/>
    <xf numFmtId="210" fontId="94" fillId="0" borderId="0" applyFill="0" applyBorder="0" applyAlignment="0" applyProtection="0"/>
    <xf numFmtId="0" fontId="51" fillId="0" borderId="0"/>
    <xf numFmtId="0" fontId="109" fillId="0" borderId="0" applyFont="0" applyFill="0" applyBorder="0" applyAlignment="0" applyProtection="0"/>
    <xf numFmtId="211" fontId="18" fillId="0" borderId="0" applyFont="0" applyFill="0" applyBorder="0" applyAlignment="0" applyProtection="0">
      <alignment wrapText="1"/>
    </xf>
    <xf numFmtId="211" fontId="18" fillId="0" borderId="0" applyFont="0" applyFill="0" applyBorder="0" applyAlignment="0" applyProtection="0">
      <alignment wrapText="1"/>
    </xf>
    <xf numFmtId="0" fontId="56" fillId="0" borderId="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212" fontId="18"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xf numFmtId="0" fontId="51" fillId="0" borderId="0"/>
    <xf numFmtId="171" fontId="18" fillId="0" borderId="0"/>
    <xf numFmtId="171" fontId="18" fillId="0" borderId="0"/>
    <xf numFmtId="212" fontId="18" fillId="0" borderId="0"/>
    <xf numFmtId="212" fontId="18" fillId="0" borderId="0"/>
    <xf numFmtId="171" fontId="18" fillId="0" borderId="0"/>
    <xf numFmtId="171" fontId="33" fillId="0" borderId="0">
      <alignment horizontal="left" wrapText="1"/>
    </xf>
    <xf numFmtId="171" fontId="18" fillId="0" borderId="0"/>
    <xf numFmtId="0" fontId="51" fillId="0" borderId="0"/>
    <xf numFmtId="171" fontId="18" fillId="0" borderId="0"/>
    <xf numFmtId="0" fontId="51" fillId="0" borderId="0"/>
    <xf numFmtId="0" fontId="18" fillId="0" borderId="0"/>
    <xf numFmtId="0" fontId="51" fillId="0" borderId="0"/>
    <xf numFmtId="171" fontId="33" fillId="0" borderId="0">
      <alignment horizontal="left" wrapText="1"/>
    </xf>
    <xf numFmtId="171" fontId="18" fillId="0" borderId="0"/>
    <xf numFmtId="0" fontId="51" fillId="0" borderId="0"/>
    <xf numFmtId="0" fontId="18" fillId="0" borderId="0"/>
    <xf numFmtId="171"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3" fontId="110"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0" fontId="51" fillId="0" borderId="0"/>
    <xf numFmtId="213" fontId="110" fillId="0" borderId="0"/>
    <xf numFmtId="213" fontId="110"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212" fontId="18" fillId="0" borderId="0"/>
    <xf numFmtId="171"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212" fontId="18" fillId="0" borderId="0"/>
    <xf numFmtId="171" fontId="33" fillId="0" borderId="0">
      <alignment horizontal="left" wrapText="1"/>
    </xf>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51" fillId="0" borderId="0"/>
    <xf numFmtId="171" fontId="18" fillId="0" borderId="0"/>
    <xf numFmtId="0" fontId="51" fillId="0" borderId="0"/>
    <xf numFmtId="0" fontId="51" fillId="0" borderId="0"/>
    <xf numFmtId="0" fontId="18" fillId="0" borderId="0"/>
    <xf numFmtId="0" fontId="51" fillId="0" borderId="0"/>
    <xf numFmtId="0" fontId="51"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18" fillId="0" borderId="0"/>
    <xf numFmtId="0" fontId="51" fillId="0" borderId="0"/>
    <xf numFmtId="0" fontId="51" fillId="0" borderId="0"/>
    <xf numFmtId="171" fontId="18" fillId="0" borderId="0"/>
    <xf numFmtId="214" fontId="18" fillId="0" borderId="0" applyFont="0" applyFill="0" applyBorder="0" applyAlignment="0" applyProtection="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51" fillId="0" borderId="0"/>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0" fontId="18"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xf numFmtId="0" fontId="51" fillId="0" borderId="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171" fontId="33" fillId="0" borderId="0">
      <alignment horizontal="left" wrapText="1"/>
    </xf>
    <xf numFmtId="0" fontId="111" fillId="0" borderId="0" applyNumberFormat="0" applyFill="0" applyBorder="0" applyAlignment="0" applyProtection="0"/>
    <xf numFmtId="0" fontId="18" fillId="0" borderId="0"/>
    <xf numFmtId="0" fontId="51" fillId="0" borderId="0"/>
    <xf numFmtId="0" fontId="60" fillId="0" borderId="0"/>
    <xf numFmtId="0" fontId="18" fillId="0" borderId="0"/>
    <xf numFmtId="0" fontId="15" fillId="0" borderId="0" applyNumberFormat="0" applyFill="0" applyBorder="0" applyAlignment="0" applyProtection="0"/>
    <xf numFmtId="0" fontId="51" fillId="0" borderId="0"/>
    <xf numFmtId="0" fontId="18" fillId="0" borderId="0"/>
    <xf numFmtId="0" fontId="51" fillId="0" borderId="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18" fillId="0" borderId="0"/>
    <xf numFmtId="0" fontId="18" fillId="0" borderId="0"/>
    <xf numFmtId="0" fontId="51" fillId="0" borderId="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1" fillId="0" borderId="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2"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1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51" fillId="0" borderId="0"/>
    <xf numFmtId="0" fontId="51" fillId="0" borderId="0"/>
    <xf numFmtId="0" fontId="18" fillId="0" borderId="0"/>
    <xf numFmtId="0" fontId="1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1" fontId="115" fillId="95" borderId="16" applyNumberFormat="0" applyBorder="0" applyAlignment="0">
      <alignment horizontal="centerContinuous" vertical="center"/>
      <protection locked="0"/>
    </xf>
    <xf numFmtId="2" fontId="94" fillId="0" borderId="0" applyFill="0" applyBorder="0" applyAlignment="0" applyProtection="0"/>
    <xf numFmtId="2" fontId="94" fillId="0" borderId="0" applyFont="0" applyFill="0" applyBorder="0" applyAlignment="0" applyProtection="0"/>
    <xf numFmtId="171" fontId="33" fillId="0" borderId="0">
      <alignment horizontal="left" wrapText="1"/>
    </xf>
    <xf numFmtId="2" fontId="99" fillId="0" borderId="0" applyFont="0" applyFill="0" applyBorder="0" applyAlignment="0" applyProtection="0"/>
    <xf numFmtId="0" fontId="18" fillId="0" borderId="0"/>
    <xf numFmtId="2" fontId="99" fillId="0" borderId="0" applyFont="0" applyFill="0" applyBorder="0" applyAlignment="0" applyProtection="0"/>
    <xf numFmtId="0" fontId="18" fillId="0" borderId="0"/>
    <xf numFmtId="171" fontId="33" fillId="0" borderId="0">
      <alignment horizontal="left" wrapText="1"/>
    </xf>
    <xf numFmtId="2" fontId="99" fillId="0" borderId="0" applyFont="0" applyFill="0" applyBorder="0" applyAlignment="0" applyProtection="0"/>
    <xf numFmtId="171" fontId="33" fillId="0" borderId="0">
      <alignment horizontal="left" wrapText="1"/>
    </xf>
    <xf numFmtId="2" fontId="94" fillId="0" borderId="0" applyFill="0" applyBorder="0" applyAlignment="0" applyProtection="0"/>
    <xf numFmtId="2" fontId="94" fillId="0" borderId="0" applyFont="0" applyFill="0" applyBorder="0" applyAlignment="0" applyProtection="0"/>
    <xf numFmtId="0" fontId="51" fillId="0" borderId="0"/>
    <xf numFmtId="2" fontId="94" fillId="0" borderId="0" applyFont="0" applyFill="0" applyBorder="0" applyAlignment="0" applyProtection="0"/>
    <xf numFmtId="2" fontId="94" fillId="0" borderId="0" applyFill="0" applyBorder="0" applyAlignment="0" applyProtection="0"/>
    <xf numFmtId="2" fontId="99" fillId="0" borderId="0" applyFont="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6" fillId="0" borderId="0" applyNumberFormat="0" applyFill="0" applyBorder="0" applyAlignment="0" applyProtection="0">
      <alignment vertical="top"/>
      <protection locked="0"/>
    </xf>
    <xf numFmtId="182" fontId="52" fillId="0" borderId="0"/>
    <xf numFmtId="198" fontId="117" fillId="0" borderId="0">
      <alignment horizontal="right"/>
    </xf>
    <xf numFmtId="0" fontId="118" fillId="0" borderId="0">
      <alignment vertical="center"/>
    </xf>
    <xf numFmtId="0" fontId="119" fillId="0" borderId="0">
      <alignment horizontal="right"/>
    </xf>
    <xf numFmtId="197" fontId="120" fillId="0" borderId="0">
      <alignment horizontal="right" vertical="center"/>
    </xf>
    <xf numFmtId="197" fontId="117" fillId="0" borderId="0" applyFill="0" applyBorder="0">
      <alignment horizontal="right" vertical="center"/>
    </xf>
    <xf numFmtId="0" fontId="121" fillId="0" borderId="0" applyFont="0" applyFill="0" applyBorder="0" applyAlignment="0" applyProtection="0">
      <alignment horizontal="left"/>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1" fillId="0" borderId="0"/>
    <xf numFmtId="0" fontId="51" fillId="0" borderId="0"/>
    <xf numFmtId="0" fontId="122" fillId="40" borderId="0" applyNumberFormat="0" applyBorder="0" applyAlignment="0" applyProtection="0"/>
    <xf numFmtId="0" fontId="51" fillId="0" borderId="0"/>
    <xf numFmtId="0" fontId="51" fillId="0" borderId="0"/>
    <xf numFmtId="0" fontId="51" fillId="0" borderId="0"/>
    <xf numFmtId="0" fontId="122" fillId="40" borderId="0" applyNumberFormat="0" applyBorder="0" applyAlignment="0" applyProtection="0"/>
    <xf numFmtId="0" fontId="122" fillId="40" borderId="0" applyNumberFormat="0" applyBorder="0" applyAlignment="0" applyProtection="0"/>
    <xf numFmtId="0" fontId="18" fillId="0" borderId="0"/>
    <xf numFmtId="0" fontId="51" fillId="0" borderId="0"/>
    <xf numFmtId="0" fontId="60" fillId="0" borderId="0"/>
    <xf numFmtId="0" fontId="18" fillId="0" borderId="0"/>
    <xf numFmtId="0" fontId="6"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122" fillId="96"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51" fillId="0" borderId="0"/>
    <xf numFmtId="0" fontId="18" fillId="0" borderId="0"/>
    <xf numFmtId="0" fontId="122" fillId="44" borderId="0" applyNumberFormat="0" applyBorder="0" applyAlignment="0" applyProtection="0"/>
    <xf numFmtId="0" fontId="122" fillId="44" borderId="0" applyNumberFormat="0" applyBorder="0" applyAlignment="0" applyProtection="0"/>
    <xf numFmtId="0" fontId="51" fillId="0" borderId="0"/>
    <xf numFmtId="0" fontId="6" fillId="44"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1" fillId="0" borderId="0"/>
    <xf numFmtId="0" fontId="51" fillId="0" borderId="0"/>
    <xf numFmtId="171" fontId="33" fillId="0" borderId="0">
      <alignment horizontal="left" wrapText="1"/>
    </xf>
    <xf numFmtId="0" fontId="6" fillId="44" borderId="0" applyNumberFormat="0" applyBorder="0" applyAlignment="0" applyProtection="0"/>
    <xf numFmtId="171" fontId="33" fillId="0" borderId="0">
      <alignment horizontal="left" wrapText="1"/>
    </xf>
    <xf numFmtId="0" fontId="6" fillId="44"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3" fillId="39"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51" fillId="0" borderId="0"/>
    <xf numFmtId="0" fontId="18" fillId="0" borderId="0"/>
    <xf numFmtId="0" fontId="1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215" fontId="94" fillId="0" borderId="0"/>
    <xf numFmtId="42" fontId="94"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38" fontId="52" fillId="89" borderId="0" applyNumberFormat="0" applyBorder="0" applyAlignment="0" applyProtection="0"/>
    <xf numFmtId="171" fontId="33" fillId="0" borderId="0">
      <alignment horizontal="left" wrapText="1"/>
    </xf>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0" fontId="52" fillId="89" borderId="0" applyNumberFormat="0" applyBorder="0" applyAlignment="0" applyProtection="0"/>
    <xf numFmtId="0" fontId="51" fillId="0" borderId="0"/>
    <xf numFmtId="38" fontId="18" fillId="89" borderId="0" applyNumberFormat="0" applyBorder="0" applyAlignment="0" applyProtection="0"/>
    <xf numFmtId="0" fontId="18" fillId="0" borderId="0"/>
    <xf numFmtId="38" fontId="52" fillId="89" borderId="0" applyNumberFormat="0" applyBorder="0" applyAlignment="0" applyProtection="0"/>
    <xf numFmtId="0" fontId="51"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0" fontId="126" fillId="0" borderId="49"/>
    <xf numFmtId="216" fontId="127" fillId="0" borderId="0" applyNumberFormat="0" applyFill="0" applyBorder="0" applyProtection="0">
      <alignment horizontal="right"/>
    </xf>
    <xf numFmtId="0" fontId="128" fillId="0" borderId="46" applyNumberFormat="0" applyAlignment="0" applyProtection="0">
      <alignment horizontal="left"/>
    </xf>
    <xf numFmtId="0" fontId="128" fillId="0" borderId="46" applyNumberFormat="0" applyAlignment="0" applyProtection="0">
      <alignment horizontal="left"/>
    </xf>
    <xf numFmtId="0" fontId="128" fillId="0" borderId="46" applyNumberFormat="0" applyAlignment="0" applyProtection="0">
      <alignment horizontal="left"/>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51" fillId="0" borderId="0"/>
    <xf numFmtId="0" fontId="128" fillId="0" borderId="46" applyNumberFormat="0" applyAlignment="0" applyProtection="0">
      <alignment horizontal="left"/>
    </xf>
    <xf numFmtId="0" fontId="51" fillId="0" borderId="0"/>
    <xf numFmtId="171" fontId="33" fillId="0" borderId="0">
      <alignment horizontal="left" wrapText="1"/>
    </xf>
    <xf numFmtId="0" fontId="128" fillId="0" borderId="38">
      <alignment horizontal="left"/>
    </xf>
    <xf numFmtId="0" fontId="128" fillId="0" borderId="38">
      <alignment horizontal="left"/>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28" fillId="0" borderId="38">
      <alignment horizontal="left"/>
    </xf>
    <xf numFmtId="0" fontId="128" fillId="0" borderId="38">
      <alignment horizontal="left"/>
    </xf>
    <xf numFmtId="171" fontId="33" fillId="0" borderId="0">
      <alignment horizontal="left" wrapText="1"/>
    </xf>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51" fillId="0" borderId="0"/>
    <xf numFmtId="0" fontId="128" fillId="0" borderId="38">
      <alignment horizontal="left"/>
    </xf>
    <xf numFmtId="171" fontId="33" fillId="0" borderId="0">
      <alignment horizontal="left" wrapText="1"/>
    </xf>
    <xf numFmtId="14" fontId="20" fillId="97" borderId="45">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51" fillId="0" borderId="0"/>
    <xf numFmtId="0" fontId="51" fillId="0" borderId="0"/>
    <xf numFmtId="0" fontId="129" fillId="0" borderId="54" applyNumberFormat="0" applyFill="0" applyAlignment="0" applyProtection="0"/>
    <xf numFmtId="0" fontId="51" fillId="0" borderId="0"/>
    <xf numFmtId="0" fontId="51" fillId="0" borderId="0"/>
    <xf numFmtId="0" fontId="51" fillId="0" borderId="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18" fillId="0" borderId="0"/>
    <xf numFmtId="171" fontId="33" fillId="0" borderId="0">
      <alignment horizontal="left" wrapText="1"/>
    </xf>
    <xf numFmtId="0" fontId="131" fillId="0" borderId="55" applyNumberFormat="0" applyFill="0" applyAlignment="0" applyProtection="0"/>
    <xf numFmtId="0" fontId="130" fillId="0" borderId="55" applyNumberFormat="0" applyFill="0" applyAlignment="0" applyProtection="0"/>
    <xf numFmtId="0" fontId="130" fillId="0" borderId="56" applyNumberFormat="0" applyFill="0" applyAlignment="0" applyProtection="0"/>
    <xf numFmtId="0" fontId="130" fillId="0" borderId="55"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0" fillId="0" borderId="55" applyNumberFormat="0" applyFill="0" applyAlignment="0" applyProtection="0"/>
    <xf numFmtId="0" fontId="131" fillId="0" borderId="55" applyNumberFormat="0" applyFill="0" applyAlignment="0" applyProtection="0"/>
    <xf numFmtId="0" fontId="18" fillId="0" borderId="0"/>
    <xf numFmtId="0" fontId="51" fillId="0" borderId="0"/>
    <xf numFmtId="0" fontId="60" fillId="0" borderId="0"/>
    <xf numFmtId="0" fontId="18" fillId="0" borderId="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51" fillId="0" borderId="0"/>
    <xf numFmtId="0" fontId="60" fillId="0" borderId="0"/>
    <xf numFmtId="171" fontId="33" fillId="0" borderId="0">
      <alignment horizontal="left" wrapText="1"/>
    </xf>
    <xf numFmtId="0" fontId="131"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2"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51" fillId="0" borderId="0"/>
    <xf numFmtId="0" fontId="18"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3" fillId="0" borderId="0" applyNumberFormat="0" applyFill="0" applyBorder="0" applyAlignment="0" applyProtection="0"/>
    <xf numFmtId="0" fontId="129"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51" fillId="0" borderId="0"/>
    <xf numFmtId="0" fontId="51" fillId="0" borderId="0"/>
    <xf numFmtId="0" fontId="134" fillId="0" borderId="57" applyNumberFormat="0" applyFill="0" applyAlignment="0" applyProtection="0"/>
    <xf numFmtId="0" fontId="51" fillId="0" borderId="0"/>
    <xf numFmtId="0" fontId="51" fillId="0" borderId="0"/>
    <xf numFmtId="0" fontId="51" fillId="0" borderId="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60" fillId="0" borderId="0"/>
    <xf numFmtId="0" fontId="18" fillId="0" borderId="0"/>
    <xf numFmtId="171" fontId="33" fillId="0" borderId="0">
      <alignment horizontal="left" wrapText="1"/>
    </xf>
    <xf numFmtId="0" fontId="135" fillId="0" borderId="58" applyNumberFormat="0" applyFill="0" applyAlignment="0" applyProtection="0"/>
    <xf numFmtId="0" fontId="18" fillId="0" borderId="0"/>
    <xf numFmtId="171" fontId="33" fillId="0" borderId="0">
      <alignment horizontal="left" wrapText="1"/>
    </xf>
    <xf numFmtId="0" fontId="136" fillId="0" borderId="58" applyNumberFormat="0" applyFill="0" applyAlignment="0" applyProtection="0"/>
    <xf numFmtId="0" fontId="135" fillId="0" borderId="58" applyNumberFormat="0" applyFill="0" applyAlignment="0" applyProtection="0"/>
    <xf numFmtId="0" fontId="135" fillId="0" borderId="57" applyNumberFormat="0" applyFill="0" applyAlignment="0" applyProtection="0"/>
    <xf numFmtId="0" fontId="135" fillId="0" borderId="58"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5" fillId="0" borderId="58" applyNumberFormat="0" applyFill="0" applyAlignment="0" applyProtection="0"/>
    <xf numFmtId="0" fontId="136" fillId="0" borderId="58" applyNumberFormat="0" applyFill="0" applyAlignment="0" applyProtection="0"/>
    <xf numFmtId="0" fontId="18" fillId="0" borderId="0"/>
    <xf numFmtId="0" fontId="51" fillId="0" borderId="0"/>
    <xf numFmtId="0" fontId="60" fillId="0" borderId="0"/>
    <xf numFmtId="0" fontId="18" fillId="0" borderId="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5" fillId="0" borderId="58" applyNumberFormat="0" applyFill="0" applyAlignment="0" applyProtection="0"/>
    <xf numFmtId="0" fontId="51" fillId="0" borderId="0"/>
    <xf numFmtId="0" fontId="60" fillId="0" borderId="0"/>
    <xf numFmtId="171" fontId="33" fillId="0" borderId="0">
      <alignment horizontal="left" wrapText="1"/>
    </xf>
    <xf numFmtId="0" fontId="136"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51" fillId="0" borderId="0"/>
    <xf numFmtId="0" fontId="18"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28" fillId="0" borderId="0" applyNumberFormat="0" applyFill="0" applyBorder="0" applyAlignment="0" applyProtection="0"/>
    <xf numFmtId="0" fontId="134"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51" fillId="0" borderId="0"/>
    <xf numFmtId="0" fontId="51" fillId="0" borderId="0"/>
    <xf numFmtId="0" fontId="138" fillId="0" borderId="59" applyNumberFormat="0" applyFill="0" applyAlignment="0" applyProtection="0"/>
    <xf numFmtId="0" fontId="51" fillId="0" borderId="0"/>
    <xf numFmtId="0" fontId="51" fillId="0" borderId="0"/>
    <xf numFmtId="0" fontId="51" fillId="0" borderId="0"/>
    <xf numFmtId="0" fontId="138" fillId="0" borderId="59" applyNumberFormat="0" applyFill="0" applyAlignment="0" applyProtection="0"/>
    <xf numFmtId="0" fontId="138" fillId="0" borderId="59" applyNumberFormat="0" applyFill="0" applyAlignment="0" applyProtection="0"/>
    <xf numFmtId="0" fontId="18" fillId="0" borderId="0"/>
    <xf numFmtId="0" fontId="51" fillId="0" borderId="0"/>
    <xf numFmtId="0" fontId="51" fillId="0" borderId="0"/>
    <xf numFmtId="0" fontId="18" fillId="0" borderId="0"/>
    <xf numFmtId="0" fontId="139" fillId="0" borderId="60" applyNumberFormat="0" applyFill="0" applyAlignment="0" applyProtection="0"/>
    <xf numFmtId="0" fontId="51" fillId="0" borderId="0"/>
    <xf numFmtId="0" fontId="18" fillId="0" borderId="0"/>
    <xf numFmtId="0" fontId="139" fillId="0" borderId="61" applyNumberFormat="0" applyFill="0" applyAlignment="0" applyProtection="0"/>
    <xf numFmtId="0" fontId="51" fillId="0" borderId="0"/>
    <xf numFmtId="0" fontId="18" fillId="0" borderId="0"/>
    <xf numFmtId="0" fontId="18" fillId="0" borderId="0"/>
    <xf numFmtId="0" fontId="139" fillId="0" borderId="62" applyNumberFormat="0" applyFill="0" applyAlignment="0" applyProtection="0"/>
    <xf numFmtId="0" fontId="51" fillId="0" borderId="0"/>
    <xf numFmtId="0" fontId="138" fillId="0" borderId="59" applyNumberFormat="0" applyFill="0" applyAlignment="0" applyProtection="0"/>
    <xf numFmtId="0" fontId="51" fillId="0" borderId="0"/>
    <xf numFmtId="0" fontId="51" fillId="0" borderId="0"/>
    <xf numFmtId="0" fontId="18" fillId="0" borderId="0"/>
    <xf numFmtId="0" fontId="139" fillId="0" borderId="60" applyNumberFormat="0" applyFill="0" applyAlignment="0" applyProtection="0"/>
    <xf numFmtId="0" fontId="140" fillId="0" borderId="60" applyNumberFormat="0" applyFill="0" applyAlignment="0" applyProtection="0"/>
    <xf numFmtId="0" fontId="51" fillId="0" borderId="0"/>
    <xf numFmtId="0" fontId="18" fillId="0" borderId="0"/>
    <xf numFmtId="0" fontId="140" fillId="0" borderId="60"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9" fillId="0" borderId="60" applyNumberFormat="0" applyFill="0" applyAlignment="0" applyProtection="0"/>
    <xf numFmtId="0" fontId="139" fillId="0" borderId="60" applyNumberFormat="0" applyFill="0" applyAlignment="0" applyProtection="0"/>
    <xf numFmtId="0" fontId="51" fillId="0" borderId="0"/>
    <xf numFmtId="0" fontId="51" fillId="0" borderId="0"/>
    <xf numFmtId="171" fontId="33" fillId="0" borderId="0">
      <alignment horizontal="left" wrapText="1"/>
    </xf>
    <xf numFmtId="0" fontId="139" fillId="0" borderId="60" applyNumberFormat="0" applyFill="0" applyAlignment="0" applyProtection="0"/>
    <xf numFmtId="171" fontId="33" fillId="0" borderId="0">
      <alignment horizontal="left" wrapText="1"/>
    </xf>
    <xf numFmtId="0" fontId="140" fillId="0" borderId="60"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41" fillId="0" borderId="63"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138" fillId="0" borderId="59"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51" fillId="0" borderId="0"/>
    <xf numFmtId="0" fontId="18" fillId="0" borderId="0"/>
    <xf numFmtId="0" fontId="14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51" fillId="0" borderId="0"/>
    <xf numFmtId="0" fontId="138" fillId="0" borderId="0" applyNumberFormat="0" applyFill="0" applyBorder="0" applyAlignment="0" applyProtection="0"/>
    <xf numFmtId="0" fontId="138" fillId="0" borderId="0" applyNumberFormat="0" applyFill="0" applyBorder="0" applyAlignment="0" applyProtection="0"/>
    <xf numFmtId="0" fontId="18" fillId="0" borderId="0"/>
    <xf numFmtId="0" fontId="51" fillId="0" borderId="0"/>
    <xf numFmtId="0" fontId="51" fillId="0" borderId="0"/>
    <xf numFmtId="0" fontId="18" fillId="0" borderId="0"/>
    <xf numFmtId="0" fontId="139" fillId="0" borderId="0" applyNumberFormat="0" applyFill="0" applyBorder="0" applyAlignment="0" applyProtection="0"/>
    <xf numFmtId="0" fontId="51" fillId="0" borderId="0"/>
    <xf numFmtId="0" fontId="18" fillId="0" borderId="0"/>
    <xf numFmtId="0" fontId="18" fillId="0" borderId="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18" fillId="0" borderId="0"/>
    <xf numFmtId="0" fontId="139" fillId="0" borderId="0" applyNumberFormat="0" applyFill="0" applyBorder="0" applyAlignment="0" applyProtection="0"/>
    <xf numFmtId="0" fontId="140" fillId="0" borderId="0" applyNumberFormat="0" applyFill="0" applyBorder="0" applyAlignment="0" applyProtection="0"/>
    <xf numFmtId="0" fontId="51" fillId="0" borderId="0"/>
    <xf numFmtId="0" fontId="18" fillId="0" borderId="0"/>
    <xf numFmtId="0" fontId="140"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51" fillId="0" borderId="0"/>
    <xf numFmtId="0" fontId="51" fillId="0" borderId="0"/>
    <xf numFmtId="171" fontId="33" fillId="0" borderId="0">
      <alignment horizontal="left" wrapText="1"/>
    </xf>
    <xf numFmtId="0" fontId="139" fillId="0" borderId="0" applyNumberFormat="0" applyFill="0" applyBorder="0" applyAlignment="0" applyProtection="0"/>
    <xf numFmtId="171" fontId="33" fillId="0" borderId="0">
      <alignment horizontal="left" wrapText="1"/>
    </xf>
    <xf numFmtId="0" fontId="140"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1"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138"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51" fillId="0" borderId="0"/>
    <xf numFmtId="0" fontId="18" fillId="0" borderId="0"/>
    <xf numFmtId="0" fontId="14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4" fillId="84" borderId="0" applyNumberFormat="0" applyBorder="0" applyAlignment="0">
      <protection hidden="1"/>
    </xf>
    <xf numFmtId="38" fontId="73" fillId="0" borderId="0"/>
    <xf numFmtId="38" fontId="73" fillId="0" borderId="0"/>
    <xf numFmtId="38" fontId="73" fillId="0" borderId="0"/>
    <xf numFmtId="0" fontId="51" fillId="0" borderId="0"/>
    <xf numFmtId="0" fontId="51" fillId="0" borderId="0"/>
    <xf numFmtId="0" fontId="51" fillId="0" borderId="0"/>
    <xf numFmtId="38" fontId="73" fillId="0" borderId="0"/>
    <xf numFmtId="171" fontId="33" fillId="0" borderId="0">
      <alignment horizontal="left" wrapText="1"/>
    </xf>
    <xf numFmtId="38" fontId="73" fillId="0" borderId="0"/>
    <xf numFmtId="0" fontId="18" fillId="0" borderId="0"/>
    <xf numFmtId="38"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38" fontId="73" fillId="0" borderId="0"/>
    <xf numFmtId="38" fontId="73" fillId="0" borderId="0"/>
    <xf numFmtId="38" fontId="73" fillId="0" borderId="0"/>
    <xf numFmtId="40" fontId="73" fillId="0" borderId="0"/>
    <xf numFmtId="40" fontId="73" fillId="0" borderId="0"/>
    <xf numFmtId="40" fontId="73" fillId="0" borderId="0"/>
    <xf numFmtId="0" fontId="51" fillId="0" borderId="0"/>
    <xf numFmtId="0" fontId="51" fillId="0" borderId="0"/>
    <xf numFmtId="0" fontId="51" fillId="0" borderId="0"/>
    <xf numFmtId="40" fontId="73" fillId="0" borderId="0"/>
    <xf numFmtId="171" fontId="33" fillId="0" borderId="0">
      <alignment horizontal="left" wrapText="1"/>
    </xf>
    <xf numFmtId="40" fontId="73" fillId="0" borderId="0"/>
    <xf numFmtId="0" fontId="18" fillId="0" borderId="0"/>
    <xf numFmtId="40"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40" fontId="73" fillId="0" borderId="0"/>
    <xf numFmtId="40" fontId="73" fillId="0" borderId="0"/>
    <xf numFmtId="40" fontId="73"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171" fontId="33"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18" fillId="33" borderId="44" applyNumberFormat="0" applyBorder="0" applyAlignment="0" applyProtection="0"/>
    <xf numFmtId="0" fontId="18" fillId="0" borderId="0"/>
    <xf numFmtId="0" fontId="51" fillId="0" borderId="0"/>
    <xf numFmtId="0" fontId="18" fillId="0" borderId="0"/>
    <xf numFmtId="10" fontId="52" fillId="33" borderId="44"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8" fillId="81" borderId="64" applyNumberFormat="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47" fillId="43" borderId="64" applyNumberFormat="0" applyAlignment="0" applyProtection="0"/>
    <xf numFmtId="0" fontId="147" fillId="43" borderId="64" applyNumberFormat="0" applyAlignment="0" applyProtection="0"/>
    <xf numFmtId="0" fontId="147" fillId="43" borderId="64" applyNumberFormat="0" applyAlignment="0" applyProtection="0"/>
    <xf numFmtId="0" fontId="51" fillId="0" borderId="0"/>
    <xf numFmtId="0" fontId="51" fillId="0" borderId="0"/>
    <xf numFmtId="0" fontId="51" fillId="0" borderId="0"/>
    <xf numFmtId="0" fontId="147" fillId="43" borderId="6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0" fontId="18" fillId="0" borderId="0"/>
    <xf numFmtId="0" fontId="147" fillId="43" borderId="6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0" fontId="18" fillId="0" borderId="0"/>
    <xf numFmtId="0" fontId="51" fillId="0" borderId="0"/>
    <xf numFmtId="0" fontId="18" fillId="0" borderId="0"/>
    <xf numFmtId="0" fontId="51" fillId="0" borderId="0"/>
    <xf numFmtId="0" fontId="18" fillId="0" borderId="0"/>
    <xf numFmtId="0" fontId="147" fillId="47" borderId="64" applyNumberFormat="0" applyAlignment="0" applyProtection="0"/>
    <xf numFmtId="0" fontId="147" fillId="47" borderId="6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9" fillId="5" borderId="4" applyNumberFormat="0" applyAlignment="0" applyProtection="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47" fillId="47" borderId="64" applyNumberFormat="0" applyAlignment="0" applyProtection="0"/>
    <xf numFmtId="0" fontId="9" fillId="47" borderId="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18" fillId="0" borderId="0"/>
    <xf numFmtId="0" fontId="18" fillId="0" borderId="0"/>
    <xf numFmtId="0" fontId="18" fillId="0" borderId="0"/>
    <xf numFmtId="0" fontId="147" fillId="47" borderId="64" applyNumberFormat="0" applyAlignment="0" applyProtection="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9" fillId="47" borderId="4" applyNumberFormat="0" applyAlignment="0" applyProtection="0"/>
    <xf numFmtId="0" fontId="9" fillId="47" borderId="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47" fillId="43" borderId="64" applyNumberFormat="0" applyAlignment="0" applyProtection="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51" fillId="0" borderId="0"/>
    <xf numFmtId="0" fontId="51" fillId="0" borderId="0"/>
    <xf numFmtId="0" fontId="60" fillId="0" borderId="0"/>
    <xf numFmtId="0" fontId="18" fillId="0" borderId="0"/>
    <xf numFmtId="0" fontId="51" fillId="0" borderId="0"/>
    <xf numFmtId="0" fontId="51" fillId="0" borderId="0"/>
    <xf numFmtId="0" fontId="51" fillId="0" borderId="0"/>
    <xf numFmtId="0" fontId="51"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47" fillId="43" borderId="64" applyNumberFormat="0" applyAlignment="0" applyProtection="0"/>
    <xf numFmtId="41" fontId="19" fillId="98" borderId="65">
      <alignment horizontal="left"/>
      <protection locked="0"/>
    </xf>
    <xf numFmtId="171" fontId="33" fillId="0" borderId="0">
      <alignment horizontal="left" wrapText="1"/>
    </xf>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171" fontId="33" fillId="0" borderId="0">
      <alignment horizontal="left" wrapText="1"/>
    </xf>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9" fillId="98" borderId="65">
      <alignment horizontal="left"/>
      <protection locked="0"/>
    </xf>
    <xf numFmtId="0" fontId="126" fillId="0" borderId="66"/>
    <xf numFmtId="0" fontId="52" fillId="89"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3" fontId="151" fillId="0" borderId="0" applyFill="0" applyBorder="0" applyAlignment="0" applyProtection="0"/>
    <xf numFmtId="171" fontId="33" fillId="0" borderId="0">
      <alignment horizontal="left" wrapText="1"/>
    </xf>
    <xf numFmtId="171" fontId="33" fillId="0" borderId="0">
      <alignment horizontal="left" wrapText="1"/>
    </xf>
    <xf numFmtId="3" fontId="151" fillId="0" borderId="0" applyFill="0" applyBorder="0" applyAlignment="0" applyProtection="0"/>
    <xf numFmtId="0" fontId="18" fillId="0" borderId="0"/>
    <xf numFmtId="3" fontId="151" fillId="0" borderId="0" applyFill="0" applyBorder="0" applyAlignment="0" applyProtection="0"/>
    <xf numFmtId="0" fontId="18" fillId="0" borderId="0"/>
    <xf numFmtId="3" fontId="151" fillId="0" borderId="0" applyFill="0" applyBorder="0" applyAlignment="0" applyProtection="0"/>
    <xf numFmtId="0" fontId="51" fillId="0" borderId="0"/>
    <xf numFmtId="3" fontId="151" fillId="0" borderId="0" applyFill="0" applyBorder="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51" fillId="0" borderId="0"/>
    <xf numFmtId="0" fontId="51" fillId="0" borderId="0"/>
    <xf numFmtId="0" fontId="152" fillId="0" borderId="67" applyNumberFormat="0" applyFill="0" applyAlignment="0" applyProtection="0"/>
    <xf numFmtId="0" fontId="51" fillId="0" borderId="0"/>
    <xf numFmtId="0" fontId="51" fillId="0" borderId="0"/>
    <xf numFmtId="0" fontId="51" fillId="0" borderId="0"/>
    <xf numFmtId="0" fontId="152" fillId="0" borderId="67" applyNumberFormat="0" applyFill="0" applyAlignment="0" applyProtection="0"/>
    <xf numFmtId="0" fontId="152" fillId="0" borderId="67" applyNumberFormat="0" applyFill="0" applyAlignment="0" applyProtection="0"/>
    <xf numFmtId="0" fontId="18" fillId="0" borderId="0"/>
    <xf numFmtId="0" fontId="51" fillId="0" borderId="0"/>
    <xf numFmtId="0" fontId="60" fillId="0" borderId="0"/>
    <xf numFmtId="0" fontId="18" fillId="0" borderId="0"/>
    <xf numFmtId="0" fontId="153" fillId="0" borderId="68" applyNumberFormat="0" applyFill="0" applyAlignment="0" applyProtection="0"/>
    <xf numFmtId="0" fontId="51" fillId="0" borderId="0"/>
    <xf numFmtId="0" fontId="18" fillId="0" borderId="0"/>
    <xf numFmtId="0" fontId="12" fillId="0" borderId="6" applyNumberFormat="0" applyFill="0" applyAlignment="0" applyProtection="0"/>
    <xf numFmtId="0" fontId="51" fillId="0" borderId="0"/>
    <xf numFmtId="0" fontId="18" fillId="0" borderId="0"/>
    <xf numFmtId="0" fontId="51" fillId="0" borderId="0"/>
    <xf numFmtId="0" fontId="154" fillId="0" borderId="69" applyNumberFormat="0" applyFill="0" applyAlignment="0" applyProtection="0"/>
    <xf numFmtId="0" fontId="51" fillId="0" borderId="0"/>
    <xf numFmtId="0" fontId="152" fillId="0" borderId="67" applyNumberFormat="0" applyFill="0" applyAlignment="0" applyProtection="0"/>
    <xf numFmtId="0" fontId="51" fillId="0" borderId="0"/>
    <xf numFmtId="0" fontId="51" fillId="0" borderId="0"/>
    <xf numFmtId="0" fontId="18" fillId="0" borderId="0"/>
    <xf numFmtId="0" fontId="153" fillId="0" borderId="68" applyNumberFormat="0" applyFill="0" applyAlignment="0" applyProtection="0"/>
    <xf numFmtId="0" fontId="155" fillId="0" borderId="68" applyNumberFormat="0" applyFill="0" applyAlignment="0" applyProtection="0"/>
    <xf numFmtId="0" fontId="51" fillId="0" borderId="0"/>
    <xf numFmtId="0" fontId="18" fillId="0" borderId="0"/>
    <xf numFmtId="0" fontId="155" fillId="0" borderId="68"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3" fillId="0" borderId="68" applyNumberFormat="0" applyFill="0" applyAlignment="0" applyProtection="0"/>
    <xf numFmtId="0" fontId="153" fillId="0" borderId="68" applyNumberFormat="0" applyFill="0" applyAlignment="0" applyProtection="0"/>
    <xf numFmtId="0" fontId="51" fillId="0" borderId="0"/>
    <xf numFmtId="0" fontId="51" fillId="0" borderId="0"/>
    <xf numFmtId="171" fontId="33" fillId="0" borderId="0">
      <alignment horizontal="left" wrapText="1"/>
    </xf>
    <xf numFmtId="0" fontId="153" fillId="0" borderId="68" applyNumberFormat="0" applyFill="0" applyAlignment="0" applyProtection="0"/>
    <xf numFmtId="171" fontId="33" fillId="0" borderId="0">
      <alignment horizontal="left" wrapText="1"/>
    </xf>
    <xf numFmtId="0" fontId="155" fillId="0" borderId="68"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6" fillId="0" borderId="70"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152" fillId="0" borderId="67"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51" fillId="0" borderId="0"/>
    <xf numFmtId="0" fontId="18" fillId="0" borderId="0"/>
    <xf numFmtId="0" fontId="158"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217" fontId="18" fillId="0" borderId="0"/>
    <xf numFmtId="218" fontId="18" fillId="0" borderId="0" applyFont="0" applyFill="0" applyBorder="0" applyAlignment="0" applyProtection="0"/>
    <xf numFmtId="0" fontId="18" fillId="0" borderId="0" applyFont="0" applyFill="0" applyBorder="0" applyAlignment="0" applyProtection="0"/>
    <xf numFmtId="44" fontId="20" fillId="0" borderId="71" applyNumberFormat="0" applyFont="0" applyAlignment="0">
      <alignment horizontal="center"/>
    </xf>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171" fontId="33" fillId="0" borderId="0">
      <alignment horizontal="left" wrapText="1"/>
    </xf>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171" fontId="33" fillId="0" borderId="0">
      <alignment horizontal="left" wrapText="1"/>
    </xf>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18" fillId="0" borderId="0" applyFont="0" applyFill="0" applyBorder="0" applyAlignment="0" applyProtection="0"/>
    <xf numFmtId="0" fontId="18" fillId="0" borderId="0" applyFont="0" applyFill="0" applyBorder="0" applyAlignment="0" applyProtection="0"/>
    <xf numFmtId="219" fontId="52" fillId="99" borderId="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1" fillId="0" borderId="0"/>
    <xf numFmtId="0" fontId="51" fillId="0" borderId="0"/>
    <xf numFmtId="0" fontId="59" fillId="47" borderId="0" applyNumberFormat="0" applyBorder="0" applyAlignment="0" applyProtection="0"/>
    <xf numFmtId="0" fontId="51" fillId="0" borderId="0"/>
    <xf numFmtId="0" fontId="51" fillId="0" borderId="0"/>
    <xf numFmtId="0" fontId="51" fillId="0" borderId="0"/>
    <xf numFmtId="0" fontId="59" fillId="47" borderId="0" applyNumberFormat="0" applyBorder="0" applyAlignment="0" applyProtection="0"/>
    <xf numFmtId="0" fontId="59" fillId="47" borderId="0" applyNumberFormat="0" applyBorder="0" applyAlignment="0" applyProtection="0"/>
    <xf numFmtId="0" fontId="18" fillId="0" borderId="0"/>
    <xf numFmtId="0" fontId="51" fillId="0" borderId="0"/>
    <xf numFmtId="0" fontId="60" fillId="0" borderId="0"/>
    <xf numFmtId="0" fontId="18" fillId="0" borderId="0"/>
    <xf numFmtId="0" fontId="159" fillId="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9" fillId="81"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51" fillId="0" borderId="0"/>
    <xf numFmtId="0" fontId="18" fillId="0" borderId="0"/>
    <xf numFmtId="0" fontId="160" fillId="47" borderId="0" applyNumberFormat="0" applyBorder="0" applyAlignment="0" applyProtection="0"/>
    <xf numFmtId="0" fontId="160" fillId="47" borderId="0" applyNumberFormat="0" applyBorder="0" applyAlignment="0" applyProtection="0"/>
    <xf numFmtId="0" fontId="51" fillId="0" borderId="0"/>
    <xf numFmtId="0" fontId="159"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59" fillId="4" borderId="0" applyNumberFormat="0" applyBorder="0" applyAlignment="0" applyProtection="0"/>
    <xf numFmtId="0" fontId="51" fillId="0" borderId="0"/>
    <xf numFmtId="0" fontId="51" fillId="0" borderId="0"/>
    <xf numFmtId="171" fontId="33" fillId="0" borderId="0">
      <alignment horizontal="left" wrapText="1"/>
    </xf>
    <xf numFmtId="0" fontId="159" fillId="4" borderId="0" applyNumberFormat="0" applyBorder="0" applyAlignment="0" applyProtection="0"/>
    <xf numFmtId="171" fontId="33" fillId="0" borderId="0">
      <alignment horizontal="left" wrapText="1"/>
    </xf>
    <xf numFmtId="0" fontId="159"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3"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6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1" fillId="0" borderId="0"/>
    <xf numFmtId="0" fontId="18" fillId="0" borderId="0"/>
    <xf numFmtId="0" fontId="16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163" fillId="0" borderId="0"/>
    <xf numFmtId="37" fontId="163" fillId="0" borderId="0"/>
    <xf numFmtId="171" fontId="33" fillId="0" borderId="0">
      <alignment horizontal="left" wrapText="1"/>
    </xf>
    <xf numFmtId="37" fontId="163" fillId="0" borderId="0"/>
    <xf numFmtId="0" fontId="18" fillId="0" borderId="0"/>
    <xf numFmtId="37" fontId="163" fillId="0" borderId="0"/>
    <xf numFmtId="0" fontId="18" fillId="0" borderId="0"/>
    <xf numFmtId="171" fontId="33" fillId="0" borderId="0">
      <alignment horizontal="left" wrapText="1"/>
    </xf>
    <xf numFmtId="37" fontId="163" fillId="0" borderId="0"/>
    <xf numFmtId="37" fontId="163" fillId="0" borderId="0"/>
    <xf numFmtId="0" fontId="51" fillId="0" borderId="0"/>
    <xf numFmtId="37" fontId="163" fillId="0" borderId="0"/>
    <xf numFmtId="164" fontId="164" fillId="0" borderId="0" applyFont="0" applyAlignment="0" applyProtection="0"/>
    <xf numFmtId="220" fontId="18" fillId="0" borderId="0"/>
    <xf numFmtId="221" fontId="33" fillId="0" borderId="0"/>
    <xf numFmtId="0" fontId="1" fillId="0" borderId="0"/>
    <xf numFmtId="222" fontId="18" fillId="0" borderId="0"/>
    <xf numFmtId="221" fontId="33" fillId="0" borderId="0"/>
    <xf numFmtId="223" fontId="18" fillId="0" borderId="0"/>
    <xf numFmtId="223" fontId="18" fillId="0" borderId="0"/>
    <xf numFmtId="223" fontId="18" fillId="0" borderId="0"/>
    <xf numFmtId="223" fontId="18" fillId="0" borderId="0"/>
    <xf numFmtId="223" fontId="18" fillId="0" borderId="0"/>
    <xf numFmtId="224" fontId="18" fillId="0" borderId="0"/>
    <xf numFmtId="224" fontId="18" fillId="0" borderId="0"/>
    <xf numFmtId="224" fontId="18" fillId="0" borderId="0"/>
    <xf numFmtId="0" fontId="1" fillId="0" borderId="0"/>
    <xf numFmtId="0" fontId="1" fillId="0" borderId="0"/>
    <xf numFmtId="0" fontId="1" fillId="0" borderId="0"/>
    <xf numFmtId="0" fontId="1" fillId="0" borderId="0"/>
    <xf numFmtId="0" fontId="1" fillId="0" borderId="0"/>
    <xf numFmtId="0" fontId="18" fillId="0" borderId="0"/>
    <xf numFmtId="225" fontId="18"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4" fontId="18"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8" fillId="0" borderId="0"/>
    <xf numFmtId="0" fontId="1" fillId="0" borderId="0"/>
    <xf numFmtId="220" fontId="18" fillId="0" borderId="0"/>
    <xf numFmtId="221" fontId="33" fillId="0" borderId="0"/>
    <xf numFmtId="0" fontId="57"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223" fontId="18" fillId="0" borderId="0"/>
    <xf numFmtId="225" fontId="165" fillId="0" borderId="0"/>
    <xf numFmtId="225" fontId="165" fillId="0" borderId="0"/>
    <xf numFmtId="0" fontId="1" fillId="0" borderId="0"/>
    <xf numFmtId="0" fontId="18" fillId="0" borderId="0"/>
    <xf numFmtId="0" fontId="1" fillId="0" borderId="0"/>
    <xf numFmtId="0" fontId="18" fillId="0" borderId="0"/>
    <xf numFmtId="0" fontId="57" fillId="0" borderId="0"/>
    <xf numFmtId="0" fontId="1" fillId="0" borderId="0"/>
    <xf numFmtId="223" fontId="18" fillId="0" borderId="0"/>
    <xf numFmtId="225" fontId="165" fillId="0" borderId="0"/>
    <xf numFmtId="226" fontId="18" fillId="0" borderId="0"/>
    <xf numFmtId="171" fontId="33" fillId="0" borderId="0">
      <alignment horizontal="left" wrapText="1"/>
    </xf>
    <xf numFmtId="226" fontId="18" fillId="0" borderId="0"/>
    <xf numFmtId="0" fontId="1" fillId="0" borderId="0"/>
    <xf numFmtId="226" fontId="18" fillId="0" borderId="0"/>
    <xf numFmtId="0" fontId="1" fillId="0" borderId="0"/>
    <xf numFmtId="0" fontId="18" fillId="0" borderId="0"/>
    <xf numFmtId="0" fontId="1" fillId="0" borderId="0"/>
    <xf numFmtId="223" fontId="18" fillId="0" borderId="0"/>
    <xf numFmtId="171" fontId="33" fillId="0" borderId="0">
      <alignment horizontal="left" wrapText="1"/>
    </xf>
    <xf numFmtId="225" fontId="165" fillId="0" borderId="0"/>
    <xf numFmtId="0" fontId="1" fillId="0" borderId="0"/>
    <xf numFmtId="171" fontId="33" fillId="0" borderId="0">
      <alignment horizontal="left" wrapText="1"/>
    </xf>
    <xf numFmtId="226" fontId="18" fillId="0" borderId="0"/>
    <xf numFmtId="0" fontId="1" fillId="0" borderId="0"/>
    <xf numFmtId="0" fontId="1" fillId="0" borderId="0"/>
    <xf numFmtId="0" fontId="18" fillId="0" borderId="0"/>
    <xf numFmtId="227" fontId="18" fillId="0" borderId="0"/>
    <xf numFmtId="0" fontId="1" fillId="0" borderId="0"/>
    <xf numFmtId="0" fontId="18" fillId="0" borderId="0"/>
    <xf numFmtId="225" fontId="18" fillId="0" borderId="0"/>
    <xf numFmtId="0" fontId="1" fillId="0" borderId="0"/>
    <xf numFmtId="223" fontId="18" fillId="0" borderId="0"/>
    <xf numFmtId="221" fontId="33" fillId="0" borderId="0"/>
    <xf numFmtId="0" fontId="1"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227" fontId="18" fillId="0" borderId="0"/>
    <xf numFmtId="225" fontId="165"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228" fontId="91" fillId="0" borderId="0"/>
    <xf numFmtId="228" fontId="91" fillId="0" borderId="0"/>
    <xf numFmtId="229" fontId="52" fillId="0" borderId="0"/>
    <xf numFmtId="230" fontId="52" fillId="0" borderId="0"/>
    <xf numFmtId="192" fontId="18" fillId="0" borderId="0">
      <alignment horizontal="left" wrapText="1"/>
    </xf>
    <xf numFmtId="192" fontId="18" fillId="0" borderId="0">
      <alignment horizontal="left" wrapText="1"/>
    </xf>
    <xf numFmtId="0" fontId="57"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192"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57" fillId="0" borderId="0"/>
    <xf numFmtId="192" fontId="18" fillId="0" borderId="0">
      <alignment horizontal="left" wrapText="1"/>
    </xf>
    <xf numFmtId="0" fontId="1" fillId="0" borderId="0"/>
    <xf numFmtId="0" fontId="1" fillId="0" borderId="0"/>
    <xf numFmtId="0" fontId="18" fillId="0" borderId="0"/>
    <xf numFmtId="0" fontId="1" fillId="0" borderId="0"/>
    <xf numFmtId="192" fontId="18" fillId="0" borderId="0">
      <alignment horizontal="left" wrapText="1"/>
    </xf>
    <xf numFmtId="0" fontId="1"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37" fontId="18" fillId="0" borderId="0" applyFill="0" applyBorder="0" applyAlignment="0" applyProtection="0"/>
    <xf numFmtId="0" fontId="1" fillId="0" borderId="0"/>
    <xf numFmtId="0" fontId="18" fillId="0" borderId="0"/>
    <xf numFmtId="0" fontId="18" fillId="0" borderId="0"/>
    <xf numFmtId="0" fontId="1" fillId="0" borderId="0"/>
    <xf numFmtId="171" fontId="18" fillId="0" borderId="0">
      <alignment horizontal="left" wrapText="1"/>
    </xf>
    <xf numFmtId="0" fontId="18" fillId="0" borderId="0"/>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alignment wrapText="1"/>
    </xf>
    <xf numFmtId="0" fontId="18" fillId="0" borderId="0">
      <alignment wrapText="1"/>
    </xf>
    <xf numFmtId="171" fontId="33" fillId="0" borderId="0">
      <alignment horizontal="left" wrapText="1"/>
    </xf>
    <xf numFmtId="0" fontId="18" fillId="0" borderId="0"/>
    <xf numFmtId="0" fontId="18" fillId="0" borderId="0">
      <alignment wrapText="1"/>
    </xf>
    <xf numFmtId="0" fontId="18" fillId="0" borderId="0">
      <alignment wrapText="1"/>
    </xf>
    <xf numFmtId="171"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186"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171" fontId="33" fillId="0" borderId="0">
      <alignment horizontal="left" wrapText="1"/>
    </xf>
    <xf numFmtId="171" fontId="33" fillId="0" borderId="0">
      <alignment horizontal="left" wrapText="1"/>
    </xf>
    <xf numFmtId="0" fontId="1" fillId="0" borderId="0"/>
    <xf numFmtId="0" fontId="18" fillId="0" borderId="0"/>
    <xf numFmtId="171" fontId="33"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wrapText="1"/>
    </xf>
    <xf numFmtId="0" fontId="1" fillId="0" borderId="0"/>
    <xf numFmtId="0" fontId="1" fillId="0" borderId="0"/>
    <xf numFmtId="0" fontId="18"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36"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2" fillId="100" borderId="0"/>
    <xf numFmtId="0" fontId="1" fillId="0" borderId="0"/>
    <xf numFmtId="171" fontId="33"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224"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0" fontId="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224" fontId="33" fillId="0" borderId="0">
      <alignment horizontal="left" wrapText="1"/>
    </xf>
    <xf numFmtId="0" fontId="57" fillId="0" borderId="0"/>
    <xf numFmtId="224" fontId="33"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224" fontId="33" fillId="0" borderId="0">
      <alignment horizontal="left" wrapText="1"/>
    </xf>
    <xf numFmtId="37" fontId="18" fillId="0" borderId="0"/>
    <xf numFmtId="0" fontId="5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0" fontId="1" fillId="0" borderId="0"/>
    <xf numFmtId="0" fontId="1" fillId="0" borderId="0"/>
    <xf numFmtId="0" fontId="60"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171"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224" fontId="33" fillId="0" borderId="0">
      <alignment horizontal="left" wrapText="1"/>
    </xf>
    <xf numFmtId="0" fontId="1" fillId="0" borderId="0"/>
    <xf numFmtId="0" fontId="18" fillId="0" borderId="0"/>
    <xf numFmtId="224" fontId="33" fillId="0" borderId="0">
      <alignment horizontal="left" wrapText="1"/>
    </xf>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57"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19" fontId="33" fillId="0" borderId="0">
      <alignment horizontal="left" wrapText="1"/>
    </xf>
    <xf numFmtId="0" fontId="18" fillId="0" borderId="0"/>
    <xf numFmtId="0" fontId="18" fillId="0" borderId="0"/>
    <xf numFmtId="0" fontId="1" fillId="0" borderId="0"/>
    <xf numFmtId="0" fontId="18" fillId="0" borderId="0"/>
    <xf numFmtId="0" fontId="57" fillId="0" borderId="0"/>
    <xf numFmtId="192" fontId="18"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231" fontId="18" fillId="0" borderId="0">
      <alignment horizontal="left" wrapText="1"/>
    </xf>
    <xf numFmtId="0" fontId="166" fillId="0" borderId="0"/>
    <xf numFmtId="0" fontId="1" fillId="0" borderId="0"/>
    <xf numFmtId="231" fontId="18" fillId="0" borderId="0">
      <alignment horizontal="left" wrapText="1"/>
    </xf>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8" fillId="0" borderId="0"/>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7" fillId="0" borderId="0"/>
    <xf numFmtId="0" fontId="51" fillId="0" borderId="0"/>
    <xf numFmtId="0" fontId="1" fillId="0" borderId="0"/>
    <xf numFmtId="0" fontId="1" fillId="0" borderId="0"/>
    <xf numFmtId="0" fontId="18" fillId="0" borderId="0"/>
    <xf numFmtId="0" fontId="51" fillId="0" borderId="0"/>
    <xf numFmtId="0" fontId="51" fillId="0" borderId="0"/>
    <xf numFmtId="0" fontId="57" fillId="0" borderId="0"/>
    <xf numFmtId="0" fontId="51" fillId="0" borderId="0"/>
    <xf numFmtId="0" fontId="1" fillId="0" borderId="0"/>
    <xf numFmtId="0" fontId="57" fillId="0" borderId="0"/>
    <xf numFmtId="0" fontId="51" fillId="0" borderId="0"/>
    <xf numFmtId="0" fontId="1" fillId="0" borderId="0"/>
    <xf numFmtId="0" fontId="1" fillId="0" borderId="0"/>
    <xf numFmtId="0" fontId="18" fillId="0" borderId="0"/>
    <xf numFmtId="0" fontId="5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0" fontId="18"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 fillId="0" borderId="0"/>
    <xf numFmtId="231" fontId="18" fillId="0" borderId="0">
      <alignment horizontal="left" wrapText="1"/>
    </xf>
    <xf numFmtId="0" fontId="18"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171" fontId="33" fillId="0" borderId="0">
      <alignment horizontal="left" wrapText="1"/>
    </xf>
    <xf numFmtId="0" fontId="57" fillId="0" borderId="0"/>
    <xf numFmtId="0" fontId="51" fillId="0" borderId="0"/>
    <xf numFmtId="0" fontId="1" fillId="0" borderId="0"/>
    <xf numFmtId="0" fontId="18" fillId="0" borderId="0"/>
    <xf numFmtId="0" fontId="18" fillId="0" borderId="0"/>
    <xf numFmtId="0" fontId="51"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alignment wrapText="1"/>
    </xf>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8" fillId="0" borderId="0"/>
    <xf numFmtId="179" fontId="18" fillId="0" borderId="0">
      <alignment horizontal="left" wrapText="1"/>
    </xf>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9" fontId="18"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23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8" fillId="0" borderId="0"/>
    <xf numFmtId="233"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8" fillId="0" borderId="0"/>
    <xf numFmtId="0" fontId="18" fillId="0" borderId="0"/>
    <xf numFmtId="0" fontId="106" fillId="0" borderId="0"/>
    <xf numFmtId="0" fontId="18" fillId="0" borderId="0"/>
    <xf numFmtId="0" fontId="18" fillId="0" borderId="0"/>
    <xf numFmtId="0" fontId="1" fillId="0" borderId="0"/>
    <xf numFmtId="0" fontId="1" fillId="0" borderId="0"/>
    <xf numFmtId="0" fontId="1" fillId="0" borderId="0"/>
    <xf numFmtId="0" fontId="167"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171"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57" fillId="0" borderId="0"/>
    <xf numFmtId="0" fontId="18" fillId="0" borderId="0"/>
    <xf numFmtId="0" fontId="18"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8"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57" fillId="0" borderId="0"/>
    <xf numFmtId="186" fontId="18" fillId="0" borderId="0">
      <alignment horizontal="left" wrapText="1"/>
    </xf>
    <xf numFmtId="0" fontId="1" fillId="0" borderId="0"/>
    <xf numFmtId="0" fontId="18" fillId="0" borderId="0">
      <alignment horizontal="left" wrapText="1"/>
    </xf>
    <xf numFmtId="0" fontId="1" fillId="0" borderId="0"/>
    <xf numFmtId="0" fontId="57" fillId="0" borderId="0"/>
    <xf numFmtId="0" fontId="18" fillId="0" borderId="0"/>
    <xf numFmtId="0" fontId="1" fillId="0" borderId="0"/>
    <xf numFmtId="0" fontId="57" fillId="0" borderId="0"/>
    <xf numFmtId="219" fontId="3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33" fillId="0" borderId="0"/>
    <xf numFmtId="0" fontId="1"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193"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186"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234" fontId="18" fillId="0" borderId="0">
      <alignment horizontal="left" wrapText="1"/>
    </xf>
    <xf numFmtId="23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57"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8" fillId="0" borderId="0"/>
    <xf numFmtId="18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51" fillId="0" borderId="0"/>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57" fillId="0" borderId="0"/>
    <xf numFmtId="0" fontId="5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68" fillId="0" borderId="0"/>
    <xf numFmtId="235"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33" fillId="0" borderId="0"/>
    <xf numFmtId="0" fontId="33"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192" fontId="18" fillId="0" borderId="0">
      <alignment horizontal="left" wrapText="1"/>
    </xf>
    <xf numFmtId="0" fontId="1" fillId="0" borderId="0"/>
    <xf numFmtId="0" fontId="18" fillId="0" borderId="0"/>
    <xf numFmtId="0" fontId="18" fillId="0" borderId="0">
      <alignment wrapText="1"/>
    </xf>
    <xf numFmtId="0" fontId="18" fillId="0" borderId="0"/>
    <xf numFmtId="0" fontId="1" fillId="0" borderId="0"/>
    <xf numFmtId="0" fontId="18"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0" fontId="1" fillId="0" borderId="0"/>
    <xf numFmtId="0" fontId="1" fillId="0" borderId="0"/>
    <xf numFmtId="0" fontId="107" fillId="0" borderId="0"/>
    <xf numFmtId="0" fontId="107" fillId="0" borderId="0"/>
    <xf numFmtId="171" fontId="18" fillId="0" borderId="0">
      <alignment horizontal="left" wrapText="1"/>
    </xf>
    <xf numFmtId="0" fontId="1" fillId="0" borderId="0"/>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0" fontId="1" fillId="0" borderId="0"/>
    <xf numFmtId="171" fontId="18" fillId="0" borderId="0">
      <alignment horizontal="left" wrapText="1"/>
    </xf>
    <xf numFmtId="0" fontId="18" fillId="0" borderId="0"/>
    <xf numFmtId="0" fontId="1" fillId="0" borderId="0"/>
    <xf numFmtId="0" fontId="89" fillId="0" borderId="0"/>
    <xf numFmtId="0" fontId="89" fillId="0" borderId="0"/>
    <xf numFmtId="0" fontId="89" fillId="0" borderId="0"/>
    <xf numFmtId="0" fontId="89" fillId="0" borderId="0"/>
    <xf numFmtId="0" fontId="18" fillId="0" borderId="0"/>
    <xf numFmtId="0" fontId="18" fillId="0" borderId="0">
      <alignment wrapText="1"/>
    </xf>
    <xf numFmtId="0" fontId="89" fillId="0" borderId="0"/>
    <xf numFmtId="0" fontId="89" fillId="0" borderId="0"/>
    <xf numFmtId="0" fontId="89" fillId="0" borderId="0"/>
    <xf numFmtId="0" fontId="89" fillId="0" borderId="0"/>
    <xf numFmtId="171" fontId="33" fillId="0" borderId="0">
      <alignment horizontal="left" wrapText="1"/>
    </xf>
    <xf numFmtId="171" fontId="18" fillId="0" borderId="0">
      <alignment horizontal="left" wrapText="1"/>
    </xf>
    <xf numFmtId="0" fontId="1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210"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8" fillId="0" borderId="0"/>
    <xf numFmtId="193"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193" fontId="33" fillId="0" borderId="0">
      <alignment horizontal="left" wrapText="1"/>
    </xf>
    <xf numFmtId="0" fontId="18" fillId="0" borderId="0"/>
    <xf numFmtId="0" fontId="1" fillId="0" borderId="0"/>
    <xf numFmtId="0" fontId="18" fillId="0" borderId="0">
      <alignment wrapText="1"/>
    </xf>
    <xf numFmtId="0" fontId="18" fillId="0" borderId="0">
      <alignment wrapText="1"/>
    </xf>
    <xf numFmtId="0" fontId="168" fillId="0" borderId="0"/>
    <xf numFmtId="235" fontId="18" fillId="0" borderId="0">
      <alignment horizontal="left" wrapText="1"/>
    </xf>
    <xf numFmtId="0" fontId="18" fillId="0" borderId="0"/>
    <xf numFmtId="0" fontId="18" fillId="0" borderId="0"/>
    <xf numFmtId="0" fontId="1" fillId="0" borderId="0"/>
    <xf numFmtId="0" fontId="18" fillId="0" borderId="0"/>
    <xf numFmtId="0" fontId="18" fillId="0" borderId="0"/>
    <xf numFmtId="0" fontId="5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171" fontId="18" fillId="0" borderId="0">
      <alignment horizontal="left" wrapText="1"/>
    </xf>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0" fontId="1"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93"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93" fontId="33" fillId="0" borderId="0">
      <alignment horizontal="left" wrapText="1"/>
    </xf>
    <xf numFmtId="0" fontId="1" fillId="0" borderId="0"/>
    <xf numFmtId="0" fontId="18" fillId="0" borderId="0">
      <alignment horizontal="left" wrapText="1"/>
    </xf>
    <xf numFmtId="193" fontId="33" fillId="0" borderId="0">
      <alignment horizontal="left" wrapText="1"/>
    </xf>
    <xf numFmtId="0" fontId="18" fillId="0" borderId="0"/>
    <xf numFmtId="236"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68" fillId="0" borderId="0"/>
    <xf numFmtId="0" fontId="18" fillId="0" borderId="0"/>
    <xf numFmtId="0" fontId="18" fillId="0" borderId="0"/>
    <xf numFmtId="0" fontId="1" fillId="0" borderId="0"/>
    <xf numFmtId="236" fontId="33" fillId="0" borderId="0">
      <alignment horizontal="left" wrapText="1"/>
    </xf>
    <xf numFmtId="0" fontId="1" fillId="0" borderId="0"/>
    <xf numFmtId="0" fontId="1" fillId="0" borderId="0"/>
    <xf numFmtId="0" fontId="18" fillId="0" borderId="0"/>
    <xf numFmtId="171" fontId="18" fillId="0" borderId="0">
      <alignment horizontal="left" wrapText="1"/>
    </xf>
    <xf numFmtId="0" fontId="18" fillId="0" borderId="0"/>
    <xf numFmtId="0" fontId="1" fillId="0" borderId="0"/>
    <xf numFmtId="0" fontId="1" fillId="0" borderId="0"/>
    <xf numFmtId="0" fontId="18" fillId="0" borderId="0">
      <alignment wrapText="1"/>
    </xf>
    <xf numFmtId="171" fontId="18" fillId="0" borderId="0">
      <alignment horizontal="left" wrapText="1"/>
    </xf>
    <xf numFmtId="0" fontId="18" fillId="0" borderId="0">
      <alignment horizontal="left" wrapText="1"/>
    </xf>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51" fillId="0" borderId="0"/>
    <xf numFmtId="0" fontId="18" fillId="0" borderId="0">
      <alignment horizontal="left" wrapText="1"/>
    </xf>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alignment wrapText="1"/>
    </xf>
    <xf numFmtId="0" fontId="1" fillId="0" borderId="0"/>
    <xf numFmtId="0" fontId="1" fillId="0" borderId="0"/>
    <xf numFmtId="0" fontId="18" fillId="0" borderId="0"/>
    <xf numFmtId="0" fontId="166" fillId="0" borderId="0"/>
    <xf numFmtId="0" fontId="1" fillId="0" borderId="0"/>
    <xf numFmtId="237"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171" fontId="33" fillId="0" borderId="0">
      <alignment horizontal="left" wrapText="1"/>
    </xf>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57" fillId="0" borderId="0"/>
    <xf numFmtId="0" fontId="57" fillId="0" borderId="0"/>
    <xf numFmtId="0" fontId="1" fillId="0" borderId="0"/>
    <xf numFmtId="0" fontId="57" fillId="0" borderId="0"/>
    <xf numFmtId="0" fontId="57"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8" fillId="0" borderId="0"/>
    <xf numFmtId="0" fontId="33"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33" fillId="41" borderId="73" applyNumberFormat="0" applyFont="0" applyAlignment="0" applyProtection="0"/>
    <xf numFmtId="0" fontId="51" fillId="8" borderId="8" applyNumberFormat="0" applyFont="0" applyAlignment="0" applyProtection="0"/>
    <xf numFmtId="0" fontId="1" fillId="0" borderId="0"/>
    <xf numFmtId="0" fontId="18" fillId="0" borderId="0"/>
    <xf numFmtId="0" fontId="51" fillId="8" borderId="8"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8" fillId="39" borderId="74" applyNumberFormat="0" applyFont="0" applyAlignment="0" applyProtection="0"/>
    <xf numFmtId="0" fontId="1"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 fillId="0" borderId="0"/>
    <xf numFmtId="0" fontId="51" fillId="8" borderId="8" applyNumberFormat="0" applyFont="0" applyAlignment="0" applyProtection="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7"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51"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0" borderId="0"/>
    <xf numFmtId="0" fontId="18" fillId="41" borderId="73" applyNumberFormat="0" applyFont="0" applyAlignment="0" applyProtection="0"/>
    <xf numFmtId="0" fontId="1" fillId="0" borderId="0"/>
    <xf numFmtId="0" fontId="18" fillId="0" borderId="0"/>
    <xf numFmtId="0" fontId="18" fillId="41" borderId="73" applyNumberFormat="0" applyFont="0" applyAlignment="0" applyProtection="0"/>
    <xf numFmtId="0" fontId="1" fillId="8" borderId="8" applyNumberFormat="0" applyFont="0" applyAlignment="0" applyProtection="0"/>
    <xf numFmtId="0" fontId="1" fillId="0" borderId="0"/>
    <xf numFmtId="0" fontId="18" fillId="41" borderId="73"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171" fontId="33" fillId="0" borderId="0">
      <alignment horizontal="left" wrapText="1"/>
    </xf>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18" fillId="0" borderId="0"/>
    <xf numFmtId="0" fontId="57"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18" fillId="80" borderId="73" applyNumberFormat="0" applyFont="0" applyAlignment="0" applyProtection="0"/>
    <xf numFmtId="171" fontId="33"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5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33"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238" fontId="39" fillId="0" borderId="0" applyFill="0" applyBorder="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71" fillId="85" borderId="75" applyNumberFormat="0" applyAlignment="0" applyProtection="0"/>
    <xf numFmtId="0" fontId="171" fillId="85"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8" fillId="0" borderId="0"/>
    <xf numFmtId="0" fontId="1" fillId="0" borderId="0"/>
    <xf numFmtId="0" fontId="1" fillId="0" borderId="0"/>
    <xf numFmtId="0" fontId="171" fillId="85" borderId="75" applyNumberFormat="0" applyAlignment="0" applyProtection="0"/>
    <xf numFmtId="0" fontId="171" fillId="85" borderId="75" applyNumberFormat="0" applyAlignment="0" applyProtection="0"/>
    <xf numFmtId="0" fontId="1" fillId="0" borderId="0"/>
    <xf numFmtId="0" fontId="18" fillId="0" borderId="0"/>
    <xf numFmtId="0" fontId="1" fillId="0" borderId="0"/>
    <xf numFmtId="0" fontId="1" fillId="0" borderId="0"/>
    <xf numFmtId="0" fontId="18" fillId="0" borderId="0"/>
    <xf numFmtId="0" fontId="10" fillId="86" borderId="5" applyNumberFormat="0" applyAlignment="0" applyProtection="0"/>
    <xf numFmtId="0" fontId="1" fillId="0" borderId="0"/>
    <xf numFmtId="0" fontId="18" fillId="0" borderId="0"/>
    <xf numFmtId="0" fontId="1" fillId="0" borderId="0"/>
    <xf numFmtId="0" fontId="171" fillId="87"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 fillId="0" borderId="0"/>
    <xf numFmtId="0" fontId="171" fillId="86" borderId="75"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71" fillId="86" borderId="75" applyNumberFormat="0" applyAlignment="0" applyProtection="0"/>
    <xf numFmtId="0" fontId="171" fillId="86"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86" borderId="5" applyNumberFormat="0" applyAlignment="0" applyProtection="0"/>
    <xf numFmtId="0" fontId="10" fillId="86" borderId="5" applyNumberFormat="0" applyAlignment="0" applyProtection="0"/>
    <xf numFmtId="0" fontId="1" fillId="0" borderId="0"/>
    <xf numFmtId="0" fontId="1" fillId="0" borderId="0"/>
    <xf numFmtId="0" fontId="171" fillId="85" borderId="75" applyNumberFormat="0" applyAlignment="0" applyProtection="0"/>
    <xf numFmtId="171" fontId="33" fillId="0" borderId="0">
      <alignment horizontal="left" wrapText="1"/>
    </xf>
    <xf numFmtId="0" fontId="57" fillId="0" borderId="0"/>
    <xf numFmtId="0" fontId="171" fillId="85" borderId="75" applyNumberFormat="0" applyAlignment="0" applyProtection="0"/>
    <xf numFmtId="0" fontId="10" fillId="86" borderId="5" applyNumberFormat="0" applyAlignment="0" applyProtection="0"/>
    <xf numFmtId="171" fontId="33" fillId="0" borderId="0">
      <alignment horizontal="left" wrapText="1"/>
    </xf>
    <xf numFmtId="0" fontId="10" fillId="86" borderId="5" applyNumberFormat="0" applyAlignment="0" applyProtection="0"/>
    <xf numFmtId="0" fontId="18" fillId="0" borderId="0"/>
    <xf numFmtId="0" fontId="18" fillId="0" borderId="0"/>
    <xf numFmtId="0" fontId="18" fillId="0" borderId="0"/>
    <xf numFmtId="0" fontId="18" fillId="0" borderId="0"/>
    <xf numFmtId="0" fontId="171" fillId="85"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8" fillId="0" borderId="0"/>
    <xf numFmtId="0" fontId="1" fillId="0" borderId="0"/>
    <xf numFmtId="0" fontId="1" fillId="0" borderId="0"/>
    <xf numFmtId="0" fontId="18" fillId="0" borderId="0"/>
    <xf numFmtId="0" fontId="172" fillId="101" borderId="76" applyNumberFormat="0" applyAlignment="0" applyProtection="0"/>
    <xf numFmtId="0" fontId="1" fillId="0" borderId="0"/>
    <xf numFmtId="0" fontId="18" fillId="0" borderId="0"/>
    <xf numFmtId="0" fontId="18" fillId="0" borderId="0"/>
    <xf numFmtId="0" fontId="1" fillId="0" borderId="0"/>
    <xf numFmtId="0" fontId="17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 fillId="0" borderId="0"/>
    <xf numFmtId="0" fontId="18" fillId="0" borderId="0"/>
    <xf numFmtId="0" fontId="171" fillId="85" borderId="75" applyNumberFormat="0" applyAlignment="0" applyProtection="0"/>
    <xf numFmtId="0" fontId="18" fillId="0" borderId="0"/>
    <xf numFmtId="0" fontId="18"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71" fillId="85" borderId="75" applyNumberFormat="0" applyAlignment="0" applyProtection="0"/>
    <xf numFmtId="0" fontId="1" fillId="0" borderId="0"/>
    <xf numFmtId="0" fontId="174"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6" borderId="5" applyNumberFormat="0" applyAlignment="0" applyProtection="0"/>
    <xf numFmtId="0" fontId="1"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5" fillId="0" borderId="0"/>
    <xf numFmtId="0" fontId="95" fillId="0" borderId="0"/>
    <xf numFmtId="0" fontId="57" fillId="0" borderId="0"/>
    <xf numFmtId="0" fontId="95" fillId="0" borderId="0"/>
    <xf numFmtId="0" fontId="1" fillId="0" borderId="0"/>
    <xf numFmtId="0" fontId="1" fillId="0" borderId="0"/>
    <xf numFmtId="0" fontId="1" fillId="0" borderId="0"/>
    <xf numFmtId="0" fontId="18" fillId="0" borderId="0"/>
    <xf numFmtId="0" fontId="95" fillId="0" borderId="0"/>
    <xf numFmtId="0" fontId="1" fillId="0" borderId="0"/>
    <xf numFmtId="0" fontId="95" fillId="0" borderId="0"/>
    <xf numFmtId="0" fontId="96" fillId="0" borderId="0"/>
    <xf numFmtId="0" fontId="57" fillId="0" borderId="0"/>
    <xf numFmtId="0" fontId="95" fillId="0" borderId="0"/>
    <xf numFmtId="0" fontId="1" fillId="0" borderId="0"/>
    <xf numFmtId="0" fontId="96" fillId="0" borderId="0"/>
    <xf numFmtId="0" fontId="1" fillId="0" borderId="0"/>
    <xf numFmtId="0" fontId="18" fillId="0" borderId="0"/>
    <xf numFmtId="0" fontId="95" fillId="0" borderId="0"/>
    <xf numFmtId="0" fontId="1" fillId="0" borderId="0"/>
    <xf numFmtId="0" fontId="97" fillId="0" borderId="0"/>
    <xf numFmtId="0" fontId="96"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6" fillId="0" borderId="0"/>
    <xf numFmtId="0" fontId="1" fillId="0" borderId="0"/>
    <xf numFmtId="0" fontId="98" fillId="0" borderId="0"/>
    <xf numFmtId="0" fontId="98"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71" fontId="33" fillId="0" borderId="0">
      <alignment horizontal="left" wrapText="1"/>
    </xf>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10" fontId="18" fillId="0" borderId="0" applyFont="0" applyFill="0" applyBorder="0" applyAlignment="0" applyProtection="0"/>
    <xf numFmtId="171" fontId="33" fillId="0" borderId="0">
      <alignment horizontal="left" wrapText="1"/>
    </xf>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87" fillId="0" borderId="0" applyFont="0" applyFill="0" applyBorder="0" applyAlignment="0" applyProtection="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0" fontId="18" fillId="0" borderId="0"/>
    <xf numFmtId="10" fontId="18" fillId="0" borderId="65"/>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1" fillId="0" borderId="0"/>
    <xf numFmtId="0" fontId="18" fillId="0" borderId="0"/>
    <xf numFmtId="171" fontId="33" fillId="0" borderId="0">
      <alignment horizontal="left" wrapText="1"/>
    </xf>
    <xf numFmtId="9" fontId="10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171" fontId="33" fillId="0" borderId="0">
      <alignment horizontal="left" wrapText="1"/>
    </xf>
    <xf numFmtId="10" fontId="18" fillId="0" borderId="65"/>
    <xf numFmtId="10" fontId="18" fillId="0" borderId="65"/>
    <xf numFmtId="9" fontId="108" fillId="0" borderId="0" applyFont="0" applyFill="0" applyBorder="0" applyAlignment="0" applyProtection="0"/>
    <xf numFmtId="9" fontId="108" fillId="0" borderId="0" applyFont="0" applyFill="0" applyBorder="0" applyAlignment="0" applyProtection="0"/>
    <xf numFmtId="0" fontId="1" fillId="0" borderId="0"/>
    <xf numFmtId="0" fontId="1" fillId="0" borderId="0"/>
    <xf numFmtId="171" fontId="33" fillId="0" borderId="0">
      <alignment horizontal="left" wrapText="1"/>
    </xf>
    <xf numFmtId="9" fontId="108" fillId="0" borderId="0" applyFont="0" applyFill="0" applyBorder="0" applyAlignment="0" applyProtection="0"/>
    <xf numFmtId="9" fontId="51" fillId="0" borderId="0" applyFont="0" applyFill="0" applyBorder="0" applyAlignment="0" applyProtection="0"/>
    <xf numFmtId="0" fontId="1" fillId="0" borderId="0"/>
    <xf numFmtId="9" fontId="51"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51"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0" fontId="57"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 fillId="0" borderId="0"/>
    <xf numFmtId="0" fontId="57"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57"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51" fillId="0" borderId="0" applyFont="0" applyFill="0" applyBorder="0" applyAlignment="0" applyProtection="0"/>
    <xf numFmtId="171" fontId="33" fillId="0" borderId="0">
      <alignment horizontal="left" wrapText="1"/>
    </xf>
    <xf numFmtId="0" fontId="57" fillId="0" borderId="0"/>
    <xf numFmtId="9" fontId="87"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9" fontId="87"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10" fontId="18" fillId="0" borderId="65"/>
    <xf numFmtId="9" fontId="18" fillId="0" borderId="0" applyFont="0" applyFill="0" applyBorder="0" applyAlignment="0" applyProtection="0"/>
    <xf numFmtId="10" fontId="18" fillId="0" borderId="65"/>
    <xf numFmtId="9" fontId="87" fillId="0" borderId="0" applyFont="0" applyFill="0" applyBorder="0" applyAlignment="0" applyProtection="0"/>
    <xf numFmtId="9" fontId="87" fillId="0" borderId="0" applyFont="0" applyFill="0" applyBorder="0" applyAlignment="0" applyProtection="0"/>
    <xf numFmtId="0" fontId="1" fillId="0" borderId="0"/>
    <xf numFmtId="0" fontId="1" fillId="0" borderId="0"/>
    <xf numFmtId="0" fontId="1" fillId="0" borderId="0"/>
    <xf numFmtId="0" fontId="18" fillId="0" borderId="0"/>
    <xf numFmtId="171" fontId="33" fillId="0" borderId="0">
      <alignment horizontal="left" wrapText="1"/>
    </xf>
    <xf numFmtId="10" fontId="18" fillId="0" borderId="65"/>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88" fillId="0" borderId="0" applyFont="0" applyFill="0" applyBorder="0" applyAlignment="0" applyProtection="0"/>
    <xf numFmtId="0" fontId="1" fillId="0" borderId="0"/>
    <xf numFmtId="10" fontId="18" fillId="0" borderId="65"/>
    <xf numFmtId="9" fontId="8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10" fontId="18" fillId="0" borderId="65"/>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51" fillId="0" borderId="0" applyFont="0" applyFill="0" applyBorder="0" applyAlignment="0" applyProtection="0"/>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71" fontId="33" fillId="0" borderId="0">
      <alignment horizontal="left" wrapText="1"/>
    </xf>
    <xf numFmtId="10" fontId="18" fillId="0" borderId="65"/>
    <xf numFmtId="0" fontId="18" fillId="0" borderId="0"/>
    <xf numFmtId="10" fontId="18" fillId="0" borderId="65"/>
    <xf numFmtId="0" fontId="1" fillId="0" borderId="0"/>
    <xf numFmtId="9" fontId="57" fillId="0" borderId="0" applyFont="0" applyFill="0" applyBorder="0" applyAlignment="0" applyProtection="0"/>
    <xf numFmtId="9" fontId="92" fillId="0" borderId="0" applyFont="0" applyFill="0" applyBorder="0" applyAlignment="0" applyProtection="0"/>
    <xf numFmtId="0" fontId="18" fillId="0" borderId="0"/>
    <xf numFmtId="0" fontId="18" fillId="0" borderId="0"/>
    <xf numFmtId="10" fontId="18" fillId="0" borderId="65"/>
    <xf numFmtId="171" fontId="33" fillId="0" borderId="0">
      <alignment horizontal="left" wrapText="1"/>
    </xf>
    <xf numFmtId="10" fontId="18" fillId="0" borderId="65"/>
    <xf numFmtId="0" fontId="1" fillId="0" borderId="0"/>
    <xf numFmtId="10" fontId="18" fillId="0" borderId="65"/>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33"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0" fontId="1" fillId="0" borderId="0"/>
    <xf numFmtId="9" fontId="33" fillId="0" borderId="0" applyFont="0" applyFill="0" applyBorder="0" applyAlignment="0" applyProtection="0"/>
    <xf numFmtId="0" fontId="57" fillId="0" borderId="0"/>
    <xf numFmtId="9" fontId="18" fillId="0" borderId="0" applyFont="0" applyFill="0" applyBorder="0" applyAlignment="0" applyProtection="0"/>
    <xf numFmtId="9" fontId="33" fillId="0" borderId="0" applyFont="0" applyFill="0" applyBorder="0" applyAlignment="0" applyProtection="0"/>
    <xf numFmtId="0" fontId="1" fillId="0" borderId="0"/>
    <xf numFmtId="0" fontId="57" fillId="0" borderId="0"/>
    <xf numFmtId="9" fontId="8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8" fillId="0" borderId="0"/>
    <xf numFmtId="0" fontId="1" fillId="0" borderId="0"/>
    <xf numFmtId="0" fontId="1" fillId="0" borderId="0"/>
    <xf numFmtId="0" fontId="18" fillId="0" borderId="0"/>
    <xf numFmtId="0" fontId="1" fillId="0" borderId="0"/>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 fillId="0" borderId="0"/>
    <xf numFmtId="0" fontId="1"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87" fillId="0" borderId="0" applyFont="0" applyFill="0" applyBorder="0" applyAlignment="0" applyProtection="0"/>
    <xf numFmtId="171" fontId="33" fillId="0" borderId="0">
      <alignment horizontal="left" wrapText="1"/>
    </xf>
    <xf numFmtId="9" fontId="87" fillId="0" borderId="0" applyFont="0" applyFill="0" applyBorder="0" applyAlignment="0" applyProtection="0"/>
    <xf numFmtId="9" fontId="87"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8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51"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10" fontId="18" fillId="0" borderId="65"/>
    <xf numFmtId="0" fontId="1" fillId="0" borderId="0"/>
    <xf numFmtId="9" fontId="57" fillId="0" borderId="0" applyFont="0" applyFill="0" applyBorder="0" applyAlignment="0" applyProtection="0"/>
    <xf numFmtId="171" fontId="33" fillId="0" borderId="0">
      <alignment horizontal="left" wrapText="1"/>
    </xf>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0" fontId="18" fillId="0" borderId="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10" fontId="18" fillId="0" borderId="65"/>
    <xf numFmtId="41" fontId="18" fillId="102" borderId="65"/>
    <xf numFmtId="41" fontId="18" fillId="102" borderId="65"/>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8" fillId="0" borderId="0"/>
    <xf numFmtId="0" fontId="1" fillId="0" borderId="0"/>
    <xf numFmtId="0" fontId="1" fillId="0" borderId="0"/>
    <xf numFmtId="0" fontId="18" fillId="0" borderId="0"/>
    <xf numFmtId="0" fontId="1" fillId="0" borderId="0"/>
    <xf numFmtId="41" fontId="18" fillId="102" borderId="65"/>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41" fontId="18" fillId="102" borderId="65"/>
    <xf numFmtId="0" fontId="57" fillId="0" borderId="0"/>
    <xf numFmtId="41" fontId="18" fillId="102" borderId="65"/>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 fillId="0" borderId="0"/>
    <xf numFmtId="0" fontId="18" fillId="0" borderId="0"/>
    <xf numFmtId="0" fontId="1" fillId="0" borderId="0"/>
    <xf numFmtId="171" fontId="33" fillId="0" borderId="0">
      <alignment horizontal="left" wrapText="1"/>
    </xf>
    <xf numFmtId="239" fontId="175" fillId="89" borderId="0" applyBorder="0" applyAlignment="0">
      <protection hidden="1"/>
    </xf>
    <xf numFmtId="1" fontId="175" fillId="89" borderId="0">
      <alignment horizontal="center"/>
    </xf>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8" fillId="0" borderId="0"/>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 fillId="0" borderId="0"/>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8" fillId="0" borderId="0"/>
    <xf numFmtId="15" fontId="89" fillId="0" borderId="0" applyFont="0" applyFill="0" applyBorder="0" applyAlignment="0" applyProtection="0"/>
    <xf numFmtId="0" fontId="1" fillId="0" borderId="0"/>
    <xf numFmtId="15" fontId="89" fillId="0" borderId="0" applyFont="0" applyFill="0" applyBorder="0" applyAlignment="0" applyProtection="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 fillId="0" borderId="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8" fillId="0" borderId="0"/>
    <xf numFmtId="4" fontId="89" fillId="0" borderId="0" applyFont="0" applyFill="0" applyBorder="0" applyAlignment="0" applyProtection="0"/>
    <xf numFmtId="0" fontId="1" fillId="0" borderId="0"/>
    <xf numFmtId="4" fontId="89" fillId="0" borderId="0" applyFont="0" applyFill="0" applyBorder="0" applyAlignment="0" applyProtection="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76" fillId="0" borderId="45">
      <alignment horizontal="center"/>
    </xf>
    <xf numFmtId="0" fontId="1" fillId="0" borderId="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8" fillId="0" borderId="0"/>
    <xf numFmtId="0" fontId="176" fillId="0" borderId="45">
      <alignment horizontal="center"/>
    </xf>
    <xf numFmtId="0" fontId="1" fillId="0" borderId="0"/>
    <xf numFmtId="0" fontId="176" fillId="0" borderId="45">
      <alignment horizontal="center"/>
    </xf>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 fillId="0" borderId="0"/>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8" fillId="0" borderId="0"/>
    <xf numFmtId="3" fontId="89" fillId="0" borderId="0" applyFont="0" applyFill="0" applyBorder="0" applyAlignment="0" applyProtection="0"/>
    <xf numFmtId="0" fontId="1" fillId="0" borderId="0"/>
    <xf numFmtId="3" fontId="89" fillId="0" borderId="0" applyFont="0" applyFill="0" applyBorder="0" applyAlignment="0" applyProtection="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8" fillId="0" borderId="0"/>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97" fillId="0" borderId="0"/>
    <xf numFmtId="0" fontId="98"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8" fillId="0" borderId="0"/>
    <xf numFmtId="0" fontId="1" fillId="0" borderId="0"/>
    <xf numFmtId="0" fontId="98" fillId="0" borderId="0"/>
    <xf numFmtId="0" fontId="98" fillId="0" borderId="0"/>
    <xf numFmtId="3" fontId="177" fillId="0" borderId="0" applyFill="0" applyBorder="0" applyAlignment="0" applyProtection="0"/>
    <xf numFmtId="0" fontId="178" fillId="0" borderId="0"/>
    <xf numFmtId="0" fontId="179" fillId="0" borderId="0"/>
    <xf numFmtId="0" fontId="179" fillId="0" borderId="0"/>
    <xf numFmtId="0" fontId="178" fillId="0" borderId="0"/>
    <xf numFmtId="0" fontId="179" fillId="0" borderId="0"/>
    <xf numFmtId="0" fontId="178" fillId="0" borderId="0"/>
    <xf numFmtId="0" fontId="1" fillId="0" borderId="0"/>
    <xf numFmtId="0" fontId="1" fillId="0" borderId="0"/>
    <xf numFmtId="0" fontId="1" fillId="0" borderId="0"/>
    <xf numFmtId="0" fontId="18" fillId="0" borderId="0"/>
    <xf numFmtId="0" fontId="179" fillId="0" borderId="0"/>
    <xf numFmtId="0" fontId="1" fillId="0" borderId="0"/>
    <xf numFmtId="0" fontId="179" fillId="0" borderId="0"/>
    <xf numFmtId="0" fontId="179"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171" fontId="33" fillId="0" borderId="0">
      <alignment horizontal="left" wrapText="1"/>
    </xf>
    <xf numFmtId="171" fontId="33" fillId="0" borderId="0">
      <alignment horizontal="left" wrapText="1"/>
    </xf>
    <xf numFmtId="3" fontId="177" fillId="0" borderId="0" applyFill="0" applyBorder="0" applyAlignment="0" applyProtection="0"/>
    <xf numFmtId="0" fontId="1" fillId="0" borderId="0"/>
    <xf numFmtId="0" fontId="18"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8" fillId="0" borderId="0"/>
    <xf numFmtId="0" fontId="1" fillId="0" borderId="0"/>
    <xf numFmtId="0" fontId="18" fillId="0" borderId="0"/>
    <xf numFmtId="0" fontId="1"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 fillId="0" borderId="0"/>
    <xf numFmtId="0" fontId="1" fillId="0" borderId="0"/>
    <xf numFmtId="0" fontId="18"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42" fontId="18" fillId="33" borderId="0"/>
    <xf numFmtId="0" fontId="96" fillId="101" borderId="0"/>
    <xf numFmtId="0" fontId="96" fillId="101" borderId="0"/>
    <xf numFmtId="0" fontId="180" fillId="101" borderId="66"/>
    <xf numFmtId="0" fontId="180" fillId="101" borderId="66"/>
    <xf numFmtId="0" fontId="181" fillId="104" borderId="77"/>
    <xf numFmtId="0" fontId="18" fillId="0" borderId="0"/>
    <xf numFmtId="0" fontId="18" fillId="0" borderId="0"/>
    <xf numFmtId="0" fontId="18" fillId="0" borderId="0"/>
    <xf numFmtId="0" fontId="18" fillId="0" borderId="0"/>
    <xf numFmtId="0" fontId="181" fillId="104" borderId="77"/>
    <xf numFmtId="0" fontId="181" fillId="104" borderId="77"/>
    <xf numFmtId="0" fontId="182" fillId="101" borderId="78"/>
    <xf numFmtId="0" fontId="18" fillId="0" borderId="0"/>
    <xf numFmtId="0" fontId="18" fillId="0" borderId="0"/>
    <xf numFmtId="0" fontId="18" fillId="0" borderId="0"/>
    <xf numFmtId="0" fontId="18" fillId="0" borderId="0"/>
    <xf numFmtId="0" fontId="182" fillId="101" borderId="78"/>
    <xf numFmtId="0" fontId="182" fillId="101" borderId="78"/>
    <xf numFmtId="42" fontId="18" fillId="33"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33" borderId="0"/>
    <xf numFmtId="0" fontId="18" fillId="0" borderId="0"/>
    <xf numFmtId="0" fontId="1" fillId="0" borderId="0"/>
    <xf numFmtId="0" fontId="1" fillId="0" borderId="0"/>
    <xf numFmtId="0" fontId="18" fillId="0" borderId="0"/>
    <xf numFmtId="0" fontId="1" fillId="0" borderId="0"/>
    <xf numFmtId="42" fontId="18" fillId="33" borderId="0"/>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171" fontId="33" fillId="0" borderId="0">
      <alignment horizontal="left" wrapText="1"/>
    </xf>
    <xf numFmtId="0" fontId="57" fillId="0" borderId="0"/>
    <xf numFmtId="42" fontId="18" fillId="33" borderId="0"/>
    <xf numFmtId="42" fontId="18" fillId="33" borderId="0"/>
    <xf numFmtId="42" fontId="18" fillId="33" borderId="0"/>
    <xf numFmtId="0" fontId="1" fillId="0" borderId="0"/>
    <xf numFmtId="0" fontId="1" fillId="0" borderId="0"/>
    <xf numFmtId="0" fontId="1" fillId="0" borderId="0"/>
    <xf numFmtId="0" fontId="18" fillId="0" borderId="0"/>
    <xf numFmtId="42" fontId="18" fillId="33" borderId="0"/>
    <xf numFmtId="0" fontId="1" fillId="0" borderId="0"/>
    <xf numFmtId="42" fontId="18" fillId="33" borderId="0"/>
    <xf numFmtId="0" fontId="1" fillId="0" borderId="0"/>
    <xf numFmtId="42" fontId="18" fillId="33" borderId="79">
      <alignment vertical="center"/>
    </xf>
    <xf numFmtId="42" fontId="183" fillId="98" borderId="38">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33" borderId="79">
      <alignment vertical="center"/>
    </xf>
    <xf numFmtId="0" fontId="1" fillId="0" borderId="0"/>
    <xf numFmtId="42" fontId="18" fillId="33" borderId="79">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171" fontId="33" fillId="0" borderId="0">
      <alignment horizontal="left" wrapText="1"/>
    </xf>
    <xf numFmtId="0" fontId="18" fillId="0" borderId="0"/>
    <xf numFmtId="42" fontId="18" fillId="33" borderId="79">
      <alignment vertical="center"/>
    </xf>
    <xf numFmtId="0" fontId="18" fillId="0" borderId="0"/>
    <xf numFmtId="0" fontId="18" fillId="0" borderId="0"/>
    <xf numFmtId="0" fontId="18" fillId="0" borderId="0"/>
    <xf numFmtId="42" fontId="18" fillId="33" borderId="79">
      <alignment vertical="center"/>
    </xf>
    <xf numFmtId="42" fontId="18" fillId="33" borderId="79">
      <alignment vertical="center"/>
    </xf>
    <xf numFmtId="42" fontId="18" fillId="33" borderId="79">
      <alignment vertical="center"/>
    </xf>
    <xf numFmtId="0" fontId="1" fillId="0" borderId="0"/>
    <xf numFmtId="0" fontId="1" fillId="0" borderId="0"/>
    <xf numFmtId="0" fontId="1" fillId="0" borderId="0"/>
    <xf numFmtId="0" fontId="18" fillId="0" borderId="0"/>
    <xf numFmtId="42" fontId="18" fillId="33" borderId="79">
      <alignment vertical="center"/>
    </xf>
    <xf numFmtId="0" fontId="1" fillId="0" borderId="0"/>
    <xf numFmtId="0" fontId="18" fillId="0" borderId="0"/>
    <xf numFmtId="0" fontId="1" fillId="0" borderId="0"/>
    <xf numFmtId="171" fontId="33" fillId="0" borderId="0">
      <alignment horizontal="left" wrapText="1"/>
    </xf>
    <xf numFmtId="0" fontId="20" fillId="33" borderId="80" applyNumberFormat="0">
      <alignment horizontal="center" vertical="center" wrapText="1"/>
    </xf>
    <xf numFmtId="0" fontId="20" fillId="33" borderId="80" applyNumberFormat="0">
      <alignment horizontal="center" vertical="center" wrapText="1"/>
    </xf>
    <xf numFmtId="0" fontId="57" fillId="0" borderId="0"/>
    <xf numFmtId="0" fontId="20" fillId="33" borderId="80" applyNumberFormat="0">
      <alignment horizontal="center" vertical="center" wrapText="1"/>
    </xf>
    <xf numFmtId="0" fontId="1" fillId="0" borderId="0"/>
    <xf numFmtId="0" fontId="1" fillId="0" borderId="0"/>
    <xf numFmtId="0" fontId="20" fillId="33" borderId="80" applyNumberFormat="0">
      <alignment horizontal="center" vertical="center" wrapText="1"/>
    </xf>
    <xf numFmtId="0" fontId="1" fillId="0" borderId="0"/>
    <xf numFmtId="0" fontId="20" fillId="33" borderId="80" applyNumberFormat="0">
      <alignment horizontal="center" vertical="center" wrapText="1"/>
    </xf>
    <xf numFmtId="0" fontId="1" fillId="0" borderId="0"/>
    <xf numFmtId="0" fontId="1" fillId="0" borderId="0"/>
    <xf numFmtId="0" fontId="1" fillId="0" borderId="0"/>
    <xf numFmtId="0" fontId="18" fillId="0" borderId="0"/>
    <xf numFmtId="0" fontId="20" fillId="33" borderId="80" applyNumberFormat="0">
      <alignment horizontal="center" vertical="center" wrapText="1"/>
    </xf>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 fillId="0" borderId="0"/>
    <xf numFmtId="10" fontId="18" fillId="33" borderId="0"/>
    <xf numFmtId="0" fontId="1" fillId="0" borderId="0"/>
    <xf numFmtId="10" fontId="18" fillId="33" borderId="0"/>
    <xf numFmtId="10" fontId="18" fillId="33" borderId="0"/>
    <xf numFmtId="10" fontId="18" fillId="33" borderId="0"/>
    <xf numFmtId="171" fontId="33" fillId="0" borderId="0">
      <alignment horizontal="left" wrapText="1"/>
    </xf>
    <xf numFmtId="10" fontId="18" fillId="33" borderId="0"/>
    <xf numFmtId="0" fontId="1" fillId="0" borderId="0"/>
    <xf numFmtId="0" fontId="18" fillId="0" borderId="0"/>
    <xf numFmtId="10" fontId="18" fillId="33" borderId="0"/>
    <xf numFmtId="0" fontId="1" fillId="0" borderId="0"/>
    <xf numFmtId="10" fontId="18" fillId="33" borderId="0"/>
    <xf numFmtId="0" fontId="1" fillId="0" borderId="0"/>
    <xf numFmtId="171" fontId="33" fillId="0" borderId="0">
      <alignment horizontal="left" wrapText="1"/>
    </xf>
    <xf numFmtId="10"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33" borderId="0"/>
    <xf numFmtId="0" fontId="1" fillId="0"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0" fontId="1" fillId="0" borderId="0"/>
    <xf numFmtId="10" fontId="18" fillId="33" borderId="0"/>
    <xf numFmtId="171" fontId="33" fillId="0" borderId="0">
      <alignment horizontal="left" wrapText="1"/>
    </xf>
    <xf numFmtId="0" fontId="1" fillId="0" borderId="0"/>
    <xf numFmtId="0" fontId="18" fillId="0" borderId="0"/>
    <xf numFmtId="0" fontId="1" fillId="0" borderId="0"/>
    <xf numFmtId="0" fontId="18" fillId="0" borderId="0"/>
    <xf numFmtId="10"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33" borderId="0"/>
    <xf numFmtId="10"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0" fontId="18" fillId="33" borderId="0"/>
    <xf numFmtId="237" fontId="18" fillId="33"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237" fontId="18" fillId="33" borderId="0"/>
    <xf numFmtId="171" fontId="33" fillId="0" borderId="0">
      <alignment horizontal="left" wrapText="1"/>
    </xf>
    <xf numFmtId="237" fontId="18" fillId="33" borderId="0"/>
    <xf numFmtId="0" fontId="1" fillId="0" borderId="0"/>
    <xf numFmtId="0" fontId="18" fillId="0" borderId="0"/>
    <xf numFmtId="237" fontId="18" fillId="33" borderId="0"/>
    <xf numFmtId="0" fontId="1" fillId="0" borderId="0"/>
    <xf numFmtId="237" fontId="18" fillId="33" borderId="0"/>
    <xf numFmtId="0" fontId="1" fillId="0" borderId="0"/>
    <xf numFmtId="171" fontId="33" fillId="0" borderId="0">
      <alignment horizontal="left" wrapText="1"/>
    </xf>
    <xf numFmtId="237"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0" fontId="1" fillId="0" borderId="0"/>
    <xf numFmtId="237" fontId="18" fillId="33" borderId="0"/>
    <xf numFmtId="171" fontId="33" fillId="0" borderId="0">
      <alignment horizontal="left" wrapText="1"/>
    </xf>
    <xf numFmtId="0" fontId="1" fillId="0" borderId="0"/>
    <xf numFmtId="0" fontId="18" fillId="0" borderId="0"/>
    <xf numFmtId="0" fontId="1" fillId="0" borderId="0"/>
    <xf numFmtId="0" fontId="18" fillId="0" borderId="0"/>
    <xf numFmtId="237"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37" fontId="18" fillId="33" borderId="0"/>
    <xf numFmtId="237"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57" fillId="0" borderId="0"/>
    <xf numFmtId="237" fontId="18" fillId="33"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37" fontId="18" fillId="33" borderId="0"/>
    <xf numFmtId="0" fontId="18" fillId="0" borderId="0"/>
    <xf numFmtId="0" fontId="1" fillId="0" borderId="0"/>
    <xf numFmtId="0" fontId="1" fillId="0" borderId="0"/>
    <xf numFmtId="0" fontId="1" fillId="0" borderId="0"/>
    <xf numFmtId="0" fontId="1" fillId="0" borderId="0"/>
    <xf numFmtId="0" fontId="18" fillId="0" borderId="0"/>
    <xf numFmtId="237" fontId="18" fillId="33" borderId="0"/>
    <xf numFmtId="42" fontId="18" fillId="33" borderId="0"/>
    <xf numFmtId="164" fontId="73" fillId="0" borderId="0" applyBorder="0" applyAlignment="0"/>
    <xf numFmtId="164" fontId="73" fillId="0" borderId="0" applyBorder="0" applyAlignment="0"/>
    <xf numFmtId="0" fontId="57" fillId="0" borderId="0"/>
    <xf numFmtId="164" fontId="73" fillId="0" borderId="0" applyBorder="0" applyAlignment="0"/>
    <xf numFmtId="164" fontId="73" fillId="0" borderId="0" applyBorder="0" applyAlignment="0"/>
    <xf numFmtId="164" fontId="73" fillId="0" borderId="0" applyBorder="0" applyAlignment="0"/>
    <xf numFmtId="0" fontId="1" fillId="0" borderId="0"/>
    <xf numFmtId="0" fontId="18" fillId="0" borderId="0"/>
    <xf numFmtId="164" fontId="73" fillId="0" borderId="0" applyBorder="0" applyAlignment="0"/>
    <xf numFmtId="0" fontId="1" fillId="0" borderId="0"/>
    <xf numFmtId="42" fontId="18" fillId="33" borderId="20">
      <alignment horizontal="left"/>
    </xf>
    <xf numFmtId="42" fontId="184"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42" fontId="18" fillId="33" borderId="20">
      <alignment horizontal="left"/>
    </xf>
    <xf numFmtId="0" fontId="18" fillId="0" borderId="0"/>
    <xf numFmtId="0" fontId="18" fillId="0" borderId="0"/>
    <xf numFmtId="0" fontId="18" fillId="0" borderId="0"/>
    <xf numFmtId="42" fontId="18" fillId="33" borderId="20">
      <alignment horizontal="left"/>
    </xf>
    <xf numFmtId="42" fontId="18" fillId="33" borderId="20">
      <alignment horizontal="left"/>
    </xf>
    <xf numFmtId="42" fontId="18" fillId="33" borderId="20">
      <alignment horizontal="left"/>
    </xf>
    <xf numFmtId="0" fontId="1" fillId="0" borderId="0"/>
    <xf numFmtId="0" fontId="1" fillId="0" borderId="0"/>
    <xf numFmtId="0" fontId="1" fillId="0" borderId="0"/>
    <xf numFmtId="0" fontId="18" fillId="0" borderId="0"/>
    <xf numFmtId="42" fontId="18" fillId="33" borderId="20">
      <alignment horizontal="left"/>
    </xf>
    <xf numFmtId="0" fontId="1" fillId="0" borderId="0"/>
    <xf numFmtId="0" fontId="18" fillId="0" borderId="0"/>
    <xf numFmtId="0" fontId="1" fillId="0" borderId="0"/>
    <xf numFmtId="171" fontId="33" fillId="0" borderId="0">
      <alignment horizontal="left" wrapText="1"/>
    </xf>
    <xf numFmtId="237" fontId="184" fillId="33" borderId="20">
      <alignment horizontal="left"/>
    </xf>
    <xf numFmtId="171" fontId="33"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37" fontId="184" fillId="33" borderId="20">
      <alignment horizontal="left"/>
    </xf>
    <xf numFmtId="237" fontId="184" fillId="33" borderId="20">
      <alignment horizontal="left"/>
    </xf>
    <xf numFmtId="237" fontId="184" fillId="33" borderId="20">
      <alignment horizontal="left"/>
    </xf>
    <xf numFmtId="0" fontId="57" fillId="0" borderId="0"/>
    <xf numFmtId="237" fontId="184" fillId="33" borderId="20">
      <alignment horizontal="left"/>
    </xf>
    <xf numFmtId="0" fontId="1" fillId="0" borderId="0"/>
    <xf numFmtId="0" fontId="1" fillId="0" borderId="0"/>
    <xf numFmtId="0" fontId="1" fillId="0" borderId="0"/>
    <xf numFmtId="0" fontId="18" fillId="0" borderId="0"/>
    <xf numFmtId="237" fontId="184" fillId="33" borderId="20">
      <alignment horizontal="left"/>
    </xf>
    <xf numFmtId="0" fontId="1" fillId="0" borderId="0"/>
    <xf numFmtId="164" fontId="73" fillId="0" borderId="0" applyBorder="0" applyAlignment="0"/>
    <xf numFmtId="14" fontId="33" fillId="0" borderId="0" applyNumberFormat="0" applyFill="0" applyBorder="0" applyAlignment="0" applyProtection="0">
      <alignment horizontal="left"/>
    </xf>
    <xf numFmtId="14" fontId="33" fillId="0" borderId="0" applyNumberFormat="0" applyFill="0" applyBorder="0" applyAlignment="0" applyProtection="0">
      <alignment horizontal="left"/>
    </xf>
    <xf numFmtId="0" fontId="57" fillId="0" borderId="0"/>
    <xf numFmtId="14" fontId="3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33" fillId="0" borderId="0" applyNumberFormat="0" applyFill="0" applyBorder="0" applyAlignment="0" applyProtection="0">
      <alignment horizontal="left"/>
    </xf>
    <xf numFmtId="0" fontId="1" fillId="0" borderId="0"/>
    <xf numFmtId="240" fontId="18" fillId="0" borderId="0" applyFont="0" applyFill="0" applyAlignment="0">
      <alignment horizontal="right"/>
    </xf>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0" fontId="1" fillId="0" borderId="0"/>
    <xf numFmtId="0" fontId="18"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0" fontId="1" fillId="0" borderId="0"/>
    <xf numFmtId="171" fontId="33" fillId="0" borderId="0">
      <alignment horizontal="left" wrapText="1"/>
    </xf>
    <xf numFmtId="240"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0" fontId="1" fillId="0" borderId="0"/>
    <xf numFmtId="240" fontId="18" fillId="0" borderId="0" applyFont="0" applyFill="0" applyAlignment="0">
      <alignment horizontal="right"/>
    </xf>
    <xf numFmtId="171" fontId="33" fillId="0" borderId="0">
      <alignment horizontal="left" wrapText="1"/>
    </xf>
    <xf numFmtId="0" fontId="1" fillId="0" borderId="0"/>
    <xf numFmtId="0" fontId="18" fillId="0" borderId="0"/>
    <xf numFmtId="0" fontId="1" fillId="0" borderId="0"/>
    <xf numFmtId="0" fontId="18" fillId="0" borderId="0"/>
    <xf numFmtId="240"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40" fontId="18" fillId="0" borderId="0" applyFont="0" applyFill="0" applyAlignment="0">
      <alignment horizontal="right"/>
    </xf>
    <xf numFmtId="240"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240"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41" fontId="185" fillId="0" borderId="0"/>
    <xf numFmtId="4" fontId="186" fillId="98" borderId="81" applyNumberFormat="0" applyProtection="0">
      <alignment vertical="center"/>
    </xf>
    <xf numFmtId="171" fontId="33" fillId="0" borderId="0">
      <alignment horizontal="left" wrapText="1"/>
    </xf>
    <xf numFmtId="0" fontId="18" fillId="0" borderId="0"/>
    <xf numFmtId="4" fontId="186" fillId="98" borderId="81" applyNumberFormat="0" applyProtection="0">
      <alignment vertical="center"/>
    </xf>
    <xf numFmtId="0" fontId="18" fillId="0" borderId="0"/>
    <xf numFmtId="0" fontId="18" fillId="0" borderId="0"/>
    <xf numFmtId="0" fontId="18" fillId="0" borderId="0"/>
    <xf numFmtId="4" fontId="186" fillId="98" borderId="81" applyNumberFormat="0" applyProtection="0">
      <alignment vertical="center"/>
    </xf>
    <xf numFmtId="4" fontId="186" fillId="98" borderId="81" applyNumberFormat="0" applyProtection="0">
      <alignment vertical="center"/>
    </xf>
    <xf numFmtId="4" fontId="186" fillId="98" borderId="81" applyNumberFormat="0" applyProtection="0">
      <alignment vertical="center"/>
    </xf>
    <xf numFmtId="0" fontId="1" fillId="0" borderId="0"/>
    <xf numFmtId="4" fontId="52" fillId="47" borderId="82" applyNumberFormat="0" applyProtection="0">
      <alignment vertical="center"/>
    </xf>
    <xf numFmtId="0" fontId="1" fillId="0" borderId="0"/>
    <xf numFmtId="4" fontId="187" fillId="47" borderId="83" applyNumberFormat="0" applyProtection="0">
      <alignment vertical="center"/>
    </xf>
    <xf numFmtId="4" fontId="188" fillId="47" borderId="83" applyNumberFormat="0" applyProtection="0">
      <alignment vertical="center"/>
    </xf>
    <xf numFmtId="171" fontId="33" fillId="0" borderId="0">
      <alignment horizontal="left" wrapText="1"/>
    </xf>
    <xf numFmtId="0" fontId="18" fillId="0" borderId="0"/>
    <xf numFmtId="4" fontId="189" fillId="98" borderId="81" applyNumberFormat="0" applyProtection="0">
      <alignment vertical="center"/>
    </xf>
    <xf numFmtId="0" fontId="18" fillId="0" borderId="0"/>
    <xf numFmtId="0" fontId="18" fillId="0" borderId="0"/>
    <xf numFmtId="0" fontId="18" fillId="0" borderId="0"/>
    <xf numFmtId="4" fontId="189" fillId="98" borderId="81" applyNumberFormat="0" applyProtection="0">
      <alignment vertical="center"/>
    </xf>
    <xf numFmtId="4" fontId="189" fillId="98" borderId="81" applyNumberFormat="0" applyProtection="0">
      <alignment vertical="center"/>
    </xf>
    <xf numFmtId="4" fontId="189" fillId="98" borderId="81" applyNumberFormat="0" applyProtection="0">
      <alignment vertical="center"/>
    </xf>
    <xf numFmtId="0" fontId="1" fillId="0" borderId="0"/>
    <xf numFmtId="4" fontId="190" fillId="98" borderId="82" applyNumberFormat="0" applyProtection="0">
      <alignment vertical="center"/>
    </xf>
    <xf numFmtId="0" fontId="1" fillId="0" borderId="0"/>
    <xf numFmtId="4" fontId="188" fillId="47" borderId="83" applyNumberFormat="0" applyProtection="0">
      <alignment vertical="center"/>
    </xf>
    <xf numFmtId="4" fontId="186" fillId="98" borderId="81" applyNumberFormat="0" applyProtection="0">
      <alignment horizontal="left" vertical="center"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4" fontId="52" fillId="98" borderId="82" applyNumberFormat="0" applyProtection="0">
      <alignment horizontal="left" vertical="center" indent="1"/>
    </xf>
    <xf numFmtId="0" fontId="1" fillId="0" borderId="0"/>
    <xf numFmtId="4" fontId="187" fillId="47" borderId="83" applyNumberFormat="0" applyProtection="0">
      <alignment horizontal="left" vertical="center" indent="1"/>
    </xf>
    <xf numFmtId="0" fontId="187" fillId="47" borderId="83" applyNumberFormat="0" applyProtection="0">
      <alignment horizontal="left" vertical="top"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0" fontId="191" fillId="47" borderId="83" applyNumberFormat="0" applyProtection="0">
      <alignment horizontal="left" vertical="top" indent="1"/>
    </xf>
    <xf numFmtId="0" fontId="1" fillId="0" borderId="0"/>
    <xf numFmtId="0" fontId="187" fillId="47" borderId="83" applyNumberFormat="0" applyProtection="0">
      <alignment horizontal="left" vertical="top" indent="1"/>
    </xf>
    <xf numFmtId="0" fontId="18" fillId="105" borderId="81" applyNumberFormat="0" applyProtection="0">
      <alignment horizontal="left" vertical="center" indent="1"/>
    </xf>
    <xf numFmtId="4" fontId="187" fillId="106" borderId="0"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37" borderId="83" applyNumberFormat="0" applyProtection="0">
      <alignment horizontal="right" vertical="center"/>
    </xf>
    <xf numFmtId="171" fontId="33" fillId="0" borderId="0">
      <alignment horizontal="left" wrapText="1"/>
    </xf>
    <xf numFmtId="0" fontId="18" fillId="0" borderId="0"/>
    <xf numFmtId="4" fontId="186" fillId="107" borderId="81" applyNumberFormat="0" applyProtection="0">
      <alignment horizontal="right" vertical="center"/>
    </xf>
    <xf numFmtId="0" fontId="18" fillId="0" borderId="0"/>
    <xf numFmtId="0" fontId="18" fillId="0" borderId="0"/>
    <xf numFmtId="0" fontId="18" fillId="0" borderId="0"/>
    <xf numFmtId="4" fontId="186" fillId="107" borderId="81" applyNumberFormat="0" applyProtection="0">
      <alignment horizontal="right" vertical="center"/>
    </xf>
    <xf numFmtId="4" fontId="186" fillId="107" borderId="81" applyNumberFormat="0" applyProtection="0">
      <alignment horizontal="right" vertical="center"/>
    </xf>
    <xf numFmtId="4" fontId="186" fillId="107" borderId="81" applyNumberFormat="0" applyProtection="0">
      <alignment horizontal="right" vertical="center"/>
    </xf>
    <xf numFmtId="0" fontId="1" fillId="0" borderId="0"/>
    <xf numFmtId="4" fontId="52" fillId="37" borderId="82" applyNumberFormat="0" applyProtection="0">
      <alignment horizontal="right" vertical="center"/>
    </xf>
    <xf numFmtId="0" fontId="1" fillId="0" borderId="0"/>
    <xf numFmtId="4" fontId="186" fillId="37" borderId="83" applyNumberFormat="0" applyProtection="0">
      <alignment horizontal="right" vertical="center"/>
    </xf>
    <xf numFmtId="4" fontId="186" fillId="38" borderId="83" applyNumberFormat="0" applyProtection="0">
      <alignment horizontal="right" vertical="center"/>
    </xf>
    <xf numFmtId="171" fontId="33" fillId="0" borderId="0">
      <alignment horizontal="left" wrapText="1"/>
    </xf>
    <xf numFmtId="0" fontId="18" fillId="0" borderId="0"/>
    <xf numFmtId="4" fontId="186" fillId="108" borderId="81" applyNumberFormat="0" applyProtection="0">
      <alignment horizontal="right" vertical="center"/>
    </xf>
    <xf numFmtId="0" fontId="18" fillId="0" borderId="0"/>
    <xf numFmtId="0" fontId="18" fillId="0" borderId="0"/>
    <xf numFmtId="0" fontId="18" fillId="0" borderId="0"/>
    <xf numFmtId="4" fontId="186" fillId="108" borderId="81" applyNumberFormat="0" applyProtection="0">
      <alignment horizontal="right" vertical="center"/>
    </xf>
    <xf numFmtId="4" fontId="186" fillId="108" borderId="81" applyNumberFormat="0" applyProtection="0">
      <alignment horizontal="right" vertical="center"/>
    </xf>
    <xf numFmtId="4" fontId="186" fillId="108" borderId="81" applyNumberFormat="0" applyProtection="0">
      <alignment horizontal="right" vertical="center"/>
    </xf>
    <xf numFmtId="0" fontId="1" fillId="0" borderId="0"/>
    <xf numFmtId="4" fontId="52" fillId="109" borderId="82" applyNumberFormat="0" applyProtection="0">
      <alignment horizontal="right" vertical="center"/>
    </xf>
    <xf numFmtId="0" fontId="1" fillId="0" borderId="0"/>
    <xf numFmtId="4" fontId="186" fillId="38" borderId="83" applyNumberFormat="0" applyProtection="0">
      <alignment horizontal="right" vertical="center"/>
    </xf>
    <xf numFmtId="4" fontId="186" fillId="71" borderId="83" applyNumberFormat="0" applyProtection="0">
      <alignment horizontal="right" vertical="center"/>
    </xf>
    <xf numFmtId="171" fontId="33" fillId="0" borderId="0">
      <alignment horizontal="left" wrapText="1"/>
    </xf>
    <xf numFmtId="0" fontId="18" fillId="0" borderId="0"/>
    <xf numFmtId="4" fontId="186" fillId="110" borderId="81" applyNumberFormat="0" applyProtection="0">
      <alignment horizontal="right" vertical="center"/>
    </xf>
    <xf numFmtId="0" fontId="18" fillId="0" borderId="0"/>
    <xf numFmtId="0" fontId="18" fillId="0" borderId="0"/>
    <xf numFmtId="0" fontId="18" fillId="0" borderId="0"/>
    <xf numFmtId="4" fontId="186" fillId="110" borderId="81" applyNumberFormat="0" applyProtection="0">
      <alignment horizontal="right" vertical="center"/>
    </xf>
    <xf numFmtId="4" fontId="186" fillId="110" borderId="81" applyNumberFormat="0" applyProtection="0">
      <alignment horizontal="right" vertical="center"/>
    </xf>
    <xf numFmtId="4" fontId="186" fillId="110" borderId="81" applyNumberFormat="0" applyProtection="0">
      <alignment horizontal="right" vertical="center"/>
    </xf>
    <xf numFmtId="0" fontId="1" fillId="0" borderId="0"/>
    <xf numFmtId="4" fontId="52" fillId="71" borderId="84" applyNumberFormat="0" applyProtection="0">
      <alignment horizontal="right" vertical="center"/>
    </xf>
    <xf numFmtId="0" fontId="1" fillId="0" borderId="0"/>
    <xf numFmtId="4" fontId="186" fillId="71" borderId="83" applyNumberFormat="0" applyProtection="0">
      <alignment horizontal="right" vertical="center"/>
    </xf>
    <xf numFmtId="4" fontId="186" fillId="48" borderId="83" applyNumberFormat="0" applyProtection="0">
      <alignment horizontal="right" vertical="center"/>
    </xf>
    <xf numFmtId="171" fontId="33" fillId="0" borderId="0">
      <alignment horizontal="left" wrapText="1"/>
    </xf>
    <xf numFmtId="0" fontId="18" fillId="0" borderId="0"/>
    <xf numFmtId="4" fontId="186" fillId="111" borderId="81" applyNumberFormat="0" applyProtection="0">
      <alignment horizontal="right" vertical="center"/>
    </xf>
    <xf numFmtId="0" fontId="18" fillId="0" borderId="0"/>
    <xf numFmtId="0" fontId="18" fillId="0" borderId="0"/>
    <xf numFmtId="0" fontId="18" fillId="0" borderId="0"/>
    <xf numFmtId="4" fontId="186" fillId="111" borderId="81" applyNumberFormat="0" applyProtection="0">
      <alignment horizontal="right" vertical="center"/>
    </xf>
    <xf numFmtId="4" fontId="186" fillId="111" borderId="81" applyNumberFormat="0" applyProtection="0">
      <alignment horizontal="right" vertical="center"/>
    </xf>
    <xf numFmtId="4" fontId="186" fillId="111" borderId="81" applyNumberFormat="0" applyProtection="0">
      <alignment horizontal="right" vertical="center"/>
    </xf>
    <xf numFmtId="0" fontId="1" fillId="0" borderId="0"/>
    <xf numFmtId="4" fontId="52" fillId="48" borderId="82" applyNumberFormat="0" applyProtection="0">
      <alignment horizontal="right" vertical="center"/>
    </xf>
    <xf numFmtId="0" fontId="1" fillId="0" borderId="0"/>
    <xf numFmtId="4" fontId="186" fillId="48" borderId="83" applyNumberFormat="0" applyProtection="0">
      <alignment horizontal="right" vertical="center"/>
    </xf>
    <xf numFmtId="4" fontId="186" fillId="56" borderId="83" applyNumberFormat="0" applyProtection="0">
      <alignment horizontal="right" vertical="center"/>
    </xf>
    <xf numFmtId="171" fontId="33" fillId="0" borderId="0">
      <alignment horizontal="left" wrapText="1"/>
    </xf>
    <xf numFmtId="0" fontId="18" fillId="0" borderId="0"/>
    <xf numFmtId="4" fontId="186" fillId="112" borderId="81" applyNumberFormat="0" applyProtection="0">
      <alignment horizontal="right" vertical="center"/>
    </xf>
    <xf numFmtId="0" fontId="18" fillId="0" borderId="0"/>
    <xf numFmtId="0" fontId="18" fillId="0" borderId="0"/>
    <xf numFmtId="0" fontId="18" fillId="0" borderId="0"/>
    <xf numFmtId="4" fontId="186" fillId="112" borderId="81" applyNumberFormat="0" applyProtection="0">
      <alignment horizontal="right" vertical="center"/>
    </xf>
    <xf numFmtId="4" fontId="186" fillId="112" borderId="81" applyNumberFormat="0" applyProtection="0">
      <alignment horizontal="right" vertical="center"/>
    </xf>
    <xf numFmtId="4" fontId="186" fillId="112" borderId="81" applyNumberFormat="0" applyProtection="0">
      <alignment horizontal="right" vertical="center"/>
    </xf>
    <xf numFmtId="0" fontId="1" fillId="0" borderId="0"/>
    <xf numFmtId="4" fontId="52" fillId="56" borderId="82" applyNumberFormat="0" applyProtection="0">
      <alignment horizontal="right" vertical="center"/>
    </xf>
    <xf numFmtId="0" fontId="1" fillId="0" borderId="0"/>
    <xf numFmtId="4" fontId="186" fillId="56" borderId="83" applyNumberFormat="0" applyProtection="0">
      <alignment horizontal="right" vertical="center"/>
    </xf>
    <xf numFmtId="4" fontId="186" fillId="50" borderId="83" applyNumberFormat="0" applyProtection="0">
      <alignment horizontal="right" vertical="center"/>
    </xf>
    <xf numFmtId="171" fontId="33" fillId="0" borderId="0">
      <alignment horizontal="left" wrapText="1"/>
    </xf>
    <xf numFmtId="0" fontId="18" fillId="0" borderId="0"/>
    <xf numFmtId="4" fontId="186" fillId="113" borderId="81" applyNumberFormat="0" applyProtection="0">
      <alignment horizontal="right" vertical="center"/>
    </xf>
    <xf numFmtId="0" fontId="18" fillId="0" borderId="0"/>
    <xf numFmtId="0" fontId="18" fillId="0" borderId="0"/>
    <xf numFmtId="0" fontId="18" fillId="0" borderId="0"/>
    <xf numFmtId="4" fontId="186" fillId="113" borderId="81" applyNumberFormat="0" applyProtection="0">
      <alignment horizontal="right" vertical="center"/>
    </xf>
    <xf numFmtId="4" fontId="186" fillId="113" borderId="81" applyNumberFormat="0" applyProtection="0">
      <alignment horizontal="right" vertical="center"/>
    </xf>
    <xf numFmtId="4" fontId="186" fillId="113" borderId="81" applyNumberFormat="0" applyProtection="0">
      <alignment horizontal="right" vertical="center"/>
    </xf>
    <xf numFmtId="0" fontId="1" fillId="0" borderId="0"/>
    <xf numFmtId="4" fontId="52" fillId="50" borderId="82" applyNumberFormat="0" applyProtection="0">
      <alignment horizontal="right" vertical="center"/>
    </xf>
    <xf numFmtId="0" fontId="1" fillId="0" borderId="0"/>
    <xf numFmtId="4" fontId="186" fillId="50" borderId="83" applyNumberFormat="0" applyProtection="0">
      <alignment horizontal="right" vertical="center"/>
    </xf>
    <xf numFmtId="4" fontId="186" fillId="76" borderId="83" applyNumberFormat="0" applyProtection="0">
      <alignment horizontal="right" vertical="center"/>
    </xf>
    <xf numFmtId="171" fontId="33" fillId="0" borderId="0">
      <alignment horizontal="left" wrapText="1"/>
    </xf>
    <xf numFmtId="0" fontId="18" fillId="0" borderId="0"/>
    <xf numFmtId="4" fontId="186" fillId="114" borderId="81" applyNumberFormat="0" applyProtection="0">
      <alignment horizontal="right" vertical="center"/>
    </xf>
    <xf numFmtId="0" fontId="18" fillId="0" borderId="0"/>
    <xf numFmtId="0" fontId="18" fillId="0" borderId="0"/>
    <xf numFmtId="0" fontId="18" fillId="0" borderId="0"/>
    <xf numFmtId="4" fontId="186" fillId="114" borderId="81" applyNumberFormat="0" applyProtection="0">
      <alignment horizontal="right" vertical="center"/>
    </xf>
    <xf numFmtId="4" fontId="186" fillId="114" borderId="81" applyNumberFormat="0" applyProtection="0">
      <alignment horizontal="right" vertical="center"/>
    </xf>
    <xf numFmtId="4" fontId="186" fillId="114" borderId="81" applyNumberFormat="0" applyProtection="0">
      <alignment horizontal="right" vertical="center"/>
    </xf>
    <xf numFmtId="0" fontId="1" fillId="0" borderId="0"/>
    <xf numFmtId="4" fontId="52" fillId="76" borderId="82" applyNumberFormat="0" applyProtection="0">
      <alignment horizontal="right" vertical="center"/>
    </xf>
    <xf numFmtId="0" fontId="1" fillId="0" borderId="0"/>
    <xf numFmtId="4" fontId="186" fillId="76" borderId="83" applyNumberFormat="0" applyProtection="0">
      <alignment horizontal="right" vertical="center"/>
    </xf>
    <xf numFmtId="4" fontId="186" fillId="115" borderId="83" applyNumberFormat="0" applyProtection="0">
      <alignment horizontal="right" vertical="center"/>
    </xf>
    <xf numFmtId="171" fontId="33" fillId="0" borderId="0">
      <alignment horizontal="left" wrapText="1"/>
    </xf>
    <xf numFmtId="0" fontId="18" fillId="0" borderId="0"/>
    <xf numFmtId="4" fontId="186" fillId="116" borderId="81" applyNumberFormat="0" applyProtection="0">
      <alignment horizontal="right" vertical="center"/>
    </xf>
    <xf numFmtId="0" fontId="18" fillId="0" borderId="0"/>
    <xf numFmtId="0" fontId="18" fillId="0" borderId="0"/>
    <xf numFmtId="0" fontId="18" fillId="0" borderId="0"/>
    <xf numFmtId="4" fontId="186" fillId="116" borderId="81" applyNumberFormat="0" applyProtection="0">
      <alignment horizontal="right" vertical="center"/>
    </xf>
    <xf numFmtId="4" fontId="186" fillId="116" borderId="81" applyNumberFormat="0" applyProtection="0">
      <alignment horizontal="right" vertical="center"/>
    </xf>
    <xf numFmtId="4" fontId="186" fillId="116" borderId="81" applyNumberFormat="0" applyProtection="0">
      <alignment horizontal="right" vertical="center"/>
    </xf>
    <xf numFmtId="0" fontId="1" fillId="0" borderId="0"/>
    <xf numFmtId="4" fontId="52" fillId="115" borderId="82" applyNumberFormat="0" applyProtection="0">
      <alignment horizontal="right" vertical="center"/>
    </xf>
    <xf numFmtId="0" fontId="1" fillId="0" borderId="0"/>
    <xf numFmtId="4" fontId="186" fillId="115" borderId="83" applyNumberFormat="0" applyProtection="0">
      <alignment horizontal="right" vertical="center"/>
    </xf>
    <xf numFmtId="4" fontId="186" fillId="46" borderId="83" applyNumberFormat="0" applyProtection="0">
      <alignment horizontal="right" vertical="center"/>
    </xf>
    <xf numFmtId="171" fontId="33" fillId="0" borderId="0">
      <alignment horizontal="left" wrapText="1"/>
    </xf>
    <xf numFmtId="0" fontId="18" fillId="0" borderId="0"/>
    <xf numFmtId="4" fontId="186" fillId="117" borderId="81" applyNumberFormat="0" applyProtection="0">
      <alignment horizontal="right" vertical="center"/>
    </xf>
    <xf numFmtId="0" fontId="18" fillId="0" borderId="0"/>
    <xf numFmtId="0" fontId="18" fillId="0" borderId="0"/>
    <xf numFmtId="0" fontId="18" fillId="0" borderId="0"/>
    <xf numFmtId="4" fontId="186" fillId="117" borderId="81" applyNumberFormat="0" applyProtection="0">
      <alignment horizontal="right" vertical="center"/>
    </xf>
    <xf numFmtId="4" fontId="186" fillId="117" borderId="81" applyNumberFormat="0" applyProtection="0">
      <alignment horizontal="right" vertical="center"/>
    </xf>
    <xf numFmtId="4" fontId="186" fillId="117" borderId="81" applyNumberFormat="0" applyProtection="0">
      <alignment horizontal="right" vertical="center"/>
    </xf>
    <xf numFmtId="0" fontId="1" fillId="0" borderId="0"/>
    <xf numFmtId="4" fontId="52" fillId="46" borderId="82" applyNumberFormat="0" applyProtection="0">
      <alignment horizontal="right" vertical="center"/>
    </xf>
    <xf numFmtId="0" fontId="1" fillId="0" borderId="0"/>
    <xf numFmtId="4" fontId="186" fillId="46" borderId="83" applyNumberFormat="0" applyProtection="0">
      <alignment horizontal="right" vertical="center"/>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8" fillId="0" borderId="0"/>
    <xf numFmtId="4" fontId="187" fillId="119" borderId="0" applyNumberFormat="0" applyProtection="0">
      <alignment horizontal="left" vertical="center" indent="1"/>
    </xf>
    <xf numFmtId="0" fontId="18" fillId="0" borderId="0"/>
    <xf numFmtId="0" fontId="18" fillId="0" borderId="0"/>
    <xf numFmtId="0" fontId="18" fillId="0" borderId="0"/>
    <xf numFmtId="4" fontId="187" fillId="118" borderId="81" applyNumberFormat="0" applyProtection="0">
      <alignment horizontal="left" vertical="center" indent="1"/>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 fillId="0" borderId="0"/>
    <xf numFmtId="4" fontId="187" fillId="118" borderId="81" applyNumberFormat="0" applyProtection="0">
      <alignment horizontal="left" vertical="center" indent="1"/>
    </xf>
    <xf numFmtId="0" fontId="1" fillId="0" borderId="0"/>
    <xf numFmtId="4" fontId="187" fillId="120" borderId="85"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8" fillId="0" borderId="0"/>
    <xf numFmtId="4" fontId="186" fillId="95" borderId="0" applyNumberFormat="0" applyProtection="0">
      <alignment horizontal="left" vertical="center" indent="1"/>
    </xf>
    <xf numFmtId="0" fontId="18" fillId="0" borderId="0"/>
    <xf numFmtId="0" fontId="18" fillId="0" borderId="0"/>
    <xf numFmtId="0" fontId="18" fillId="0" borderId="0"/>
    <xf numFmtId="4" fontId="186" fillId="95" borderId="86"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86" fillId="121" borderId="0" applyNumberFormat="0" applyProtection="0">
      <alignment horizontal="left" vertical="center" indent="1"/>
    </xf>
    <xf numFmtId="4" fontId="192" fillId="78" borderId="0" applyNumberFormat="0" applyProtection="0">
      <alignment horizontal="left" vertical="center" indent="1"/>
    </xf>
    <xf numFmtId="4" fontId="192" fillId="122" borderId="0" applyNumberFormat="0" applyProtection="0">
      <alignment horizontal="left" vertical="center" indent="1"/>
    </xf>
    <xf numFmtId="0" fontId="57" fillId="0" borderId="0"/>
    <xf numFmtId="4" fontId="192" fillId="122" borderId="0" applyNumberFormat="0" applyProtection="0">
      <alignment horizontal="left" vertical="center" indent="1"/>
    </xf>
    <xf numFmtId="0" fontId="1" fillId="0" borderId="0"/>
    <xf numFmtId="4" fontId="192" fillId="122"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92" fillId="78" borderId="0" applyNumberFormat="0" applyProtection="0">
      <alignment horizontal="left" vertical="center" indent="1"/>
    </xf>
    <xf numFmtId="4" fontId="186" fillId="106" borderId="83" applyNumberFormat="0" applyProtection="0">
      <alignment horizontal="right" vertical="center"/>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 fillId="0" borderId="0"/>
    <xf numFmtId="0" fontId="18" fillId="0" borderId="0"/>
    <xf numFmtId="0" fontId="1" fillId="0" borderId="0"/>
    <xf numFmtId="4" fontId="186" fillId="106" borderId="83" applyNumberFormat="0" applyProtection="0">
      <alignment horizontal="right" vertical="center"/>
    </xf>
    <xf numFmtId="4" fontId="186" fillId="95" borderId="81" applyNumberFormat="0" applyProtection="0">
      <alignment horizontal="left" vertical="center" indent="1"/>
    </xf>
    <xf numFmtId="4" fontId="186" fillId="95"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95" borderId="81" applyNumberFormat="0" applyProtection="0">
      <alignment horizontal="left" vertical="center" indent="1"/>
    </xf>
    <xf numFmtId="4" fontId="186" fillId="95" borderId="81" applyNumberFormat="0" applyProtection="0">
      <alignment horizontal="left" vertical="center" indent="1"/>
    </xf>
    <xf numFmtId="4" fontId="186" fillId="121"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21" borderId="0" applyNumberFormat="0" applyProtection="0">
      <alignment horizontal="left" vertical="center" indent="1"/>
    </xf>
    <xf numFmtId="4" fontId="186" fillId="95" borderId="81" applyNumberFormat="0" applyProtection="0">
      <alignment horizontal="left" vertical="center" indent="1"/>
    </xf>
    <xf numFmtId="0" fontId="1" fillId="0" borderId="0"/>
    <xf numFmtId="4" fontId="52" fillId="121" borderId="84" applyNumberFormat="0" applyProtection="0">
      <alignment horizontal="left" vertical="center" indent="1"/>
    </xf>
    <xf numFmtId="4" fontId="52" fillId="121" borderId="84" applyNumberFormat="0" applyProtection="0">
      <alignment horizontal="left" vertical="center" indent="1"/>
    </xf>
    <xf numFmtId="4" fontId="186" fillId="123" borderId="81" applyNumberFormat="0" applyProtection="0">
      <alignment horizontal="left" vertical="center" indent="1"/>
    </xf>
    <xf numFmtId="4" fontId="186" fillId="123"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123" borderId="81" applyNumberFormat="0" applyProtection="0">
      <alignment horizontal="left" vertical="center" indent="1"/>
    </xf>
    <xf numFmtId="4" fontId="186" fillId="123" borderId="81" applyNumberFormat="0" applyProtection="0">
      <alignment horizontal="left" vertical="center" indent="1"/>
    </xf>
    <xf numFmtId="4" fontId="186" fillId="106"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06" borderId="0" applyNumberFormat="0" applyProtection="0">
      <alignment horizontal="left" vertical="center" indent="1"/>
    </xf>
    <xf numFmtId="4" fontId="186" fillId="123" borderId="81" applyNumberFormat="0" applyProtection="0">
      <alignment horizontal="left" vertical="center" indent="1"/>
    </xf>
    <xf numFmtId="0" fontId="1" fillId="0" borderId="0"/>
    <xf numFmtId="4" fontId="52" fillId="106" borderId="84" applyNumberFormat="0" applyProtection="0">
      <alignment horizontal="left" vertical="center" indent="1"/>
    </xf>
    <xf numFmtId="4" fontId="52" fillId="106" borderId="84"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78" borderId="83" applyNumberFormat="0" applyProtection="0">
      <alignment horizontal="left" vertical="center" indent="1"/>
    </xf>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0" fontId="1" fillId="0" borderId="0"/>
    <xf numFmtId="0" fontId="52" fillId="85" borderId="82" applyNumberFormat="0" applyProtection="0">
      <alignment horizontal="left" vertical="center" indent="1"/>
    </xf>
    <xf numFmtId="0" fontId="1" fillId="0" borderId="0"/>
    <xf numFmtId="0" fontId="52" fillId="85" borderId="82"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center"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0" fontId="1" fillId="0" borderId="0"/>
    <xf numFmtId="0" fontId="52" fillId="125" borderId="82" applyNumberFormat="0" applyProtection="0">
      <alignment horizontal="left" vertical="center" indent="1"/>
    </xf>
    <xf numFmtId="0" fontId="1" fillId="0" borderId="0"/>
    <xf numFmtId="0" fontId="52" fillId="125" borderId="82"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top"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0" fontId="1" fillId="0" borderId="0"/>
    <xf numFmtId="0" fontId="52" fillId="106" borderId="83" applyNumberFormat="0" applyProtection="0">
      <alignment horizontal="left" vertical="top" indent="1"/>
    </xf>
    <xf numFmtId="0" fontId="1" fillId="0" borderId="0"/>
    <xf numFmtId="0" fontId="52" fillId="106" borderId="83" applyNumberFormat="0" applyProtection="0">
      <alignment horizontal="left" vertical="top"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center"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0" fontId="1" fillId="0" borderId="0"/>
    <xf numFmtId="0" fontId="52" fillId="35" borderId="82" applyNumberFormat="0" applyProtection="0">
      <alignment horizontal="left" vertical="center" indent="1"/>
    </xf>
    <xf numFmtId="0" fontId="1" fillId="0" borderId="0"/>
    <xf numFmtId="0" fontId="52" fillId="35" borderId="82"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top"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0" fontId="1" fillId="0" borderId="0"/>
    <xf numFmtId="0" fontId="52" fillId="35" borderId="83" applyNumberFormat="0" applyProtection="0">
      <alignment horizontal="left" vertical="top" indent="1"/>
    </xf>
    <xf numFmtId="0" fontId="1" fillId="0" borderId="0"/>
    <xf numFmtId="0" fontId="52" fillId="35" borderId="83" applyNumberFormat="0" applyProtection="0">
      <alignment horizontal="left" vertical="top"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center"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0" fontId="1" fillId="0" borderId="0"/>
    <xf numFmtId="0" fontId="52" fillId="121" borderId="82" applyNumberFormat="0" applyProtection="0">
      <alignment horizontal="left" vertical="center" indent="1"/>
    </xf>
    <xf numFmtId="0" fontId="1" fillId="0" borderId="0"/>
    <xf numFmtId="0" fontId="52" fillId="121" borderId="82"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top"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0" fontId="1" fillId="0" borderId="0"/>
    <xf numFmtId="0" fontId="52" fillId="121" borderId="83" applyNumberFormat="0" applyProtection="0">
      <alignment horizontal="left" vertical="top" indent="1"/>
    </xf>
    <xf numFmtId="0" fontId="1" fillId="0" borderId="0"/>
    <xf numFmtId="0" fontId="52" fillId="121" borderId="83" applyNumberFormat="0" applyProtection="0">
      <alignment horizontal="left" vertical="top" indent="1"/>
    </xf>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86" borderId="44" applyNumberFormat="0">
      <protection locked="0"/>
    </xf>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52" fillId="86" borderId="87" applyNumberFormat="0">
      <protection locked="0"/>
    </xf>
    <xf numFmtId="0" fontId="52" fillId="86" borderId="87" applyNumberFormat="0">
      <protection locked="0"/>
    </xf>
    <xf numFmtId="0" fontId="52" fillId="86" borderId="87" applyNumberFormat="0">
      <protection locked="0"/>
    </xf>
    <xf numFmtId="0" fontId="73" fillId="78" borderId="88" applyBorder="0"/>
    <xf numFmtId="0" fontId="1" fillId="0" borderId="0"/>
    <xf numFmtId="4" fontId="186" fillId="41" borderId="83" applyNumberFormat="0" applyProtection="0">
      <alignment vertical="center"/>
    </xf>
    <xf numFmtId="171" fontId="33" fillId="0" borderId="0">
      <alignment horizontal="left" wrapText="1"/>
    </xf>
    <xf numFmtId="0" fontId="18" fillId="0" borderId="0"/>
    <xf numFmtId="4" fontId="186" fillId="99" borderId="81" applyNumberFormat="0" applyProtection="0">
      <alignment vertical="center"/>
    </xf>
    <xf numFmtId="0" fontId="18" fillId="0" borderId="0"/>
    <xf numFmtId="0" fontId="18" fillId="0" borderId="0"/>
    <xf numFmtId="0" fontId="18" fillId="0" borderId="0"/>
    <xf numFmtId="4" fontId="186" fillId="99" borderId="81" applyNumberFormat="0" applyProtection="0">
      <alignment vertical="center"/>
    </xf>
    <xf numFmtId="4" fontId="186" fillId="99" borderId="81" applyNumberFormat="0" applyProtection="0">
      <alignment vertical="center"/>
    </xf>
    <xf numFmtId="4" fontId="186" fillId="99" borderId="81" applyNumberFormat="0" applyProtection="0">
      <alignment vertical="center"/>
    </xf>
    <xf numFmtId="0" fontId="1" fillId="0" borderId="0"/>
    <xf numFmtId="4" fontId="108" fillId="41" borderId="83" applyNumberFormat="0" applyProtection="0">
      <alignment vertical="center"/>
    </xf>
    <xf numFmtId="0" fontId="1" fillId="0" borderId="0"/>
    <xf numFmtId="4" fontId="186" fillId="41" borderId="83" applyNumberFormat="0" applyProtection="0">
      <alignment vertical="center"/>
    </xf>
    <xf numFmtId="4" fontId="189" fillId="41" borderId="83" applyNumberFormat="0" applyProtection="0">
      <alignment vertical="center"/>
    </xf>
    <xf numFmtId="171" fontId="33" fillId="0" borderId="0">
      <alignment horizontal="left" wrapText="1"/>
    </xf>
    <xf numFmtId="0" fontId="18" fillId="0" borderId="0"/>
    <xf numFmtId="4" fontId="189" fillId="99" borderId="81" applyNumberFormat="0" applyProtection="0">
      <alignment vertical="center"/>
    </xf>
    <xf numFmtId="0" fontId="18" fillId="0" borderId="0"/>
    <xf numFmtId="0" fontId="18" fillId="0" borderId="0"/>
    <xf numFmtId="0" fontId="18" fillId="0" borderId="0"/>
    <xf numFmtId="4" fontId="189" fillId="99" borderId="81" applyNumberFormat="0" applyProtection="0">
      <alignment vertical="center"/>
    </xf>
    <xf numFmtId="4" fontId="189" fillId="99" borderId="81" applyNumberFormat="0" applyProtection="0">
      <alignment vertical="center"/>
    </xf>
    <xf numFmtId="4" fontId="189" fillId="99" borderId="81" applyNumberFormat="0" applyProtection="0">
      <alignment vertical="center"/>
    </xf>
    <xf numFmtId="0" fontId="1" fillId="0" borderId="0"/>
    <xf numFmtId="4" fontId="190" fillId="99" borderId="44" applyNumberFormat="0" applyProtection="0">
      <alignment vertical="center"/>
    </xf>
    <xf numFmtId="0" fontId="1" fillId="0" borderId="0"/>
    <xf numFmtId="4" fontId="189" fillId="41" borderId="83" applyNumberFormat="0" applyProtection="0">
      <alignment vertical="center"/>
    </xf>
    <xf numFmtId="4" fontId="186" fillId="41" borderId="83" applyNumberFormat="0" applyProtection="0">
      <alignment horizontal="left" vertical="center"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4" fontId="108" fillId="85" borderId="83" applyNumberFormat="0" applyProtection="0">
      <alignment horizontal="left" vertical="center" indent="1"/>
    </xf>
    <xf numFmtId="0" fontId="1" fillId="0" borderId="0"/>
    <xf numFmtId="4" fontId="186" fillId="41" borderId="83" applyNumberFormat="0" applyProtection="0">
      <alignment horizontal="left" vertical="center" indent="1"/>
    </xf>
    <xf numFmtId="0" fontId="186" fillId="41" borderId="83" applyNumberFormat="0" applyProtection="0">
      <alignment horizontal="left" vertical="top"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0" fontId="108" fillId="41" borderId="83" applyNumberFormat="0" applyProtection="0">
      <alignment horizontal="left" vertical="top" indent="1"/>
    </xf>
    <xf numFmtId="0" fontId="1" fillId="0" borderId="0"/>
    <xf numFmtId="0" fontId="186" fillId="41" borderId="83" applyNumberFormat="0" applyProtection="0">
      <alignment horizontal="left" vertical="top" indent="1"/>
    </xf>
    <xf numFmtId="4" fontId="186" fillId="95" borderId="81" applyNumberFormat="0" applyProtection="0">
      <alignment horizontal="right" vertical="center"/>
    </xf>
    <xf numFmtId="4" fontId="186" fillId="95" borderId="81" applyNumberFormat="0" applyProtection="0">
      <alignment horizontal="right" vertical="center"/>
    </xf>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171" fontId="33" fillId="0" borderId="0">
      <alignment horizontal="left" wrapText="1"/>
    </xf>
    <xf numFmtId="0" fontId="18" fillId="0" borderId="0"/>
    <xf numFmtId="4" fontId="186" fillId="95" borderId="81" applyNumberFormat="0" applyProtection="0">
      <alignment horizontal="right" vertical="center"/>
    </xf>
    <xf numFmtId="0" fontId="18"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4" fontId="186" fillId="95" borderId="81" applyNumberFormat="0" applyProtection="0">
      <alignment horizontal="right" vertical="center"/>
    </xf>
    <xf numFmtId="0" fontId="1" fillId="0" borderId="0"/>
    <xf numFmtId="0" fontId="18" fillId="0" borderId="0"/>
    <xf numFmtId="4" fontId="186" fillId="95" borderId="81" applyNumberFormat="0" applyProtection="0">
      <alignment horizontal="right" vertical="center"/>
    </xf>
    <xf numFmtId="0" fontId="1" fillId="0" borderId="0"/>
    <xf numFmtId="4" fontId="186" fillId="121" borderId="83" applyNumberFormat="0" applyProtection="0">
      <alignment horizontal="right" vertical="center"/>
    </xf>
    <xf numFmtId="4" fontId="189" fillId="121" borderId="83" applyNumberFormat="0" applyProtection="0">
      <alignment horizontal="right" vertical="center"/>
    </xf>
    <xf numFmtId="171" fontId="33" fillId="0" borderId="0">
      <alignment horizontal="left" wrapText="1"/>
    </xf>
    <xf numFmtId="0" fontId="18" fillId="0" borderId="0"/>
    <xf numFmtId="4" fontId="189" fillId="95" borderId="81" applyNumberFormat="0" applyProtection="0">
      <alignment horizontal="right" vertical="center"/>
    </xf>
    <xf numFmtId="0" fontId="18" fillId="0" borderId="0"/>
    <xf numFmtId="0" fontId="18" fillId="0" borderId="0"/>
    <xf numFmtId="0" fontId="18" fillId="0" borderId="0"/>
    <xf numFmtId="4" fontId="189" fillId="95" borderId="81" applyNumberFormat="0" applyProtection="0">
      <alignment horizontal="right" vertical="center"/>
    </xf>
    <xf numFmtId="4" fontId="189" fillId="95" borderId="81" applyNumberFormat="0" applyProtection="0">
      <alignment horizontal="right" vertical="center"/>
    </xf>
    <xf numFmtId="4" fontId="189" fillId="95" borderId="81" applyNumberFormat="0" applyProtection="0">
      <alignment horizontal="right" vertical="center"/>
    </xf>
    <xf numFmtId="0" fontId="1" fillId="0" borderId="0"/>
    <xf numFmtId="4" fontId="190" fillId="33" borderId="82" applyNumberFormat="0" applyProtection="0">
      <alignment horizontal="right" vertical="center"/>
    </xf>
    <xf numFmtId="0" fontId="1" fillId="0" borderId="0"/>
    <xf numFmtId="4" fontId="189" fillId="121" borderId="83" applyNumberFormat="0" applyProtection="0">
      <alignment horizontal="right" vertical="center"/>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106" borderId="83"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6" fillId="106" borderId="83" applyNumberFormat="0" applyProtection="0">
      <alignment horizontal="left" vertical="top" indent="1"/>
    </xf>
    <xf numFmtId="0" fontId="194" fillId="0" borderId="0"/>
    <xf numFmtId="0" fontId="194" fillId="0" borderId="0"/>
    <xf numFmtId="0" fontId="57" fillId="0" borderId="0"/>
    <xf numFmtId="0" fontId="195" fillId="0" borderId="0" applyNumberFormat="0" applyProtection="0">
      <alignment horizontal="left" indent="5"/>
    </xf>
    <xf numFmtId="0" fontId="1" fillId="0" borderId="0"/>
    <xf numFmtId="0" fontId="195" fillId="0" borderId="0" applyNumberFormat="0" applyProtection="0">
      <alignment horizontal="left" indent="5"/>
    </xf>
    <xf numFmtId="0" fontId="1" fillId="0" borderId="0"/>
    <xf numFmtId="4" fontId="196" fillId="126" borderId="84" applyNumberFormat="0" applyProtection="0">
      <alignment horizontal="left" vertical="center" indent="1"/>
    </xf>
    <xf numFmtId="0" fontId="1" fillId="0" borderId="0"/>
    <xf numFmtId="4" fontId="197" fillId="126" borderId="0" applyNumberFormat="0" applyProtection="0">
      <alignment horizontal="left" vertical="center" indent="1"/>
    </xf>
    <xf numFmtId="0" fontId="52" fillId="39" borderId="44"/>
    <xf numFmtId="0" fontId="1" fillId="0" borderId="0"/>
    <xf numFmtId="4" fontId="29" fillId="121" borderId="83" applyNumberFormat="0" applyProtection="0">
      <alignment horizontal="right" vertical="center"/>
    </xf>
    <xf numFmtId="171" fontId="33" fillId="0" borderId="0">
      <alignment horizontal="left" wrapText="1"/>
    </xf>
    <xf numFmtId="0" fontId="18" fillId="0" borderId="0"/>
    <xf numFmtId="4" fontId="29" fillId="95" borderId="81" applyNumberFormat="0" applyProtection="0">
      <alignment horizontal="right" vertical="center"/>
    </xf>
    <xf numFmtId="0" fontId="18" fillId="0" borderId="0"/>
    <xf numFmtId="0" fontId="18" fillId="0" borderId="0"/>
    <xf numFmtId="0" fontId="18" fillId="0" borderId="0"/>
    <xf numFmtId="4" fontId="29" fillId="95" borderId="81" applyNumberFormat="0" applyProtection="0">
      <alignment horizontal="right" vertical="center"/>
    </xf>
    <xf numFmtId="4" fontId="29" fillId="95" borderId="81" applyNumberFormat="0" applyProtection="0">
      <alignment horizontal="right" vertical="center"/>
    </xf>
    <xf numFmtId="4" fontId="29" fillId="95" borderId="81" applyNumberFormat="0" applyProtection="0">
      <alignment horizontal="right" vertical="center"/>
    </xf>
    <xf numFmtId="0" fontId="1" fillId="0" borderId="0"/>
    <xf numFmtId="4" fontId="198" fillId="86" borderId="82" applyNumberFormat="0" applyProtection="0">
      <alignment horizontal="right" vertical="center"/>
    </xf>
    <xf numFmtId="0" fontId="1" fillId="0" borderId="0"/>
    <xf numFmtId="4" fontId="29" fillId="121" borderId="83" applyNumberFormat="0" applyProtection="0">
      <alignment horizontal="right" vertical="center"/>
    </xf>
    <xf numFmtId="39" fontId="18" fillId="127" borderId="0"/>
    <xf numFmtId="0" fontId="18" fillId="0" borderId="0"/>
    <xf numFmtId="0" fontId="1" fillId="0" borderId="0"/>
    <xf numFmtId="39" fontId="18" fillId="127" borderId="0"/>
    <xf numFmtId="0" fontId="1" fillId="0" borderId="0"/>
    <xf numFmtId="39" fontId="18" fillId="127" borderId="0"/>
    <xf numFmtId="0" fontId="1" fillId="0" borderId="0"/>
    <xf numFmtId="39" fontId="18" fillId="127" borderId="0"/>
    <xf numFmtId="39" fontId="18" fillId="127" borderId="0"/>
    <xf numFmtId="39" fontId="18" fillId="127" borderId="0"/>
    <xf numFmtId="171" fontId="33" fillId="0" borderId="0">
      <alignment horizontal="left" wrapText="1"/>
    </xf>
    <xf numFmtId="39" fontId="18" fillId="127" borderId="0"/>
    <xf numFmtId="0" fontId="1" fillId="0" borderId="0"/>
    <xf numFmtId="0" fontId="18" fillId="0" borderId="0"/>
    <xf numFmtId="39" fontId="18" fillId="127" borderId="0"/>
    <xf numFmtId="0" fontId="1" fillId="0" borderId="0"/>
    <xf numFmtId="39" fontId="18" fillId="127" borderId="0"/>
    <xf numFmtId="0" fontId="1" fillId="0" borderId="0"/>
    <xf numFmtId="171" fontId="33" fillId="0" borderId="0">
      <alignment horizontal="left" wrapText="1"/>
    </xf>
    <xf numFmtId="39" fontId="18" fillId="127"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27" borderId="0"/>
    <xf numFmtId="0" fontId="1" fillId="0"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0" fontId="1" fillId="0" borderId="0"/>
    <xf numFmtId="39" fontId="18" fillId="127" borderId="0"/>
    <xf numFmtId="171" fontId="33" fillId="0" borderId="0">
      <alignment horizontal="left" wrapText="1"/>
    </xf>
    <xf numFmtId="0" fontId="1" fillId="0" borderId="0"/>
    <xf numFmtId="0" fontId="18" fillId="0" borderId="0"/>
    <xf numFmtId="0" fontId="1" fillId="0" borderId="0"/>
    <xf numFmtId="0" fontId="18" fillId="0" borderId="0"/>
    <xf numFmtId="39" fontId="18" fillId="127"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27" borderId="0"/>
    <xf numFmtId="39" fontId="18" fillId="127"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39" fontId="18" fillId="127"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39" fontId="18" fillId="127" borderId="0"/>
    <xf numFmtId="0" fontId="199" fillId="0" borderId="0" applyNumberFormat="0" applyFill="0" applyBorder="0" applyAlignment="0" applyProtection="0"/>
    <xf numFmtId="0" fontId="199" fillId="0" borderId="0" applyNumberFormat="0" applyFill="0" applyBorder="0" applyAlignment="0" applyProtection="0"/>
    <xf numFmtId="38" fontId="52" fillId="0" borderId="89"/>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171" fontId="33" fillId="0" borderId="0">
      <alignment horizontal="left" wrapText="1"/>
    </xf>
    <xf numFmtId="38" fontId="52" fillId="0" borderId="89"/>
    <xf numFmtId="0" fontId="1" fillId="0" borderId="0"/>
    <xf numFmtId="0" fontId="18" fillId="0" borderId="0"/>
    <xf numFmtId="38" fontId="52" fillId="0" borderId="89"/>
    <xf numFmtId="38" fontId="52" fillId="0" borderId="89"/>
    <xf numFmtId="0" fontId="52" fillId="0" borderId="89"/>
    <xf numFmtId="0" fontId="18" fillId="0" borderId="0"/>
    <xf numFmtId="38" fontId="52" fillId="0" borderId="89"/>
    <xf numFmtId="0" fontId="1" fillId="0" borderId="0"/>
    <xf numFmtId="38" fontId="52" fillId="0" borderId="89"/>
    <xf numFmtId="0" fontId="1" fillId="0" borderId="0"/>
    <xf numFmtId="38" fontId="52" fillId="0" borderId="89"/>
    <xf numFmtId="38" fontId="73" fillId="0" borderId="20"/>
    <xf numFmtId="38" fontId="73" fillId="0" borderId="20"/>
    <xf numFmtId="38" fontId="73" fillId="0" borderId="20"/>
    <xf numFmtId="0" fontId="1" fillId="0" borderId="0"/>
    <xf numFmtId="0" fontId="18" fillId="0" borderId="0"/>
    <xf numFmtId="0" fontId="18" fillId="0" borderId="0"/>
    <xf numFmtId="0" fontId="1" fillId="0" borderId="0"/>
    <xf numFmtId="0" fontId="18" fillId="0" borderId="0"/>
    <xf numFmtId="0" fontId="18" fillId="0" borderId="0"/>
    <xf numFmtId="38" fontId="73" fillId="0" borderId="20"/>
    <xf numFmtId="38" fontId="73" fillId="0" borderId="20"/>
    <xf numFmtId="38" fontId="73" fillId="0" borderId="20"/>
    <xf numFmtId="171" fontId="33" fillId="0" borderId="0">
      <alignment horizontal="left" wrapText="1"/>
    </xf>
    <xf numFmtId="0" fontId="18" fillId="0" borderId="0"/>
    <xf numFmtId="0" fontId="18" fillId="0" borderId="0"/>
    <xf numFmtId="0" fontId="18" fillId="0" borderId="0"/>
    <xf numFmtId="0" fontId="18" fillId="0" borderId="0"/>
    <xf numFmtId="38" fontId="73" fillId="0" borderId="20"/>
    <xf numFmtId="38" fontId="73" fillId="0" borderId="20"/>
    <xf numFmtId="0" fontId="1" fillId="0" borderId="0"/>
    <xf numFmtId="0" fontId="18" fillId="0" borderId="0"/>
    <xf numFmtId="38" fontId="73" fillId="0" borderId="20"/>
    <xf numFmtId="0" fontId="73" fillId="0" borderId="20"/>
    <xf numFmtId="0" fontId="18" fillId="0" borderId="0"/>
    <xf numFmtId="0" fontId="18" fillId="0" borderId="0"/>
    <xf numFmtId="0" fontId="18" fillId="0" borderId="0"/>
    <xf numFmtId="0" fontId="18" fillId="0" borderId="0"/>
    <xf numFmtId="38" fontId="73" fillId="0" borderId="20"/>
    <xf numFmtId="38" fontId="73" fillId="0" borderId="20"/>
    <xf numFmtId="0" fontId="73" fillId="0" borderId="20"/>
    <xf numFmtId="0" fontId="1" fillId="0" borderId="0"/>
    <xf numFmtId="0" fontId="73" fillId="0" borderId="20"/>
    <xf numFmtId="0" fontId="1" fillId="0" borderId="0"/>
    <xf numFmtId="38" fontId="73" fillId="0" borderId="20"/>
    <xf numFmtId="38" fontId="73" fillId="0" borderId="20"/>
    <xf numFmtId="38" fontId="73" fillId="0" borderId="20"/>
    <xf numFmtId="38" fontId="73" fillId="0" borderId="20"/>
    <xf numFmtId="39" fontId="33" fillId="128" borderId="0"/>
    <xf numFmtId="39" fontId="33" fillId="128" borderId="0"/>
    <xf numFmtId="0" fontId="57" fillId="0" borderId="0"/>
    <xf numFmtId="39" fontId="33" fillId="128" borderId="0"/>
    <xf numFmtId="0" fontId="1" fillId="0" borderId="0"/>
    <xf numFmtId="39" fontId="18" fillId="128" borderId="0"/>
    <xf numFmtId="0" fontId="1" fillId="0" borderId="0"/>
    <xf numFmtId="0" fontId="1" fillId="0" borderId="0"/>
    <xf numFmtId="0" fontId="18" fillId="0" borderId="0"/>
    <xf numFmtId="39" fontId="33" fillId="128" borderId="0"/>
    <xf numFmtId="0" fontId="1" fillId="0" borderId="0"/>
    <xf numFmtId="0" fontId="18" fillId="0" borderId="0"/>
    <xf numFmtId="0" fontId="1" fillId="0" borderId="0"/>
    <xf numFmtId="171" fontId="18" fillId="0" borderId="0">
      <alignment horizontal="left" wrapText="1"/>
    </xf>
    <xf numFmtId="169"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179"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1" fillId="0" borderId="0"/>
    <xf numFmtId="0" fontId="57" fillId="0" borderId="0"/>
    <xf numFmtId="169"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0" fontId="18" fillId="0" borderId="0"/>
    <xf numFmtId="0" fontId="1" fillId="0" borderId="0"/>
    <xf numFmtId="193" fontId="18" fillId="0" borderId="0">
      <alignment horizontal="left" wrapText="1"/>
    </xf>
    <xf numFmtId="0" fontId="1"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171"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69" fontId="18" fillId="0" borderId="0">
      <alignment horizontal="left" wrapText="1"/>
    </xf>
    <xf numFmtId="0" fontId="1" fillId="0" borderId="0"/>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171" fontId="18" fillId="0" borderId="0">
      <alignment horizontal="left" wrapText="1"/>
    </xf>
    <xf numFmtId="171" fontId="33" fillId="0" borderId="0">
      <alignment horizontal="left" wrapText="1"/>
    </xf>
    <xf numFmtId="0" fontId="57" fillId="0" borderId="0"/>
    <xf numFmtId="0" fontId="18" fillId="0" borderId="0">
      <alignment horizontal="left" wrapText="1"/>
    </xf>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171" fontId="18" fillId="0" borderId="0">
      <alignment horizontal="left" wrapText="1"/>
    </xf>
    <xf numFmtId="0" fontId="1" fillId="0" borderId="0"/>
    <xf numFmtId="0" fontId="18" fillId="0" borderId="0"/>
    <xf numFmtId="192" fontId="18" fillId="0" borderId="0">
      <alignment horizontal="left" wrapText="1"/>
    </xf>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93" fontId="18" fillId="0" borderId="0">
      <alignment horizontal="left" wrapText="1"/>
    </xf>
    <xf numFmtId="192"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0" fontId="57" fillId="0" borderId="0"/>
    <xf numFmtId="171" fontId="18" fillId="0" borderId="0">
      <alignment horizontal="left" wrapText="1"/>
    </xf>
    <xf numFmtId="193" fontId="18" fillId="0" borderId="0">
      <alignment horizontal="left" wrapText="1"/>
    </xf>
    <xf numFmtId="0" fontId="57" fillId="0" borderId="0"/>
    <xf numFmtId="171" fontId="18" fillId="0" borderId="0">
      <alignment horizontal="left" wrapText="1"/>
    </xf>
    <xf numFmtId="0" fontId="57" fillId="0" borderId="0"/>
    <xf numFmtId="192" fontId="18" fillId="0" borderId="0">
      <alignment horizontal="left" wrapText="1"/>
    </xf>
    <xf numFmtId="193"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192" fontId="18" fillId="0" borderId="0">
      <alignment horizontal="left" wrapText="1"/>
    </xf>
    <xf numFmtId="0" fontId="57" fillId="0" borderId="0"/>
    <xf numFmtId="0" fontId="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 fillId="0" borderId="0"/>
    <xf numFmtId="171" fontId="18" fillId="0" borderId="0">
      <alignment horizontal="left" wrapText="1"/>
    </xf>
    <xf numFmtId="171" fontId="18" fillId="0" borderId="0">
      <alignment horizontal="left" wrapText="1"/>
    </xf>
    <xf numFmtId="237" fontId="18" fillId="0" borderId="0">
      <alignment horizontal="left" wrapText="1"/>
    </xf>
    <xf numFmtId="0" fontId="57" fillId="0" borderId="0"/>
    <xf numFmtId="233" fontId="18" fillId="0" borderId="0">
      <alignment horizontal="left" wrapText="1"/>
    </xf>
    <xf numFmtId="237" fontId="18" fillId="0" borderId="0">
      <alignment horizontal="left" wrapText="1"/>
    </xf>
    <xf numFmtId="0" fontId="1" fillId="0" borderId="0"/>
    <xf numFmtId="0" fontId="18" fillId="0" borderId="0"/>
    <xf numFmtId="171" fontId="18" fillId="0" borderId="0">
      <alignment horizontal="left" wrapText="1"/>
    </xf>
    <xf numFmtId="237" fontId="18" fillId="0" borderId="0">
      <alignment horizontal="left" wrapText="1"/>
    </xf>
    <xf numFmtId="233"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237"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8" fillId="0" borderId="0"/>
    <xf numFmtId="0" fontId="1" fillId="0" borderId="0"/>
    <xf numFmtId="237" fontId="18" fillId="0" borderId="0">
      <alignment horizontal="left" wrapText="1"/>
    </xf>
    <xf numFmtId="0" fontId="57" fillId="0" borderId="0"/>
    <xf numFmtId="171" fontId="18" fillId="0" borderId="0">
      <alignment horizontal="left" wrapText="1"/>
    </xf>
    <xf numFmtId="237" fontId="18" fillId="0" borderId="0">
      <alignment horizontal="left" wrapText="1"/>
    </xf>
    <xf numFmtId="0" fontId="1" fillId="0" borderId="0"/>
    <xf numFmtId="0" fontId="18" fillId="0" borderId="0"/>
    <xf numFmtId="237" fontId="18" fillId="0" borderId="0">
      <alignment horizontal="left" wrapText="1"/>
    </xf>
    <xf numFmtId="237"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234" fontId="18" fillId="0" borderId="0">
      <alignment horizontal="left" wrapText="1"/>
    </xf>
    <xf numFmtId="171" fontId="33" fillId="0" borderId="0">
      <alignment horizontal="left" wrapText="1"/>
    </xf>
    <xf numFmtId="234" fontId="18" fillId="0" borderId="0">
      <alignment horizontal="left" wrapText="1"/>
    </xf>
    <xf numFmtId="0" fontId="1" fillId="0" borderId="0"/>
    <xf numFmtId="0" fontId="18" fillId="0" borderId="0"/>
    <xf numFmtId="234"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92" fontId="18" fillId="0" borderId="0">
      <alignment horizontal="left" wrapText="1"/>
    </xf>
    <xf numFmtId="234" fontId="18" fillId="0" borderId="0">
      <alignment horizontal="left" wrapText="1"/>
    </xf>
    <xf numFmtId="0" fontId="18" fillId="0" borderId="0"/>
    <xf numFmtId="0" fontId="18" fillId="0" borderId="0"/>
    <xf numFmtId="234" fontId="18" fillId="0" borderId="0">
      <alignment horizontal="left" wrapText="1"/>
    </xf>
    <xf numFmtId="0" fontId="57" fillId="0" borderId="0"/>
    <xf numFmtId="234"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69" fontId="18" fillId="0" borderId="0">
      <alignment horizontal="left" wrapText="1"/>
    </xf>
    <xf numFmtId="193" fontId="18" fillId="0" borderId="0">
      <alignment horizontal="left" wrapText="1"/>
    </xf>
    <xf numFmtId="169" fontId="18" fillId="0" borderId="0">
      <alignment horizontal="left" wrapText="1"/>
    </xf>
    <xf numFmtId="171" fontId="33" fillId="0" borderId="0">
      <alignment horizontal="left" wrapText="1"/>
    </xf>
    <xf numFmtId="0" fontId="57" fillId="0" borderId="0"/>
    <xf numFmtId="233" fontId="18" fillId="0" borderId="0">
      <alignment horizontal="left" wrapText="1"/>
    </xf>
    <xf numFmtId="169" fontId="18" fillId="0" borderId="0">
      <alignment horizontal="left" wrapText="1"/>
    </xf>
    <xf numFmtId="233" fontId="18" fillId="0" borderId="0">
      <alignment horizontal="left" wrapText="1"/>
    </xf>
    <xf numFmtId="0" fontId="18" fillId="0" borderId="0"/>
    <xf numFmtId="0" fontId="1" fillId="0" borderId="0"/>
    <xf numFmtId="0" fontId="1" fillId="0" borderId="0"/>
    <xf numFmtId="0" fontId="18" fillId="0" borderId="0"/>
    <xf numFmtId="233" fontId="18" fillId="0" borderId="0">
      <alignment horizontal="left" wrapText="1"/>
    </xf>
    <xf numFmtId="0" fontId="1" fillId="0" borderId="0"/>
    <xf numFmtId="0" fontId="18" fillId="0" borderId="0"/>
    <xf numFmtId="0" fontId="1" fillId="0" borderId="0"/>
    <xf numFmtId="193"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168"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3" fontId="18" fillId="0" borderId="0">
      <alignment horizontal="left" wrapText="1"/>
    </xf>
    <xf numFmtId="0" fontId="57" fillId="0" borderId="0"/>
    <xf numFmtId="233" fontId="18" fillId="0" borderId="0">
      <alignment horizontal="left" wrapText="1"/>
    </xf>
    <xf numFmtId="0" fontId="18" fillId="0" borderId="0"/>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6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0" fontId="18" fillId="0" borderId="0">
      <alignment horizontal="left" wrapText="1"/>
    </xf>
    <xf numFmtId="0" fontId="1" fillId="0" borderId="0"/>
    <xf numFmtId="0" fontId="200" fillId="129"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0" applyNumberFormat="0" applyProtection="0">
      <alignment horizontal="center" wrapText="1"/>
    </xf>
    <xf numFmtId="0" fontId="1" fillId="0" borderId="0"/>
    <xf numFmtId="0" fontId="201"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1" applyNumberFormat="0" applyAlignment="0" applyProtection="0">
      <alignment wrapText="1"/>
    </xf>
    <xf numFmtId="0" fontId="1" fillId="0" borderId="0"/>
    <xf numFmtId="0" fontId="202" fillId="129" borderId="0" applyNumberFormat="0" applyBorder="0" applyAlignment="0" applyProtection="0"/>
    <xf numFmtId="0" fontId="18" fillId="0" borderId="0"/>
    <xf numFmtId="0" fontId="1" fillId="0" borderId="0"/>
    <xf numFmtId="0" fontId="1" fillId="0" borderId="0"/>
    <xf numFmtId="0" fontId="18" fillId="0" borderId="0"/>
    <xf numFmtId="0" fontId="18" fillId="131" borderId="0" applyNumberFormat="0" applyBorder="0">
      <alignment horizontal="center" wrapText="1"/>
    </xf>
    <xf numFmtId="0" fontId="18" fillId="0" borderId="0"/>
    <xf numFmtId="0" fontId="1" fillId="0" borderId="0"/>
    <xf numFmtId="0" fontId="18" fillId="0" borderId="0"/>
    <xf numFmtId="0" fontId="1" fillId="0" borderId="0"/>
    <xf numFmtId="0" fontId="18" fillId="131" borderId="0" applyNumberFormat="0" applyBorder="0">
      <alignment horizontal="center" wrapText="1"/>
    </xf>
    <xf numFmtId="0" fontId="1" fillId="0" borderId="0"/>
    <xf numFmtId="0" fontId="1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92" applyNumberFormat="0">
      <alignment wrapText="1"/>
    </xf>
    <xf numFmtId="0" fontId="18" fillId="0" borderId="0"/>
    <xf numFmtId="0" fontId="1" fillId="0" borderId="0"/>
    <xf numFmtId="0" fontId="18" fillId="0" borderId="0"/>
    <xf numFmtId="0" fontId="1" fillId="0" borderId="0"/>
    <xf numFmtId="0" fontId="18" fillId="132" borderId="92" applyNumberFormat="0">
      <alignment wrapText="1"/>
    </xf>
    <xf numFmtId="0" fontId="1" fillId="0" borderId="0"/>
    <xf numFmtId="0" fontId="20"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0" applyNumberFormat="0" applyBorder="0">
      <alignment wrapText="1"/>
    </xf>
    <xf numFmtId="0" fontId="18" fillId="0" borderId="0"/>
    <xf numFmtId="0" fontId="1" fillId="0" borderId="0"/>
    <xf numFmtId="0" fontId="18" fillId="0" borderId="0"/>
    <xf numFmtId="0" fontId="1" fillId="0" borderId="0"/>
    <xf numFmtId="0" fontId="18" fillId="132" borderId="0" applyNumberFormat="0" applyBorder="0">
      <alignment wrapText="1"/>
    </xf>
    <xf numFmtId="0" fontId="1" fillId="0" borderId="0"/>
    <xf numFmtId="0" fontId="203" fillId="133"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203" fillId="133" borderId="0" applyNumberFormat="0" applyBorder="0" applyProtection="0">
      <alignment horizontal="center"/>
    </xf>
    <xf numFmtId="0" fontId="18" fillId="0" borderId="0"/>
    <xf numFmtId="0" fontId="1" fillId="0" borderId="0"/>
    <xf numFmtId="0" fontId="1" fillId="0" borderId="0"/>
    <xf numFmtId="0" fontId="18" fillId="0" borderId="0"/>
    <xf numFmtId="242" fontId="18" fillId="0" borderId="0" applyFill="0" applyBorder="0" applyAlignment="0" applyProtection="0">
      <alignment wrapText="1"/>
    </xf>
    <xf numFmtId="0" fontId="18" fillId="0" borderId="0"/>
    <xf numFmtId="0" fontId="1" fillId="0" borderId="0"/>
    <xf numFmtId="0" fontId="18" fillId="0" borderId="0"/>
    <xf numFmtId="0" fontId="1" fillId="0" borderId="0"/>
    <xf numFmtId="242" fontId="18" fillId="0" borderId="0" applyFill="0" applyBorder="0" applyAlignment="0" applyProtection="0">
      <alignment wrapText="1"/>
    </xf>
    <xf numFmtId="0" fontId="1" fillId="0" borderId="0"/>
    <xf numFmtId="0" fontId="204" fillId="133" borderId="0" applyNumberFormat="0" applyBorder="0" applyAlignment="0" applyProtection="0"/>
    <xf numFmtId="0" fontId="18" fillId="0" borderId="0"/>
    <xf numFmtId="0" fontId="1" fillId="0" borderId="0"/>
    <xf numFmtId="0" fontId="1" fillId="0" borderId="0"/>
    <xf numFmtId="0" fontId="18" fillId="0" borderId="0"/>
    <xf numFmtId="243" fontId="18" fillId="0" borderId="0" applyFill="0" applyBorder="0" applyAlignment="0" applyProtection="0">
      <alignment wrapText="1"/>
    </xf>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73"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34"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4"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45"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6" fillId="0" borderId="0" applyNumberFormat="0" applyBorder="0" applyAlignment="0"/>
    <xf numFmtId="0" fontId="186" fillId="0" borderId="0" applyNumberFormat="0" applyBorder="0" applyAlignment="0"/>
    <xf numFmtId="0" fontId="205" fillId="0" borderId="0" applyNumberFormat="0" applyBorder="0" applyAlignment="0"/>
    <xf numFmtId="0" fontId="205" fillId="0" borderId="0" applyNumberFormat="0" applyBorder="0" applyAlignment="0"/>
    <xf numFmtId="0" fontId="187" fillId="0" borderId="0" applyNumberFormat="0" applyBorder="0" applyAlignment="0"/>
    <xf numFmtId="0" fontId="187" fillId="0" borderId="0" applyNumberFormat="0" applyBorder="0" applyAlignment="0"/>
    <xf numFmtId="241" fontId="206" fillId="0" borderId="0"/>
    <xf numFmtId="182" fontId="128" fillId="0" borderId="0"/>
    <xf numFmtId="0" fontId="207" fillId="0" borderId="0"/>
    <xf numFmtId="0" fontId="126" fillId="0" borderId="93"/>
    <xf numFmtId="40" fontId="208" fillId="0" borderId="0" applyBorder="0">
      <alignment horizontal="right"/>
    </xf>
    <xf numFmtId="41" fontId="183" fillId="33"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1" fontId="209" fillId="135" borderId="0" applyFont="0" applyBorder="0" applyAlignment="0">
      <alignment vertical="top" wrapText="1"/>
    </xf>
    <xf numFmtId="241" fontId="210" fillId="135" borderId="94" applyBorder="0">
      <alignment horizontal="right" vertical="top" wrapText="1"/>
    </xf>
    <xf numFmtId="0" fontId="35" fillId="0" borderId="0"/>
    <xf numFmtId="0" fontId="35" fillId="0" borderId="0"/>
    <xf numFmtId="0" fontId="35" fillId="0" borderId="0"/>
    <xf numFmtId="0" fontId="18" fillId="0" borderId="0" applyNumberFormat="0" applyBorder="0" applyAlignment="0"/>
    <xf numFmtId="49" fontId="18" fillId="0" borderId="0" applyFont="0" applyFill="0" applyBorder="0" applyAlignment="0" applyProtection="0"/>
    <xf numFmtId="0" fontId="211"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 fillId="0" borderId="0"/>
    <xf numFmtId="0" fontId="1" fillId="0" borderId="0"/>
    <xf numFmtId="0" fontId="212" fillId="0" borderId="0" applyNumberFormat="0" applyFill="0" applyBorder="0" applyAlignment="0" applyProtection="0"/>
    <xf numFmtId="0" fontId="1" fillId="0" borderId="0"/>
    <xf numFmtId="0" fontId="57" fillId="0" borderId="0"/>
    <xf numFmtId="0" fontId="212" fillId="0" borderId="0" applyNumberFormat="0" applyFill="0" applyBorder="0" applyAlignment="0" applyProtection="0"/>
    <xf numFmtId="0" fontId="18" fillId="0" borderId="0"/>
    <xf numFmtId="0" fontId="1" fillId="0" borderId="0"/>
    <xf numFmtId="0" fontId="1" fillId="0" borderId="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9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57" fillId="0" borderId="0"/>
    <xf numFmtId="0" fontId="212" fillId="0" borderId="0" applyNumberFormat="0" applyFill="0" applyBorder="0" applyAlignment="0" applyProtection="0"/>
    <xf numFmtId="0" fontId="1" fillId="0" borderId="0"/>
    <xf numFmtId="0" fontId="199" fillId="0" borderId="0" applyNumberFormat="0" applyFill="0" applyBorder="0" applyAlignment="0" applyProtection="0"/>
    <xf numFmtId="0" fontId="1" fillId="0" borderId="0"/>
    <xf numFmtId="0" fontId="1" fillId="0" borderId="0"/>
    <xf numFmtId="0" fontId="18" fillId="0" borderId="0"/>
    <xf numFmtId="0" fontId="213" fillId="0" borderId="0" applyNumberFormat="0" applyFill="0" applyBorder="0" applyAlignment="0" applyProtection="0"/>
    <xf numFmtId="0" fontId="1"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 fillId="0" borderId="0"/>
    <xf numFmtId="0" fontId="1" fillId="0" borderId="0"/>
    <xf numFmtId="0" fontId="18" fillId="0" borderId="0"/>
    <xf numFmtId="171" fontId="33" fillId="0" borderId="0">
      <alignment horizontal="left" wrapText="1"/>
    </xf>
    <xf numFmtId="0" fontId="57" fillId="0" borderId="0"/>
    <xf numFmtId="0" fontId="212" fillId="0" borderId="0" applyNumberFormat="0" applyFill="0" applyBorder="0" applyAlignment="0" applyProtection="0"/>
    <xf numFmtId="0" fontId="199" fillId="0" borderId="0" applyNumberFormat="0" applyFill="0" applyBorder="0" applyAlignment="0" applyProtection="0"/>
    <xf numFmtId="171" fontId="33" fillId="0" borderId="0">
      <alignment horizontal="left" wrapText="1"/>
    </xf>
    <xf numFmtId="0" fontId="213"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14" fillId="0" borderId="0" applyNumberFormat="0" applyFill="0" applyBorder="0" applyAlignment="0" applyProtection="0"/>
    <xf numFmtId="0" fontId="1" fillId="0" borderId="0"/>
    <xf numFmtId="0" fontId="18" fillId="0" borderId="0"/>
    <xf numFmtId="0" fontId="18"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8" fillId="0" borderId="0"/>
    <xf numFmtId="0" fontId="212"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21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6" fillId="0" borderId="0"/>
    <xf numFmtId="0" fontId="96" fillId="0" borderId="0"/>
    <xf numFmtId="0" fontId="180" fillId="101" borderId="0"/>
    <xf numFmtId="0" fontId="180" fillId="101" borderId="0"/>
    <xf numFmtId="245" fontId="215" fillId="33" borderId="0">
      <alignment horizontal="left" vertical="center"/>
    </xf>
    <xf numFmtId="245" fontId="216" fillId="0" borderId="0">
      <alignment horizontal="left" vertical="center"/>
    </xf>
    <xf numFmtId="0" fontId="215" fillId="33"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45" fontId="216" fillId="0" borderId="0">
      <alignment horizontal="left" vertical="center"/>
    </xf>
    <xf numFmtId="0" fontId="57" fillId="0" borderId="0"/>
    <xf numFmtId="245" fontId="215" fillId="33" borderId="0">
      <alignment horizontal="left" vertical="center"/>
    </xf>
    <xf numFmtId="0" fontId="1" fillId="0" borderId="0"/>
    <xf numFmtId="0" fontId="1" fillId="0" borderId="0"/>
    <xf numFmtId="0" fontId="1" fillId="0" borderId="0"/>
    <xf numFmtId="0" fontId="18" fillId="0" borderId="0"/>
    <xf numFmtId="245" fontId="215" fillId="33" borderId="0">
      <alignment horizontal="left" vertical="center"/>
    </xf>
    <xf numFmtId="0" fontId="1" fillId="0" borderId="0"/>
    <xf numFmtId="0" fontId="20" fillId="33" borderId="0">
      <alignment horizontal="left" wrapText="1"/>
    </xf>
    <xf numFmtId="0" fontId="20" fillId="33" borderId="0">
      <alignment horizontal="left" wrapText="1"/>
    </xf>
    <xf numFmtId="0" fontId="57" fillId="0" borderId="0"/>
    <xf numFmtId="0" fontId="20" fillId="33" borderId="0">
      <alignment horizontal="left" wrapText="1"/>
    </xf>
    <xf numFmtId="0" fontId="1" fillId="0" borderId="0"/>
    <xf numFmtId="0" fontId="1" fillId="0" borderId="0"/>
    <xf numFmtId="0" fontId="18" fillId="0" borderId="0"/>
    <xf numFmtId="0" fontId="20" fillId="33" borderId="0">
      <alignment horizontal="left" wrapText="1"/>
    </xf>
    <xf numFmtId="0" fontId="1" fillId="0" borderId="0"/>
    <xf numFmtId="0" fontId="20" fillId="33" borderId="0">
      <alignment horizontal="left" wrapText="1"/>
    </xf>
    <xf numFmtId="0" fontId="1" fillId="0" borderId="0"/>
    <xf numFmtId="0" fontId="1" fillId="0" borderId="0"/>
    <xf numFmtId="0" fontId="1" fillId="0" borderId="0"/>
    <xf numFmtId="0" fontId="18" fillId="0" borderId="0"/>
    <xf numFmtId="0" fontId="20" fillId="33" borderId="0">
      <alignment horizontal="left" wrapText="1"/>
    </xf>
    <xf numFmtId="0" fontId="1" fillId="0" borderId="0"/>
    <xf numFmtId="0" fontId="18" fillId="0" borderId="0"/>
    <xf numFmtId="0" fontId="1" fillId="0" borderId="0"/>
    <xf numFmtId="171" fontId="33" fillId="0" borderId="0">
      <alignment horizontal="left" wrapText="1"/>
    </xf>
    <xf numFmtId="0" fontId="217" fillId="0" borderId="0">
      <alignment horizontal="left" vertical="center"/>
    </xf>
    <xf numFmtId="0" fontId="217" fillId="0" borderId="0">
      <alignment horizontal="left" vertical="center"/>
    </xf>
    <xf numFmtId="0" fontId="57" fillId="0" borderId="0"/>
    <xf numFmtId="0" fontId="217" fillId="0" borderId="0">
      <alignment horizontal="left" vertical="center"/>
    </xf>
    <xf numFmtId="0" fontId="1" fillId="0" borderId="0"/>
    <xf numFmtId="0" fontId="18" fillId="0" borderId="0"/>
    <xf numFmtId="0" fontId="1" fillId="0" borderId="0"/>
    <xf numFmtId="0" fontId="1" fillId="0" borderId="0"/>
    <xf numFmtId="0" fontId="18" fillId="0" borderId="0"/>
    <xf numFmtId="0" fontId="217" fillId="0" borderId="0">
      <alignment horizontal="left" vertical="center"/>
    </xf>
    <xf numFmtId="0" fontId="1" fillId="0" borderId="0"/>
    <xf numFmtId="200" fontId="218"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81" fillId="0" borderId="95"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57" fillId="0" borderId="0"/>
    <xf numFmtId="0" fontId="81" fillId="0" borderId="95" applyNumberFormat="0" applyFill="0" applyAlignment="0" applyProtection="0"/>
    <xf numFmtId="0" fontId="18" fillId="0" borderId="0"/>
    <xf numFmtId="0" fontId="1" fillId="0" borderId="0"/>
    <xf numFmtId="0" fontId="1" fillId="0" borderId="0"/>
    <xf numFmtId="0" fontId="81" fillId="0" borderId="95"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81" fillId="0" borderId="97"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57" fillId="0" borderId="0"/>
    <xf numFmtId="0" fontId="99" fillId="0" borderId="98" applyNumberFormat="0" applyFont="0" applyFill="0" applyAlignment="0" applyProtection="0"/>
    <xf numFmtId="0" fontId="18" fillId="0" borderId="0"/>
    <xf numFmtId="0" fontId="1" fillId="0" borderId="0"/>
    <xf numFmtId="0" fontId="81" fillId="0" borderId="96"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18" fillId="0" borderId="0"/>
    <xf numFmtId="0" fontId="99" fillId="0" borderId="98" applyNumberFormat="0" applyFont="0" applyFill="0" applyAlignment="0" applyProtection="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 fillId="0" borderId="0"/>
    <xf numFmtId="0" fontId="18" fillId="0" borderId="0"/>
    <xf numFmtId="0" fontId="99" fillId="0" borderId="98" applyNumberFormat="0" applyFont="0" applyFill="0" applyAlignment="0" applyProtection="0"/>
    <xf numFmtId="0" fontId="219"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99" fillId="0" borderId="98"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98" applyNumberFormat="0" applyFont="0" applyFill="0" applyAlignment="0" applyProtection="0"/>
    <xf numFmtId="0" fontId="18" fillId="0" borderId="98" applyNumberFormat="0" applyFont="0" applyFill="0" applyAlignment="0" applyProtection="0"/>
    <xf numFmtId="0" fontId="81" fillId="0" borderId="9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7" fillId="0" borderId="99"/>
    <xf numFmtId="0" fontId="98" fillId="0" borderId="99"/>
    <xf numFmtId="0" fontId="98" fillId="0" borderId="99"/>
    <xf numFmtId="0" fontId="97" fillId="0" borderId="99"/>
    <xf numFmtId="0" fontId="18" fillId="0" borderId="0"/>
    <xf numFmtId="0" fontId="18" fillId="0" borderId="0"/>
    <xf numFmtId="0" fontId="18" fillId="0" borderId="0"/>
    <xf numFmtId="0" fontId="18" fillId="0" borderId="0"/>
    <xf numFmtId="0" fontId="18" fillId="0" borderId="0"/>
    <xf numFmtId="0" fontId="98" fillId="0" borderId="99"/>
    <xf numFmtId="0" fontId="98" fillId="0" borderId="99"/>
    <xf numFmtId="0" fontId="97" fillId="0" borderId="99"/>
    <xf numFmtId="0" fontId="1" fillId="0" borderId="0"/>
    <xf numFmtId="0" fontId="1" fillId="0" borderId="0"/>
    <xf numFmtId="0" fontId="1" fillId="0" borderId="0"/>
    <xf numFmtId="0" fontId="18" fillId="0" borderId="0"/>
    <xf numFmtId="0" fontId="98" fillId="0" borderId="99"/>
    <xf numFmtId="0" fontId="1" fillId="0" borderId="0"/>
    <xf numFmtId="0" fontId="98" fillId="0" borderId="99"/>
    <xf numFmtId="0" fontId="98" fillId="0" borderId="99"/>
    <xf numFmtId="200" fontId="73" fillId="0" borderId="47"/>
    <xf numFmtId="229" fontId="84" fillId="0" borderId="47" applyAlignment="0"/>
    <xf numFmtId="230" fontId="84" fillId="0" borderId="47" applyAlignment="0"/>
    <xf numFmtId="241" fontId="84" fillId="0" borderId="47" applyAlignment="0">
      <alignment horizontal="right"/>
    </xf>
    <xf numFmtId="246" fontId="220" fillId="0" borderId="0">
      <alignment horizontal="left"/>
    </xf>
    <xf numFmtId="247" fontId="175" fillId="89" borderId="18" applyBorder="0">
      <alignment horizontal="right" vertical="center"/>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171" fontId="33" fillId="0" borderId="0">
      <alignment horizontal="left" wrapText="1"/>
    </xf>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57" fillId="0" borderId="0"/>
    <xf numFmtId="0" fontId="153"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53"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21" fillId="0" borderId="0" applyNumberFormat="0" applyFill="0" applyBorder="0" applyAlignment="0" applyProtection="0"/>
    <xf numFmtId="0" fontId="1" fillId="0" borderId="0"/>
    <xf numFmtId="0" fontId="18" fillId="0" borderId="0"/>
    <xf numFmtId="0" fontId="18" fillId="0" borderId="0"/>
    <xf numFmtId="0" fontId="1" fillId="0" borderId="0"/>
    <xf numFmtId="0" fontId="2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 fillId="0" borderId="0"/>
    <xf numFmtId="0" fontId="18" fillId="0" borderId="0"/>
    <xf numFmtId="0" fontId="1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53" fillId="0" borderId="0" applyNumberFormat="0" applyFill="0" applyBorder="0" applyAlignment="0" applyProtection="0"/>
    <xf numFmtId="0" fontId="1" fillId="0" borderId="0"/>
    <xf numFmtId="0" fontId="22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4"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1" fontId="18" fillId="0" borderId="0">
      <alignment horizontal="center"/>
    </xf>
    <xf numFmtId="1" fontId="18" fillId="0" borderId="0">
      <alignment horizontal="center"/>
    </xf>
  </cellStyleXfs>
  <cellXfs count="818">
    <xf numFmtId="0" fontId="0" fillId="0" borderId="0" xfId="0"/>
    <xf numFmtId="0" fontId="18" fillId="0" borderId="0" xfId="2" applyAlignment="1">
      <alignment horizontal="centerContinuous"/>
    </xf>
    <xf numFmtId="0" fontId="19" fillId="0" borderId="0" xfId="2" applyFont="1" applyAlignment="1">
      <alignment horizontal="centerContinuous"/>
    </xf>
    <xf numFmtId="0" fontId="18" fillId="0" borderId="0" xfId="2" applyBorder="1" applyAlignment="1">
      <alignment horizontal="left"/>
    </xf>
    <xf numFmtId="0" fontId="18" fillId="0" borderId="0" xfId="2"/>
    <xf numFmtId="0" fontId="18" fillId="0" borderId="0" xfId="2" applyFont="1"/>
    <xf numFmtId="0" fontId="18" fillId="0" borderId="0" xfId="2" applyFill="1" applyAlignment="1">
      <alignment horizontal="centerContinuous"/>
    </xf>
    <xf numFmtId="0" fontId="18" fillId="0" borderId="0" xfId="2" applyBorder="1" applyAlignment="1">
      <alignment horizontal="centerContinuous"/>
    </xf>
    <xf numFmtId="0" fontId="20" fillId="0" borderId="0" xfId="2" applyFont="1" applyBorder="1" applyAlignment="1">
      <alignment horizontal="left"/>
    </xf>
    <xf numFmtId="0" fontId="18" fillId="0" borderId="0" xfId="2" applyFill="1" applyAlignment="1"/>
    <xf numFmtId="0" fontId="18" fillId="0" borderId="0" xfId="2" applyAlignment="1"/>
    <xf numFmtId="0" fontId="20" fillId="0" borderId="0" xfId="2" applyFont="1" applyAlignment="1">
      <alignment horizontal="left"/>
    </xf>
    <xf numFmtId="0" fontId="18" fillId="0" borderId="0" xfId="2" applyFill="1"/>
    <xf numFmtId="0" fontId="18" fillId="0" borderId="0" xfId="2" applyFill="1" applyAlignment="1">
      <alignment horizontal="center"/>
    </xf>
    <xf numFmtId="0" fontId="18" fillId="0" borderId="0" xfId="2" applyAlignment="1">
      <alignment horizontal="center"/>
    </xf>
    <xf numFmtId="42" fontId="18" fillId="0" borderId="0" xfId="2" applyNumberFormat="1"/>
    <xf numFmtId="0" fontId="18" fillId="0" borderId="0" xfId="2" applyBorder="1" applyAlignment="1">
      <alignment horizontal="center"/>
    </xf>
    <xf numFmtId="0" fontId="20" fillId="0" borderId="0" xfId="2" applyFont="1" applyAlignment="1">
      <alignment horizontal="left" wrapText="1"/>
    </xf>
    <xf numFmtId="0" fontId="18" fillId="0" borderId="0" xfId="2" applyBorder="1"/>
    <xf numFmtId="0" fontId="18" fillId="0" borderId="0" xfId="2" applyFill="1" applyBorder="1" applyAlignment="1">
      <alignment horizontal="center"/>
    </xf>
    <xf numFmtId="0" fontId="18" fillId="0" borderId="0" xfId="2" applyFont="1" applyBorder="1" applyAlignment="1">
      <alignment horizontal="center"/>
    </xf>
    <xf numFmtId="0" fontId="18" fillId="0" borderId="0" xfId="2" applyFont="1" applyBorder="1"/>
    <xf numFmtId="0" fontId="18" fillId="0" borderId="0" xfId="2" applyAlignment="1">
      <alignment horizontal="left"/>
    </xf>
    <xf numFmtId="0" fontId="18" fillId="0" borderId="10" xfId="2" applyBorder="1" applyAlignment="1">
      <alignment horizontal="center"/>
    </xf>
    <xf numFmtId="0" fontId="18" fillId="0" borderId="10" xfId="2" applyFill="1" applyBorder="1" applyAlignment="1">
      <alignment horizontal="center"/>
    </xf>
    <xf numFmtId="0" fontId="18" fillId="0" borderId="10" xfId="2" applyFont="1" applyBorder="1" applyAlignment="1">
      <alignment horizontal="center"/>
    </xf>
    <xf numFmtId="42" fontId="18" fillId="0" borderId="10" xfId="2" applyNumberFormat="1" applyFont="1" applyBorder="1" applyAlignment="1">
      <alignment horizontal="center"/>
    </xf>
    <xf numFmtId="0" fontId="18" fillId="0" borderId="11" xfId="2" applyFill="1" applyBorder="1" applyAlignment="1">
      <alignment horizontal="center"/>
    </xf>
    <xf numFmtId="0" fontId="18" fillId="0" borderId="12" xfId="2" applyFill="1" applyBorder="1" applyAlignment="1">
      <alignment horizontal="center"/>
    </xf>
    <xf numFmtId="0" fontId="18" fillId="0" borderId="13" xfId="2" applyFill="1" applyBorder="1" applyAlignment="1">
      <alignment horizontal="center"/>
    </xf>
    <xf numFmtId="0" fontId="18" fillId="0" borderId="0" xfId="2" applyFont="1" applyFill="1" applyBorder="1" applyAlignment="1">
      <alignment horizontal="center"/>
    </xf>
    <xf numFmtId="0" fontId="18" fillId="0" borderId="14" xfId="2" applyFill="1" applyBorder="1" applyAlignment="1">
      <alignment horizontal="center"/>
    </xf>
    <xf numFmtId="0" fontId="18" fillId="0" borderId="15" xfId="2" applyBorder="1" applyAlignment="1"/>
    <xf numFmtId="0" fontId="18" fillId="0" borderId="0" xfId="2" applyBorder="1" applyAlignment="1">
      <alignment horizontal="right"/>
    </xf>
    <xf numFmtId="42" fontId="21" fillId="0" borderId="0" xfId="2" applyNumberFormat="1" applyFont="1" applyFill="1" applyBorder="1" applyAlignment="1">
      <alignment horizontal="center"/>
    </xf>
    <xf numFmtId="42" fontId="18" fillId="0" borderId="0" xfId="2" applyNumberFormat="1" applyFont="1" applyFill="1" applyBorder="1" applyAlignment="1">
      <alignment horizontal="center"/>
    </xf>
    <xf numFmtId="42" fontId="22" fillId="0" borderId="0" xfId="2" applyNumberFormat="1" applyFont="1" applyBorder="1" applyAlignment="1">
      <alignment horizontal="center"/>
    </xf>
    <xf numFmtId="42" fontId="21" fillId="0" borderId="0" xfId="2" applyNumberFormat="1" applyFont="1" applyBorder="1" applyAlignment="1">
      <alignment horizontal="center"/>
    </xf>
    <xf numFmtId="42" fontId="18" fillId="0" borderId="0" xfId="2" applyNumberFormat="1" applyFont="1" applyBorder="1" applyAlignment="1">
      <alignment horizontal="center"/>
    </xf>
    <xf numFmtId="37" fontId="18" fillId="0" borderId="14" xfId="2" applyNumberFormat="1" applyBorder="1"/>
    <xf numFmtId="37" fontId="18" fillId="0" borderId="0" xfId="2" applyNumberFormat="1" applyBorder="1"/>
    <xf numFmtId="37" fontId="18" fillId="0" borderId="15" xfId="2" applyNumberFormat="1" applyBorder="1"/>
    <xf numFmtId="42" fontId="18" fillId="0" borderId="16" xfId="2" applyNumberFormat="1" applyBorder="1"/>
    <xf numFmtId="42" fontId="18" fillId="0" borderId="17" xfId="2" applyNumberFormat="1" applyBorder="1"/>
    <xf numFmtId="41" fontId="21" fillId="0" borderId="0" xfId="2" applyNumberFormat="1" applyFont="1" applyFill="1" applyBorder="1" applyAlignment="1">
      <alignment horizontal="center"/>
    </xf>
    <xf numFmtId="41" fontId="21" fillId="0" borderId="0" xfId="2" applyNumberFormat="1" applyFont="1" applyFill="1"/>
    <xf numFmtId="41" fontId="18" fillId="0" borderId="0" xfId="2" applyNumberFormat="1" applyFont="1" applyFill="1" applyBorder="1" applyAlignment="1">
      <alignment horizontal="center"/>
    </xf>
    <xf numFmtId="41" fontId="22" fillId="0" borderId="0" xfId="2" applyNumberFormat="1" applyFont="1" applyBorder="1" applyAlignment="1">
      <alignment horizontal="center"/>
    </xf>
    <xf numFmtId="41" fontId="21" fillId="0" borderId="0" xfId="2" applyNumberFormat="1" applyFont="1" applyBorder="1" applyAlignment="1">
      <alignment horizontal="center"/>
    </xf>
    <xf numFmtId="42" fontId="18" fillId="0" borderId="18" xfId="2" applyNumberFormat="1" applyBorder="1"/>
    <xf numFmtId="42" fontId="18" fillId="0" borderId="19" xfId="2" applyNumberFormat="1" applyBorder="1"/>
    <xf numFmtId="0" fontId="18" fillId="0" borderId="0" xfId="2" applyFill="1" applyBorder="1" applyAlignment="1">
      <alignment horizontal="left"/>
    </xf>
    <xf numFmtId="42" fontId="18" fillId="0" borderId="20" xfId="2" applyNumberFormat="1" applyFill="1" applyBorder="1"/>
    <xf numFmtId="42" fontId="18" fillId="0" borderId="20" xfId="2" applyNumberFormat="1" applyFont="1" applyFill="1" applyBorder="1"/>
    <xf numFmtId="42" fontId="18" fillId="0" borderId="20" xfId="2" applyNumberFormat="1" applyBorder="1"/>
    <xf numFmtId="42" fontId="18" fillId="0" borderId="0" xfId="2" applyNumberFormat="1" applyBorder="1"/>
    <xf numFmtId="42" fontId="18" fillId="0" borderId="0" xfId="2" applyNumberFormat="1" applyFill="1"/>
    <xf numFmtId="0" fontId="18" fillId="0" borderId="14" xfId="2" applyBorder="1"/>
    <xf numFmtId="0" fontId="18" fillId="0" borderId="15" xfId="2" applyBorder="1"/>
    <xf numFmtId="0" fontId="18" fillId="0" borderId="19" xfId="2" applyBorder="1"/>
    <xf numFmtId="41" fontId="21" fillId="0" borderId="0" xfId="2" applyNumberFormat="1" applyFont="1"/>
    <xf numFmtId="42" fontId="18" fillId="0" borderId="0" xfId="2" applyNumberFormat="1" applyFill="1" applyBorder="1"/>
    <xf numFmtId="42" fontId="18" fillId="0" borderId="15" xfId="2" applyNumberFormat="1" applyFill="1" applyBorder="1"/>
    <xf numFmtId="41" fontId="22" fillId="0" borderId="0" xfId="2" applyNumberFormat="1" applyFont="1" applyFill="1"/>
    <xf numFmtId="41" fontId="18" fillId="0" borderId="0" xfId="2" applyNumberFormat="1" applyFont="1"/>
    <xf numFmtId="42" fontId="18" fillId="0" borderId="0" xfId="2" applyNumberFormat="1" applyFont="1" applyFill="1" applyBorder="1"/>
    <xf numFmtId="41" fontId="18" fillId="0" borderId="0" xfId="2" applyNumberFormat="1" applyFill="1"/>
    <xf numFmtId="41" fontId="18" fillId="0" borderId="0" xfId="2" applyNumberFormat="1"/>
    <xf numFmtId="0" fontId="18" fillId="0" borderId="15" xfId="2" applyFill="1" applyBorder="1"/>
    <xf numFmtId="164" fontId="23" fillId="0" borderId="0" xfId="3" applyNumberFormat="1" applyFont="1" applyFill="1"/>
    <xf numFmtId="42" fontId="21" fillId="0" borderId="0" xfId="2" applyNumberFormat="1" applyFont="1" applyFill="1" applyBorder="1"/>
    <xf numFmtId="42" fontId="22" fillId="0" borderId="0" xfId="2" applyNumberFormat="1" applyFont="1" applyFill="1" applyBorder="1"/>
    <xf numFmtId="37" fontId="18" fillId="0" borderId="21" xfId="2" applyNumberFormat="1" applyBorder="1"/>
    <xf numFmtId="37" fontId="18" fillId="0" borderId="22" xfId="2" applyNumberFormat="1" applyBorder="1"/>
    <xf numFmtId="0" fontId="18" fillId="0" borderId="23" xfId="2" applyFill="1" applyBorder="1"/>
    <xf numFmtId="42" fontId="18" fillId="0" borderId="24" xfId="2" applyNumberFormat="1" applyBorder="1"/>
    <xf numFmtId="42" fontId="18" fillId="0" borderId="25" xfId="2" applyNumberFormat="1" applyBorder="1"/>
    <xf numFmtId="0" fontId="18" fillId="0" borderId="0" xfId="2" quotePrefix="1" applyAlignment="1">
      <alignment vertical="top"/>
    </xf>
    <xf numFmtId="0" fontId="18" fillId="0" borderId="0" xfId="2" applyAlignment="1">
      <alignment vertical="top"/>
    </xf>
    <xf numFmtId="0" fontId="18" fillId="0" borderId="0" xfId="2" applyFont="1" applyFill="1"/>
    <xf numFmtId="165" fontId="18" fillId="0" borderId="0" xfId="2" applyNumberFormat="1" applyBorder="1"/>
    <xf numFmtId="166" fontId="18" fillId="0" borderId="0" xfId="2" applyNumberFormat="1"/>
    <xf numFmtId="41" fontId="18" fillId="0" borderId="0" xfId="2" applyNumberFormat="1" applyBorder="1"/>
    <xf numFmtId="37" fontId="18" fillId="0" borderId="0" xfId="2" applyNumberFormat="1"/>
    <xf numFmtId="44" fontId="18" fillId="0" borderId="0" xfId="2" applyNumberFormat="1" applyFill="1"/>
    <xf numFmtId="167" fontId="18" fillId="0" borderId="0" xfId="2" applyNumberFormat="1"/>
    <xf numFmtId="0" fontId="18" fillId="0" borderId="0" xfId="2" applyFill="1" applyAlignment="1">
      <alignment vertical="top"/>
    </xf>
    <xf numFmtId="0" fontId="18" fillId="0" borderId="0" xfId="2" applyFill="1" applyAlignment="1">
      <alignment vertical="top" wrapText="1"/>
    </xf>
    <xf numFmtId="0" fontId="18" fillId="0" borderId="11" xfId="2" applyBorder="1"/>
    <xf numFmtId="42" fontId="18" fillId="0" borderId="12" xfId="2" applyNumberFormat="1" applyBorder="1"/>
    <xf numFmtId="42" fontId="18" fillId="0" borderId="12" xfId="2" applyNumberFormat="1" applyFill="1" applyBorder="1"/>
    <xf numFmtId="42" fontId="18" fillId="0" borderId="13" xfId="2" applyNumberFormat="1" applyBorder="1"/>
    <xf numFmtId="42" fontId="18" fillId="0" borderId="15" xfId="2" applyNumberFormat="1" applyBorder="1"/>
    <xf numFmtId="0" fontId="18" fillId="0" borderId="21" xfId="2" applyBorder="1"/>
    <xf numFmtId="0" fontId="18" fillId="0" borderId="22" xfId="2" applyFill="1" applyBorder="1"/>
    <xf numFmtId="0" fontId="18" fillId="0" borderId="22" xfId="2" applyBorder="1"/>
    <xf numFmtId="166" fontId="18" fillId="0" borderId="23" xfId="2" applyNumberFormat="1" applyBorder="1"/>
    <xf numFmtId="0" fontId="28" fillId="0" borderId="0" xfId="2" applyFont="1" applyAlignment="1">
      <alignment horizontal="centerContinuous"/>
    </xf>
    <xf numFmtId="0" fontId="18" fillId="0" borderId="0" xfId="2" applyFill="1" applyBorder="1" applyAlignment="1">
      <alignment horizontal="centerContinuous"/>
    </xf>
    <xf numFmtId="0" fontId="18" fillId="0" borderId="26" xfId="2" applyFill="1" applyBorder="1" applyAlignment="1">
      <alignment horizontal="center"/>
    </xf>
    <xf numFmtId="0" fontId="18" fillId="0" borderId="27" xfId="2" applyFill="1" applyBorder="1" applyAlignment="1">
      <alignment horizontal="center"/>
    </xf>
    <xf numFmtId="3" fontId="21" fillId="0" borderId="0" xfId="4" applyNumberFormat="1" applyFont="1" applyFill="1"/>
    <xf numFmtId="3" fontId="21" fillId="0" borderId="0" xfId="2" applyNumberFormat="1" applyFont="1" applyFill="1"/>
    <xf numFmtId="3" fontId="21" fillId="0" borderId="0" xfId="2" applyNumberFormat="1" applyFont="1"/>
    <xf numFmtId="3" fontId="18" fillId="0" borderId="0" xfId="2" applyNumberFormat="1"/>
    <xf numFmtId="3" fontId="22" fillId="0" borderId="0" xfId="2" applyNumberFormat="1" applyFont="1"/>
    <xf numFmtId="3" fontId="18" fillId="0" borderId="14" xfId="2" applyNumberFormat="1" applyBorder="1"/>
    <xf numFmtId="3" fontId="18" fillId="0" borderId="15" xfId="2" applyNumberFormat="1" applyBorder="1"/>
    <xf numFmtId="3" fontId="18" fillId="0" borderId="20" xfId="2" applyNumberFormat="1" applyFill="1" applyBorder="1"/>
    <xf numFmtId="3" fontId="18" fillId="0" borderId="20" xfId="2" applyNumberFormat="1" applyBorder="1"/>
    <xf numFmtId="3" fontId="18" fillId="0" borderId="0" xfId="2" applyNumberFormat="1" applyBorder="1"/>
    <xf numFmtId="3" fontId="18" fillId="0" borderId="21" xfId="2" applyNumberFormat="1" applyBorder="1"/>
    <xf numFmtId="3" fontId="18" fillId="0" borderId="23" xfId="2" applyNumberFormat="1" applyFill="1" applyBorder="1"/>
    <xf numFmtId="0" fontId="18" fillId="0" borderId="28" xfId="2" applyFill="1" applyBorder="1"/>
    <xf numFmtId="0" fontId="18" fillId="0" borderId="29" xfId="2" applyBorder="1"/>
    <xf numFmtId="3" fontId="18" fillId="0" borderId="29" xfId="2" applyNumberFormat="1" applyBorder="1"/>
    <xf numFmtId="3" fontId="18" fillId="0" borderId="30" xfId="2" applyNumberFormat="1" applyBorder="1"/>
    <xf numFmtId="0" fontId="18" fillId="0" borderId="0" xfId="2" applyFill="1" applyBorder="1"/>
    <xf numFmtId="0" fontId="18" fillId="0" borderId="31" xfId="2" applyFill="1" applyBorder="1"/>
    <xf numFmtId="3" fontId="18" fillId="0" borderId="32" xfId="2" applyNumberFormat="1" applyBorder="1"/>
    <xf numFmtId="0" fontId="18" fillId="0" borderId="33" xfId="2" applyBorder="1" applyAlignment="1">
      <alignment horizontal="left"/>
    </xf>
    <xf numFmtId="0" fontId="18" fillId="0" borderId="34" xfId="2" applyBorder="1"/>
    <xf numFmtId="3" fontId="18" fillId="0" borderId="34" xfId="2" applyNumberFormat="1" applyBorder="1"/>
    <xf numFmtId="3" fontId="18" fillId="0" borderId="35" xfId="2" applyNumberFormat="1" applyBorder="1"/>
    <xf numFmtId="164" fontId="18" fillId="0" borderId="0" xfId="2" applyNumberFormat="1" applyBorder="1"/>
    <xf numFmtId="164" fontId="18" fillId="0" borderId="0" xfId="2" applyNumberFormat="1" applyFill="1" applyBorder="1"/>
    <xf numFmtId="3" fontId="18" fillId="0" borderId="0" xfId="2" applyNumberFormat="1" applyFill="1" applyBorder="1"/>
    <xf numFmtId="3" fontId="29" fillId="0" borderId="0" xfId="2" applyNumberFormat="1" applyFont="1" applyFill="1" applyBorder="1"/>
    <xf numFmtId="0" fontId="20" fillId="0" borderId="0" xfId="2" applyFont="1" applyAlignment="1">
      <alignment horizontal="centerContinuous"/>
    </xf>
    <xf numFmtId="0" fontId="18" fillId="0" borderId="0" xfId="2" applyFont="1" applyAlignment="1"/>
    <xf numFmtId="41" fontId="18" fillId="0" borderId="0" xfId="2" applyNumberFormat="1" applyFont="1" applyAlignment="1"/>
    <xf numFmtId="0" fontId="18" fillId="0" borderId="0" xfId="2" applyFont="1" applyFill="1" applyAlignment="1"/>
    <xf numFmtId="0" fontId="18" fillId="0" borderId="0" xfId="2" applyFont="1" applyAlignment="1">
      <alignment horizontal="centerContinuous"/>
    </xf>
    <xf numFmtId="0" fontId="18" fillId="0" borderId="0" xfId="2" applyFont="1" applyAlignment="1">
      <alignment horizontal="center"/>
    </xf>
    <xf numFmtId="0" fontId="18" fillId="0" borderId="0" xfId="2" applyFont="1" applyBorder="1" applyAlignment="1"/>
    <xf numFmtId="0" fontId="18" fillId="0" borderId="0" xfId="2" applyFont="1" applyBorder="1" applyAlignment="1">
      <alignment horizontal="left"/>
    </xf>
    <xf numFmtId="0" fontId="18" fillId="0" borderId="0" xfId="2" applyFont="1" applyFill="1" applyAlignment="1">
      <alignment horizontal="center"/>
    </xf>
    <xf numFmtId="0" fontId="18" fillId="0" borderId="10" xfId="2" applyFont="1" applyFill="1" applyBorder="1" applyAlignment="1">
      <alignment horizontal="center"/>
    </xf>
    <xf numFmtId="0" fontId="18" fillId="0" borderId="0" xfId="2" applyFont="1" applyAlignment="1">
      <alignment horizontal="left"/>
    </xf>
    <xf numFmtId="42" fontId="21" fillId="0" borderId="0" xfId="2" applyNumberFormat="1" applyFont="1" applyFill="1"/>
    <xf numFmtId="42" fontId="18" fillId="0" borderId="0" xfId="2" applyNumberFormat="1" applyFont="1" applyFill="1"/>
    <xf numFmtId="9" fontId="18" fillId="0" borderId="0" xfId="5" applyFont="1" applyFill="1" applyBorder="1" applyAlignment="1">
      <alignment horizontal="right"/>
    </xf>
    <xf numFmtId="168" fontId="19" fillId="0" borderId="0" xfId="5" applyNumberFormat="1" applyFont="1" applyFill="1"/>
    <xf numFmtId="168" fontId="18" fillId="0" borderId="0" xfId="5" applyNumberFormat="1" applyFont="1"/>
    <xf numFmtId="42" fontId="18" fillId="0" borderId="0" xfId="2" applyNumberFormat="1" applyFont="1"/>
    <xf numFmtId="42" fontId="22" fillId="0" borderId="0" xfId="2" applyNumberFormat="1" applyFont="1" applyFill="1"/>
    <xf numFmtId="168" fontId="18" fillId="0" borderId="0" xfId="5" applyNumberFormat="1" applyFont="1" applyFill="1"/>
    <xf numFmtId="10" fontId="18" fillId="0" borderId="0" xfId="5" applyNumberFormat="1" applyFont="1"/>
    <xf numFmtId="0" fontId="18" fillId="0" borderId="0" xfId="2" applyFont="1" applyFill="1" applyBorder="1" applyAlignment="1">
      <alignment horizontal="left"/>
    </xf>
    <xf numFmtId="41" fontId="18" fillId="0" borderId="0" xfId="2" applyNumberFormat="1" applyFont="1" applyFill="1"/>
    <xf numFmtId="0" fontId="18" fillId="0" borderId="0" xfId="2" applyFont="1" applyFill="1" applyAlignment="1">
      <alignment horizontal="left"/>
    </xf>
    <xf numFmtId="168" fontId="19" fillId="0" borderId="0" xfId="5" applyNumberFormat="1" applyFont="1"/>
    <xf numFmtId="41" fontId="21" fillId="0" borderId="0" xfId="0" applyNumberFormat="1" applyFont="1" applyFill="1"/>
    <xf numFmtId="168" fontId="18" fillId="0" borderId="10" xfId="5" applyNumberFormat="1" applyFont="1" applyFill="1" applyBorder="1"/>
    <xf numFmtId="42" fontId="18" fillId="0" borderId="20" xfId="2" applyNumberFormat="1" applyFont="1" applyBorder="1"/>
    <xf numFmtId="3" fontId="18" fillId="0" borderId="20" xfId="2" applyNumberFormat="1" applyFont="1" applyBorder="1"/>
    <xf numFmtId="9" fontId="18" fillId="0" borderId="20" xfId="5" applyFont="1" applyBorder="1"/>
    <xf numFmtId="168" fontId="18" fillId="0" borderId="20" xfId="5" applyNumberFormat="1" applyFont="1" applyFill="1" applyBorder="1"/>
    <xf numFmtId="41" fontId="19" fillId="0" borderId="0" xfId="2" applyNumberFormat="1" applyFont="1"/>
    <xf numFmtId="3" fontId="18" fillId="0" borderId="0" xfId="2" applyNumberFormat="1" applyFont="1"/>
    <xf numFmtId="41" fontId="22" fillId="0" borderId="0" xfId="2" applyNumberFormat="1" applyFont="1"/>
    <xf numFmtId="3" fontId="32" fillId="0" borderId="0" xfId="2" applyNumberFormat="1" applyFont="1"/>
    <xf numFmtId="168" fontId="19" fillId="0" borderId="0" xfId="5" applyNumberFormat="1" applyFont="1" applyBorder="1"/>
    <xf numFmtId="168" fontId="18" fillId="0" borderId="0" xfId="5" applyNumberFormat="1" applyFont="1" applyFill="1" applyBorder="1"/>
    <xf numFmtId="9" fontId="18" fillId="0" borderId="0" xfId="5" applyFont="1" applyBorder="1"/>
    <xf numFmtId="169" fontId="18" fillId="0" borderId="0" xfId="5" applyNumberFormat="1" applyFont="1"/>
    <xf numFmtId="10" fontId="19" fillId="0" borderId="0" xfId="5" applyNumberFormat="1" applyFont="1" applyFill="1" applyBorder="1"/>
    <xf numFmtId="10" fontId="18" fillId="0" borderId="0" xfId="5" applyNumberFormat="1" applyFont="1" applyFill="1"/>
    <xf numFmtId="42" fontId="18" fillId="0" borderId="0" xfId="2" applyNumberFormat="1" applyFont="1" applyBorder="1"/>
    <xf numFmtId="42" fontId="18" fillId="0" borderId="0" xfId="5" applyNumberFormat="1" applyFont="1" applyFill="1"/>
    <xf numFmtId="169" fontId="18" fillId="0" borderId="0" xfId="5" applyNumberFormat="1" applyFont="1" applyBorder="1"/>
    <xf numFmtId="10" fontId="18" fillId="0" borderId="0" xfId="5" applyNumberFormat="1" applyFill="1"/>
    <xf numFmtId="0" fontId="18" fillId="0" borderId="0" xfId="2" applyFill="1" applyAlignment="1">
      <alignment horizontal="left"/>
    </xf>
    <xf numFmtId="164" fontId="18" fillId="0" borderId="0" xfId="1" applyNumberFormat="1" applyFont="1" applyFill="1"/>
    <xf numFmtId="164" fontId="18" fillId="0" borderId="0" xfId="2" applyNumberFormat="1" applyFill="1"/>
    <xf numFmtId="170" fontId="18" fillId="0" borderId="0" xfId="2" applyNumberFormat="1" applyFill="1"/>
    <xf numFmtId="42" fontId="19" fillId="0" borderId="0" xfId="2" applyNumberFormat="1" applyFont="1" applyFill="1"/>
    <xf numFmtId="3" fontId="19" fillId="0" borderId="0" xfId="2" applyNumberFormat="1" applyFont="1"/>
    <xf numFmtId="42" fontId="0" fillId="0" borderId="0" xfId="5" applyNumberFormat="1" applyFont="1" applyFill="1"/>
    <xf numFmtId="9" fontId="18" fillId="0" borderId="0" xfId="2" applyNumberFormat="1" applyFill="1"/>
    <xf numFmtId="10" fontId="0" fillId="0" borderId="0" xfId="5" applyNumberFormat="1" applyFont="1" applyFill="1"/>
    <xf numFmtId="171" fontId="34" fillId="0" borderId="0" xfId="6" applyNumberFormat="1" applyFont="1" applyFill="1" applyAlignment="1">
      <alignment horizontal="right"/>
    </xf>
    <xf numFmtId="0" fontId="34" fillId="0" borderId="0" xfId="6" applyNumberFormat="1" applyFont="1" applyFill="1" applyAlignment="1">
      <alignment horizontal="right"/>
    </xf>
    <xf numFmtId="14" fontId="35" fillId="0" borderId="0" xfId="6" applyNumberFormat="1" applyFont="1" applyFill="1" applyAlignment="1">
      <alignment horizontal="left"/>
    </xf>
    <xf numFmtId="0" fontId="36" fillId="0" borderId="0" xfId="6" applyNumberFormat="1" applyFont="1" applyFill="1" applyAlignment="1"/>
    <xf numFmtId="0" fontId="34" fillId="0" borderId="0" xfId="6" applyNumberFormat="1" applyFont="1" applyFill="1" applyAlignment="1"/>
    <xf numFmtId="0" fontId="36" fillId="0" borderId="0" xfId="6" applyNumberFormat="1" applyFont="1" applyFill="1" applyBorder="1" applyAlignment="1"/>
    <xf numFmtId="171" fontId="33" fillId="0" borderId="0" xfId="6" applyFill="1">
      <alignment horizontal="left" wrapText="1"/>
    </xf>
    <xf numFmtId="0" fontId="37" fillId="0" borderId="0" xfId="6" applyNumberFormat="1" applyFont="1" applyFill="1" applyAlignment="1"/>
    <xf numFmtId="0" fontId="34" fillId="0" borderId="0" xfId="6" quotePrefix="1" applyNumberFormat="1" applyFont="1" applyFill="1" applyBorder="1" applyAlignment="1">
      <alignment horizontal="right"/>
    </xf>
    <xf numFmtId="0" fontId="38" fillId="0" borderId="0" xfId="6" applyNumberFormat="1" applyFont="1" applyFill="1" applyAlignment="1">
      <alignment horizontal="center"/>
    </xf>
    <xf numFmtId="172" fontId="34" fillId="0" borderId="0" xfId="6" quotePrefix="1" applyNumberFormat="1" applyFont="1" applyFill="1" applyBorder="1" applyAlignment="1">
      <alignment horizontal="right"/>
    </xf>
    <xf numFmtId="0" fontId="36" fillId="0" borderId="0" xfId="6" applyNumberFormat="1" applyFont="1" applyFill="1" applyAlignment="1">
      <alignment horizontal="centerContinuous"/>
    </xf>
    <xf numFmtId="0" fontId="34" fillId="0" borderId="0" xfId="6" applyNumberFormat="1" applyFont="1" applyFill="1" applyAlignment="1">
      <alignment horizontal="centerContinuous"/>
    </xf>
    <xf numFmtId="18" fontId="34" fillId="0" borderId="0" xfId="6" applyNumberFormat="1" applyFont="1" applyFill="1" applyAlignment="1">
      <alignment horizontal="centerContinuous"/>
    </xf>
    <xf numFmtId="0" fontId="34" fillId="0" borderId="0" xfId="6" applyNumberFormat="1" applyFont="1" applyFill="1" applyAlignment="1" applyProtection="1">
      <alignment horizontal="centerContinuous"/>
      <protection locked="0"/>
    </xf>
    <xf numFmtId="0" fontId="34" fillId="0" borderId="0" xfId="6" applyNumberFormat="1" applyFont="1" applyFill="1" applyAlignment="1">
      <alignment horizontal="center" wrapText="1"/>
    </xf>
    <xf numFmtId="0" fontId="34" fillId="0" borderId="0" xfId="6" applyNumberFormat="1" applyFont="1" applyFill="1" applyAlignment="1">
      <alignment horizontal="center"/>
    </xf>
    <xf numFmtId="0" fontId="36" fillId="0" borderId="0" xfId="6" applyNumberFormat="1" applyFont="1" applyFill="1" applyAlignment="1">
      <alignment horizontal="fill"/>
    </xf>
    <xf numFmtId="0" fontId="36" fillId="0" borderId="0" xfId="6" applyNumberFormat="1" applyFont="1" applyFill="1" applyAlignment="1">
      <alignment horizontal="center"/>
    </xf>
    <xf numFmtId="42" fontId="36" fillId="0" borderId="0" xfId="6" applyNumberFormat="1" applyFont="1" applyFill="1" applyAlignment="1">
      <alignment horizontal="right"/>
    </xf>
    <xf numFmtId="10" fontId="36" fillId="0" borderId="0" xfId="6" applyNumberFormat="1" applyFont="1" applyFill="1" applyBorder="1" applyAlignment="1"/>
    <xf numFmtId="0" fontId="36" fillId="0" borderId="0" xfId="6" applyNumberFormat="1" applyFont="1" applyFill="1" applyAlignment="1">
      <alignment horizontal="left"/>
    </xf>
    <xf numFmtId="173" fontId="36" fillId="0" borderId="0" xfId="6" applyNumberFormat="1" applyFont="1" applyFill="1" applyAlignment="1"/>
    <xf numFmtId="171" fontId="36" fillId="0" borderId="0" xfId="6" applyFont="1" applyFill="1" applyAlignment="1">
      <alignment horizontal="left"/>
    </xf>
    <xf numFmtId="171" fontId="36" fillId="0" borderId="0" xfId="6" applyFont="1" applyFill="1" applyAlignment="1"/>
    <xf numFmtId="169" fontId="36" fillId="0" borderId="0" xfId="6" applyNumberFormat="1" applyFont="1" applyFill="1" applyAlignment="1"/>
    <xf numFmtId="42" fontId="36" fillId="0" borderId="0" xfId="6" applyNumberFormat="1" applyFont="1" applyFill="1" applyAlignment="1"/>
    <xf numFmtId="10" fontId="36" fillId="0" borderId="20" xfId="6" applyNumberFormat="1" applyFont="1" applyFill="1" applyBorder="1" applyAlignment="1"/>
    <xf numFmtId="0" fontId="36" fillId="0" borderId="20" xfId="6" applyNumberFormat="1" applyFont="1" applyFill="1" applyBorder="1" applyAlignment="1"/>
    <xf numFmtId="10" fontId="36" fillId="0" borderId="0" xfId="6" applyNumberFormat="1" applyFont="1" applyFill="1" applyAlignment="1" applyProtection="1">
      <alignment horizontal="left" indent="2"/>
    </xf>
    <xf numFmtId="0" fontId="39" fillId="0" borderId="0" xfId="6" applyNumberFormat="1" applyFont="1" applyFill="1" applyAlignment="1">
      <alignment horizontal="left"/>
    </xf>
    <xf numFmtId="10" fontId="36" fillId="0" borderId="0" xfId="6" applyNumberFormat="1" applyFont="1" applyFill="1" applyAlignment="1"/>
    <xf numFmtId="173" fontId="36" fillId="0" borderId="0" xfId="6" applyNumberFormat="1" applyFont="1" applyFill="1" applyBorder="1" applyAlignment="1"/>
    <xf numFmtId="173" fontId="36" fillId="0" borderId="20" xfId="6" applyNumberFormat="1" applyFont="1" applyFill="1" applyBorder="1" applyAlignment="1"/>
    <xf numFmtId="0" fontId="36" fillId="0" borderId="0" xfId="6" applyNumberFormat="1" applyFont="1" applyFill="1" applyAlignment="1">
      <alignment vertical="top"/>
    </xf>
    <xf numFmtId="171" fontId="40" fillId="0" borderId="0" xfId="6" applyFont="1" applyFill="1" applyBorder="1" applyAlignment="1"/>
    <xf numFmtId="173" fontId="36" fillId="0" borderId="0" xfId="6" applyNumberFormat="1" applyFont="1" applyFill="1" applyBorder="1" applyAlignment="1" applyProtection="1">
      <protection locked="0"/>
    </xf>
    <xf numFmtId="15" fontId="36" fillId="0" borderId="0" xfId="6" applyNumberFormat="1" applyFont="1" applyFill="1" applyAlignment="1"/>
    <xf numFmtId="0" fontId="41" fillId="0" borderId="0" xfId="6" applyNumberFormat="1" applyFont="1" applyFill="1" applyAlignment="1"/>
    <xf numFmtId="0" fontId="18" fillId="0" borderId="0" xfId="2" applyFont="1" applyFill="1" applyAlignment="1">
      <alignment horizontal="centerContinuous"/>
    </xf>
    <xf numFmtId="3" fontId="18" fillId="0" borderId="0" xfId="2" applyNumberFormat="1" applyFont="1" applyBorder="1" applyAlignment="1">
      <alignment horizontal="centerContinuous"/>
    </xf>
    <xf numFmtId="175" fontId="18" fillId="0" borderId="0" xfId="2" applyNumberFormat="1" applyFont="1" applyAlignment="1">
      <alignment horizontal="centerContinuous"/>
    </xf>
    <xf numFmtId="175" fontId="18" fillId="0" borderId="0" xfId="2" applyNumberFormat="1" applyFont="1" applyBorder="1" applyAlignment="1">
      <alignment horizontal="centerContinuous"/>
    </xf>
    <xf numFmtId="176" fontId="18" fillId="0" borderId="0" xfId="2" applyNumberFormat="1" applyFont="1" applyAlignment="1">
      <alignment horizontal="centerContinuous"/>
    </xf>
    <xf numFmtId="177" fontId="18" fillId="0" borderId="0" xfId="2" applyNumberFormat="1" applyFont="1" applyAlignment="1">
      <alignment horizontal="centerContinuous"/>
    </xf>
    <xf numFmtId="0" fontId="20" fillId="0" borderId="0" xfId="2" applyFont="1" applyFill="1" applyAlignment="1">
      <alignment horizontal="centerContinuous"/>
    </xf>
    <xf numFmtId="0" fontId="42" fillId="0" borderId="0" xfId="2" applyFont="1" applyAlignment="1">
      <alignment horizontal="centerContinuous"/>
    </xf>
    <xf numFmtId="0" fontId="20" fillId="0" borderId="0" xfId="7" applyFont="1" applyAlignment="1">
      <alignment horizontal="centerContinuous"/>
    </xf>
    <xf numFmtId="176" fontId="18" fillId="0" borderId="0" xfId="2" applyNumberFormat="1" applyFont="1" applyBorder="1" applyAlignment="1">
      <alignment horizontal="centerContinuous"/>
    </xf>
    <xf numFmtId="0" fontId="18" fillId="0" borderId="0" xfId="2" applyFont="1" applyBorder="1" applyAlignment="1">
      <alignment horizontal="centerContinuous"/>
    </xf>
    <xf numFmtId="0" fontId="20" fillId="0" borderId="0" xfId="2" applyFont="1"/>
    <xf numFmtId="3" fontId="18" fillId="0" borderId="0" xfId="2" applyNumberFormat="1" applyFont="1" applyBorder="1"/>
    <xf numFmtId="175" fontId="18" fillId="0" borderId="0" xfId="2" applyNumberFormat="1" applyFont="1"/>
    <xf numFmtId="175" fontId="18" fillId="0" borderId="0" xfId="2" applyNumberFormat="1" applyFont="1" applyBorder="1"/>
    <xf numFmtId="176" fontId="18" fillId="0" borderId="0" xfId="2" applyNumberFormat="1" applyFont="1" applyAlignment="1">
      <alignment horizontal="right"/>
    </xf>
    <xf numFmtId="176" fontId="18" fillId="0" borderId="0" xfId="2" applyNumberFormat="1" applyFont="1" applyBorder="1" applyAlignment="1">
      <alignment horizontal="right"/>
    </xf>
    <xf numFmtId="177" fontId="18" fillId="0" borderId="0" xfId="2" applyNumberFormat="1" applyFont="1"/>
    <xf numFmtId="0" fontId="18" fillId="0" borderId="16" xfId="2" applyFont="1" applyBorder="1" applyAlignment="1">
      <alignment horizontal="center"/>
    </xf>
    <xf numFmtId="0" fontId="18" fillId="0" borderId="20" xfId="2" applyFont="1" applyBorder="1" applyAlignment="1">
      <alignment horizontal="center"/>
    </xf>
    <xf numFmtId="0" fontId="18" fillId="0" borderId="20" xfId="2" applyFont="1" applyFill="1" applyBorder="1" applyAlignment="1">
      <alignment horizontal="center"/>
    </xf>
    <xf numFmtId="0" fontId="18" fillId="0" borderId="38" xfId="2" applyFont="1" applyFill="1" applyBorder="1" applyAlignment="1">
      <alignment horizontal="centerContinuous"/>
    </xf>
    <xf numFmtId="175" fontId="18" fillId="0" borderId="38" xfId="2" applyNumberFormat="1" applyFont="1" applyBorder="1" applyAlignment="1">
      <alignment horizontal="centerContinuous"/>
    </xf>
    <xf numFmtId="0" fontId="18" fillId="0" borderId="20" xfId="2" applyFont="1" applyBorder="1" applyAlignment="1">
      <alignment horizontal="left"/>
    </xf>
    <xf numFmtId="0" fontId="18" fillId="0" borderId="38" xfId="2" applyFont="1" applyBorder="1" applyAlignment="1">
      <alignment horizontal="centerContinuous"/>
    </xf>
    <xf numFmtId="175" fontId="18" fillId="0" borderId="20" xfId="2" applyNumberFormat="1" applyFont="1" applyBorder="1" applyAlignment="1">
      <alignment horizontal="left"/>
    </xf>
    <xf numFmtId="175" fontId="18" fillId="0" borderId="39" xfId="2" applyNumberFormat="1" applyFont="1" applyBorder="1" applyAlignment="1">
      <alignment horizontal="centerContinuous"/>
    </xf>
    <xf numFmtId="175" fontId="18" fillId="0" borderId="0" xfId="2" applyNumberFormat="1" applyFont="1" applyBorder="1" applyAlignment="1">
      <alignment horizontal="left"/>
    </xf>
    <xf numFmtId="0" fontId="18" fillId="0" borderId="0" xfId="7" applyBorder="1" applyAlignment="1">
      <alignment horizontal="center"/>
    </xf>
    <xf numFmtId="177" fontId="18" fillId="0" borderId="0" xfId="2" applyNumberFormat="1" applyFont="1" applyBorder="1" applyAlignment="1">
      <alignment horizontal="center"/>
    </xf>
    <xf numFmtId="0" fontId="18" fillId="0" borderId="24" xfId="2" applyFont="1" applyBorder="1" applyAlignment="1">
      <alignment horizontal="center"/>
    </xf>
    <xf numFmtId="175" fontId="18" fillId="0" borderId="10" xfId="2" applyNumberFormat="1" applyFont="1" applyBorder="1" applyAlignment="1">
      <alignment horizontal="center"/>
    </xf>
    <xf numFmtId="169" fontId="18" fillId="0" borderId="25" xfId="2" applyNumberFormat="1" applyFont="1" applyBorder="1" applyAlignment="1">
      <alignment horizontal="center"/>
    </xf>
    <xf numFmtId="169" fontId="18" fillId="0" borderId="0" xfId="2" applyNumberFormat="1" applyFont="1" applyBorder="1" applyAlignment="1">
      <alignment horizontal="center"/>
    </xf>
    <xf numFmtId="0" fontId="18" fillId="0" borderId="10" xfId="7" applyBorder="1" applyAlignment="1">
      <alignment horizontal="center"/>
    </xf>
    <xf numFmtId="177" fontId="18" fillId="0" borderId="10" xfId="2" applyNumberFormat="1" applyFont="1" applyBorder="1" applyAlignment="1">
      <alignment horizontal="center"/>
    </xf>
    <xf numFmtId="0" fontId="18" fillId="0" borderId="0" xfId="2" applyFont="1" applyFill="1" applyBorder="1"/>
    <xf numFmtId="0" fontId="20" fillId="0" borderId="40" xfId="2" applyFont="1" applyBorder="1" applyProtection="1">
      <protection locked="0"/>
    </xf>
    <xf numFmtId="0" fontId="20" fillId="0" borderId="20" xfId="2" applyFont="1" applyBorder="1" applyProtection="1">
      <protection locked="0"/>
    </xf>
    <xf numFmtId="0" fontId="18" fillId="0" borderId="20" xfId="2" applyFont="1" applyFill="1" applyBorder="1"/>
    <xf numFmtId="0" fontId="18" fillId="0" borderId="20" xfId="2" applyFont="1" applyBorder="1"/>
    <xf numFmtId="176" fontId="18" fillId="0" borderId="20" xfId="2" applyNumberFormat="1" applyFont="1" applyBorder="1"/>
    <xf numFmtId="168" fontId="18" fillId="0" borderId="17" xfId="5" applyNumberFormat="1" applyFont="1" applyBorder="1" applyAlignment="1">
      <alignment horizontal="right"/>
    </xf>
    <xf numFmtId="0" fontId="18" fillId="0" borderId="18" xfId="2" applyFont="1" applyBorder="1"/>
    <xf numFmtId="3" fontId="18" fillId="0" borderId="0" xfId="2" applyNumberFormat="1" applyFont="1" applyBorder="1" applyProtection="1">
      <protection locked="0"/>
    </xf>
    <xf numFmtId="176" fontId="18" fillId="0" borderId="0" xfId="2" applyNumberFormat="1" applyFont="1" applyBorder="1"/>
    <xf numFmtId="168" fontId="18" fillId="0" borderId="19" xfId="5" applyNumberFormat="1" applyFont="1" applyBorder="1" applyAlignment="1">
      <alignment horizontal="right"/>
    </xf>
    <xf numFmtId="0" fontId="18" fillId="0" borderId="41" xfId="2" applyFont="1" applyBorder="1" applyAlignment="1">
      <alignment horizontal="center"/>
    </xf>
    <xf numFmtId="0" fontId="18" fillId="0" borderId="18" xfId="2" applyFont="1" applyFill="1" applyBorder="1" applyProtection="1">
      <protection locked="0"/>
    </xf>
    <xf numFmtId="0" fontId="18" fillId="0" borderId="0" xfId="2" applyFont="1" applyFill="1" applyBorder="1" applyProtection="1">
      <protection locked="0"/>
    </xf>
    <xf numFmtId="3" fontId="21" fillId="0" borderId="0" xfId="2" applyNumberFormat="1" applyFont="1" applyFill="1" applyBorder="1"/>
    <xf numFmtId="175" fontId="21" fillId="0" borderId="0" xfId="2" applyNumberFormat="1" applyFont="1" applyFill="1" applyBorder="1"/>
    <xf numFmtId="175" fontId="28" fillId="0" borderId="0" xfId="2" applyNumberFormat="1" applyFont="1" applyFill="1" applyBorder="1"/>
    <xf numFmtId="168" fontId="18" fillId="0" borderId="19" xfId="5" applyNumberFormat="1" applyFont="1" applyBorder="1"/>
    <xf numFmtId="176" fontId="22" fillId="0" borderId="42" xfId="2" applyNumberFormat="1" applyFont="1" applyFill="1" applyBorder="1" applyAlignment="1">
      <alignment horizontal="center"/>
    </xf>
    <xf numFmtId="3" fontId="21" fillId="0" borderId="0" xfId="2" applyNumberFormat="1" applyFont="1" applyBorder="1"/>
    <xf numFmtId="178" fontId="21" fillId="0" borderId="0" xfId="2" applyNumberFormat="1" applyFont="1" applyFill="1" applyBorder="1"/>
    <xf numFmtId="178" fontId="18" fillId="0" borderId="0" xfId="2" applyNumberFormat="1" applyFont="1" applyFill="1" applyBorder="1"/>
    <xf numFmtId="176" fontId="18" fillId="0" borderId="42" xfId="2" applyNumberFormat="1" applyFont="1" applyBorder="1" applyAlignment="1">
      <alignment horizontal="center"/>
    </xf>
    <xf numFmtId="0" fontId="20" fillId="0" borderId="18" xfId="2" applyFont="1" applyBorder="1"/>
    <xf numFmtId="0" fontId="18" fillId="0" borderId="0" xfId="2" applyFont="1" applyBorder="1" applyProtection="1">
      <protection locked="0"/>
    </xf>
    <xf numFmtId="3" fontId="18" fillId="0" borderId="0" xfId="2" applyNumberFormat="1" applyFont="1" applyFill="1" applyBorder="1"/>
    <xf numFmtId="0" fontId="21" fillId="0" borderId="0" xfId="2" applyFont="1" applyFill="1" applyBorder="1"/>
    <xf numFmtId="168" fontId="18" fillId="0" borderId="17" xfId="5" applyNumberFormat="1" applyFont="1" applyBorder="1"/>
    <xf numFmtId="176" fontId="18" fillId="0" borderId="43" xfId="2" applyNumberFormat="1" applyFont="1" applyBorder="1" applyAlignment="1">
      <alignment horizontal="center"/>
    </xf>
    <xf numFmtId="177" fontId="18" fillId="0" borderId="0" xfId="2" applyNumberFormat="1" applyFont="1" applyFill="1" applyBorder="1" applyAlignment="1">
      <alignment horizontal="center"/>
    </xf>
    <xf numFmtId="0" fontId="20" fillId="0" borderId="0" xfId="2" applyFont="1" applyBorder="1"/>
    <xf numFmtId="176" fontId="20" fillId="0" borderId="0" xfId="2" applyNumberFormat="1" applyFont="1" applyBorder="1"/>
    <xf numFmtId="9" fontId="18" fillId="0" borderId="0" xfId="5" applyFont="1" applyBorder="1" applyAlignment="1">
      <alignment horizontal="center"/>
    </xf>
    <xf numFmtId="177" fontId="18" fillId="0" borderId="0" xfId="2" applyNumberFormat="1" applyFont="1" applyBorder="1"/>
    <xf numFmtId="179" fontId="19" fillId="0" borderId="44" xfId="5" applyNumberFormat="1" applyFont="1" applyFill="1" applyBorder="1" applyAlignment="1">
      <alignment horizontal="center"/>
    </xf>
    <xf numFmtId="179" fontId="19" fillId="0" borderId="0" xfId="5" applyNumberFormat="1" applyFont="1" applyFill="1" applyBorder="1" applyAlignment="1">
      <alignment horizontal="center"/>
    </xf>
    <xf numFmtId="180" fontId="18" fillId="0" borderId="0" xfId="2" applyNumberFormat="1" applyFont="1" applyFill="1" applyBorder="1"/>
    <xf numFmtId="0" fontId="18" fillId="0" borderId="18" xfId="2" applyFont="1" applyBorder="1" applyProtection="1">
      <protection locked="0"/>
    </xf>
    <xf numFmtId="3" fontId="19" fillId="0" borderId="0" xfId="2" applyNumberFormat="1" applyFont="1" applyBorder="1"/>
    <xf numFmtId="178" fontId="18" fillId="0" borderId="0" xfId="2" applyNumberFormat="1" applyFont="1"/>
    <xf numFmtId="3" fontId="19" fillId="0" borderId="0" xfId="2" applyNumberFormat="1" applyFont="1" applyFill="1" applyBorder="1"/>
    <xf numFmtId="176" fontId="18" fillId="0" borderId="0" xfId="2" applyNumberFormat="1" applyFont="1" applyFill="1" applyBorder="1"/>
    <xf numFmtId="176" fontId="18" fillId="0" borderId="0" xfId="8" applyNumberFormat="1" applyFont="1" applyBorder="1"/>
    <xf numFmtId="0" fontId="18" fillId="0" borderId="24" xfId="2" applyFont="1" applyFill="1" applyBorder="1"/>
    <xf numFmtId="0" fontId="18" fillId="0" borderId="10" xfId="2" applyFont="1" applyFill="1" applyBorder="1"/>
    <xf numFmtId="176" fontId="18" fillId="0" borderId="10" xfId="2" applyNumberFormat="1" applyFont="1" applyFill="1" applyBorder="1"/>
    <xf numFmtId="3" fontId="18" fillId="0" borderId="10" xfId="2" applyNumberFormat="1" applyFont="1" applyFill="1" applyBorder="1"/>
    <xf numFmtId="168" fontId="18" fillId="0" borderId="25" xfId="5" applyNumberFormat="1" applyFont="1" applyFill="1" applyBorder="1"/>
    <xf numFmtId="176" fontId="18" fillId="0" borderId="0" xfId="2" applyNumberFormat="1" applyFont="1" applyFill="1"/>
    <xf numFmtId="0" fontId="20" fillId="0" borderId="40" xfId="2" applyFont="1" applyFill="1" applyBorder="1" applyProtection="1">
      <protection locked="0"/>
    </xf>
    <xf numFmtId="0" fontId="20" fillId="0" borderId="20" xfId="2" applyFont="1" applyFill="1" applyBorder="1" applyProtection="1">
      <protection locked="0"/>
    </xf>
    <xf numFmtId="0" fontId="43" fillId="0" borderId="20" xfId="2" applyFont="1" applyFill="1" applyBorder="1"/>
    <xf numFmtId="176" fontId="43" fillId="0" borderId="20" xfId="2" applyNumberFormat="1" applyFont="1" applyBorder="1"/>
    <xf numFmtId="0" fontId="18" fillId="0" borderId="18" xfId="2" applyFont="1" applyFill="1" applyBorder="1"/>
    <xf numFmtId="3" fontId="18" fillId="0" borderId="0" xfId="2" applyNumberFormat="1" applyFont="1" applyFill="1" applyBorder="1" applyProtection="1">
      <protection locked="0"/>
    </xf>
    <xf numFmtId="168" fontId="18" fillId="0" borderId="19" xfId="5" applyNumberFormat="1" applyFont="1" applyFill="1" applyBorder="1" applyAlignment="1">
      <alignment horizontal="right"/>
    </xf>
    <xf numFmtId="176" fontId="18" fillId="0" borderId="0" xfId="2" applyNumberFormat="1" applyFont="1" applyFill="1" applyBorder="1" applyAlignment="1">
      <alignment horizontal="right"/>
    </xf>
    <xf numFmtId="177" fontId="18" fillId="0" borderId="0" xfId="2" applyNumberFormat="1" applyFont="1" applyFill="1" applyBorder="1"/>
    <xf numFmtId="175" fontId="18" fillId="0" borderId="0" xfId="2" applyNumberFormat="1" applyFont="1" applyFill="1" applyBorder="1"/>
    <xf numFmtId="176" fontId="22" fillId="0" borderId="0" xfId="2" applyNumberFormat="1" applyFont="1" applyFill="1" applyBorder="1" applyAlignment="1">
      <alignment horizontal="center"/>
    </xf>
    <xf numFmtId="168" fontId="18" fillId="0" borderId="19" xfId="5" applyNumberFormat="1" applyFont="1" applyFill="1" applyBorder="1"/>
    <xf numFmtId="176" fontId="18" fillId="0" borderId="0" xfId="2" applyNumberFormat="1" applyFont="1" applyBorder="1" applyAlignment="1">
      <alignment horizontal="center"/>
    </xf>
    <xf numFmtId="0" fontId="20" fillId="0" borderId="18" xfId="2" applyFont="1" applyFill="1" applyBorder="1"/>
    <xf numFmtId="0" fontId="20" fillId="0" borderId="0" xfId="2" applyFont="1" applyFill="1" applyBorder="1"/>
    <xf numFmtId="176" fontId="20" fillId="0" borderId="0" xfId="2" applyNumberFormat="1" applyFont="1" applyFill="1" applyBorder="1"/>
    <xf numFmtId="178" fontId="18" fillId="0" borderId="0" xfId="2" applyNumberFormat="1" applyFont="1" applyBorder="1" applyAlignment="1">
      <alignment horizontal="center"/>
    </xf>
    <xf numFmtId="178" fontId="19" fillId="0" borderId="0" xfId="2" applyNumberFormat="1" applyFont="1" applyFill="1" applyBorder="1"/>
    <xf numFmtId="169" fontId="18" fillId="0" borderId="0" xfId="5" applyNumberFormat="1" applyFont="1" applyFill="1" applyBorder="1"/>
    <xf numFmtId="178" fontId="18" fillId="0" borderId="0" xfId="2" applyNumberFormat="1" applyFont="1" applyFill="1" applyAlignment="1">
      <alignment horizontal="center"/>
    </xf>
    <xf numFmtId="176" fontId="43" fillId="0" borderId="0" xfId="2" applyNumberFormat="1" applyFont="1" applyFill="1" applyBorder="1"/>
    <xf numFmtId="0" fontId="43" fillId="0" borderId="0" xfId="2" applyFont="1" applyFill="1" applyBorder="1"/>
    <xf numFmtId="3" fontId="18" fillId="0" borderId="0" xfId="2" applyNumberFormat="1" applyFont="1" applyBorder="1" applyAlignment="1" applyProtection="1">
      <alignment horizontal="center"/>
      <protection locked="0"/>
    </xf>
    <xf numFmtId="0" fontId="18" fillId="0" borderId="41" xfId="2" applyFont="1" applyFill="1" applyBorder="1" applyAlignment="1">
      <alignment horizontal="center"/>
    </xf>
    <xf numFmtId="3" fontId="18" fillId="0" borderId="0" xfId="2" applyNumberFormat="1" applyFont="1" applyFill="1" applyBorder="1" applyAlignment="1" applyProtection="1">
      <alignment horizontal="center"/>
      <protection locked="0"/>
    </xf>
    <xf numFmtId="181" fontId="18" fillId="0" borderId="0" xfId="2" applyNumberFormat="1" applyFont="1" applyBorder="1" applyAlignment="1">
      <alignment horizontal="right"/>
    </xf>
    <xf numFmtId="176" fontId="18" fillId="0" borderId="0" xfId="2" applyNumberFormat="1" applyFill="1" applyBorder="1"/>
    <xf numFmtId="182" fontId="18" fillId="0" borderId="0" xfId="2" applyNumberFormat="1" applyFont="1" applyBorder="1"/>
    <xf numFmtId="178" fontId="28" fillId="0" borderId="0" xfId="2" applyNumberFormat="1" applyFont="1" applyFill="1" applyBorder="1"/>
    <xf numFmtId="168" fontId="18" fillId="0" borderId="19" xfId="5" applyNumberFormat="1" applyFont="1" applyBorder="1" applyAlignment="1">
      <alignment horizontal="center"/>
    </xf>
    <xf numFmtId="178" fontId="18" fillId="0" borderId="0" xfId="2" applyNumberFormat="1" applyFont="1" applyAlignment="1">
      <alignment horizontal="center"/>
    </xf>
    <xf numFmtId="0" fontId="20" fillId="0" borderId="24" xfId="2" applyFont="1" applyBorder="1"/>
    <xf numFmtId="0" fontId="20" fillId="0" borderId="10" xfId="2" applyFont="1" applyBorder="1"/>
    <xf numFmtId="176" fontId="20" fillId="0" borderId="10" xfId="2" applyNumberFormat="1" applyFont="1" applyBorder="1"/>
    <xf numFmtId="3" fontId="18" fillId="0" borderId="10" xfId="2" applyNumberFormat="1" applyFont="1" applyBorder="1"/>
    <xf numFmtId="0" fontId="18" fillId="0" borderId="10" xfId="2" applyFont="1" applyBorder="1"/>
    <xf numFmtId="175" fontId="18" fillId="0" borderId="10" xfId="2" applyNumberFormat="1" applyFont="1" applyBorder="1"/>
    <xf numFmtId="168" fontId="18" fillId="0" borderId="25" xfId="5" applyNumberFormat="1" applyFont="1" applyBorder="1" applyAlignment="1">
      <alignment horizontal="right"/>
    </xf>
    <xf numFmtId="3" fontId="18" fillId="0" borderId="10" xfId="7" applyNumberFormat="1" applyFont="1" applyFill="1" applyBorder="1" applyAlignment="1">
      <alignment horizontal="center"/>
    </xf>
    <xf numFmtId="176" fontId="18" fillId="0" borderId="0" xfId="2" applyNumberFormat="1" applyFont="1"/>
    <xf numFmtId="3" fontId="18" fillId="0" borderId="0" xfId="2" applyNumberFormat="1" applyFont="1" applyFill="1"/>
    <xf numFmtId="44" fontId="18" fillId="0" borderId="0" xfId="2" applyNumberFormat="1" applyFont="1"/>
    <xf numFmtId="176" fontId="19" fillId="0" borderId="0" xfId="2" applyNumberFormat="1" applyFont="1"/>
    <xf numFmtId="0" fontId="18" fillId="0" borderId="0" xfId="7"/>
    <xf numFmtId="0" fontId="18" fillId="0" borderId="0" xfId="7" applyAlignment="1">
      <alignment horizontal="centerContinuous"/>
    </xf>
    <xf numFmtId="175" fontId="18" fillId="0" borderId="0" xfId="7" applyNumberFormat="1" applyAlignment="1">
      <alignment horizontal="centerContinuous"/>
    </xf>
    <xf numFmtId="3" fontId="18" fillId="0" borderId="0" xfId="7" applyNumberFormat="1" applyFill="1" applyAlignment="1">
      <alignment horizontal="centerContinuous"/>
    </xf>
    <xf numFmtId="0" fontId="18" fillId="0" borderId="0" xfId="7" applyFill="1" applyAlignment="1">
      <alignment horizontal="centerContinuous"/>
    </xf>
    <xf numFmtId="168" fontId="18" fillId="0" borderId="0" xfId="7" applyNumberFormat="1" applyAlignment="1">
      <alignment horizontal="centerContinuous"/>
    </xf>
    <xf numFmtId="169" fontId="18" fillId="0" borderId="0" xfId="7" applyNumberFormat="1" applyAlignment="1">
      <alignment horizontal="centerContinuous"/>
    </xf>
    <xf numFmtId="177" fontId="18" fillId="0" borderId="0" xfId="7" applyNumberFormat="1" applyAlignment="1">
      <alignment horizontal="centerContinuous"/>
    </xf>
    <xf numFmtId="169" fontId="18" fillId="0" borderId="0" xfId="7" applyNumberFormat="1" applyBorder="1" applyAlignment="1">
      <alignment horizontal="centerContinuous"/>
    </xf>
    <xf numFmtId="0" fontId="18" fillId="0" borderId="0" xfId="7" applyBorder="1" applyAlignment="1">
      <alignment horizontal="centerContinuous"/>
    </xf>
    <xf numFmtId="0" fontId="18" fillId="0" borderId="0" xfId="7" applyAlignment="1"/>
    <xf numFmtId="175" fontId="18" fillId="0" borderId="0" xfId="7" applyNumberFormat="1" applyAlignment="1"/>
    <xf numFmtId="3" fontId="18" fillId="0" borderId="10" xfId="7" applyNumberFormat="1" applyFill="1" applyBorder="1" applyAlignment="1"/>
    <xf numFmtId="0" fontId="18" fillId="0" borderId="0" xfId="7" applyFill="1" applyAlignment="1"/>
    <xf numFmtId="168" fontId="18" fillId="0" borderId="0" xfId="7" applyNumberFormat="1" applyAlignment="1"/>
    <xf numFmtId="169" fontId="18" fillId="0" borderId="0" xfId="7" applyNumberFormat="1" applyAlignment="1">
      <alignment horizontal="left"/>
    </xf>
    <xf numFmtId="169" fontId="18" fillId="0" borderId="0" xfId="7" applyNumberFormat="1" applyBorder="1"/>
    <xf numFmtId="0" fontId="18" fillId="0" borderId="0" xfId="7" applyBorder="1"/>
    <xf numFmtId="177" fontId="18" fillId="0" borderId="0" xfId="7" applyNumberFormat="1"/>
    <xf numFmtId="0" fontId="18" fillId="0" borderId="16" xfId="7" applyBorder="1" applyAlignment="1">
      <alignment horizontal="center"/>
    </xf>
    <xf numFmtId="0" fontId="18" fillId="0" borderId="20" xfId="7" applyBorder="1" applyAlignment="1">
      <alignment horizontal="center"/>
    </xf>
    <xf numFmtId="0" fontId="18" fillId="0" borderId="20" xfId="7" applyFill="1" applyBorder="1" applyAlignment="1">
      <alignment horizontal="center"/>
    </xf>
    <xf numFmtId="175" fontId="18" fillId="0" borderId="38" xfId="7" applyNumberFormat="1" applyBorder="1" applyAlignment="1">
      <alignment horizontal="centerContinuous"/>
    </xf>
    <xf numFmtId="0" fontId="18" fillId="0" borderId="0" xfId="7" applyFill="1" applyBorder="1" applyAlignment="1">
      <alignment horizontal="center"/>
    </xf>
    <xf numFmtId="0" fontId="18" fillId="0" borderId="38" xfId="7" applyFill="1" applyBorder="1" applyAlignment="1">
      <alignment horizontal="centerContinuous"/>
    </xf>
    <xf numFmtId="175" fontId="18" fillId="0" borderId="20" xfId="7" applyNumberFormat="1" applyBorder="1" applyAlignment="1">
      <alignment horizontal="left"/>
    </xf>
    <xf numFmtId="175" fontId="18" fillId="0" borderId="0" xfId="7" applyNumberFormat="1" applyBorder="1" applyAlignment="1">
      <alignment horizontal="left"/>
    </xf>
    <xf numFmtId="0" fontId="18" fillId="0" borderId="24" xfId="7" applyBorder="1" applyAlignment="1">
      <alignment horizontal="center"/>
    </xf>
    <xf numFmtId="0" fontId="18" fillId="0" borderId="10" xfId="7" applyFill="1" applyBorder="1" applyAlignment="1">
      <alignment horizontal="center"/>
    </xf>
    <xf numFmtId="175" fontId="18" fillId="0" borderId="10" xfId="7" applyNumberFormat="1" applyBorder="1" applyAlignment="1">
      <alignment horizontal="center"/>
    </xf>
    <xf numFmtId="168" fontId="18" fillId="0" borderId="25" xfId="7" applyNumberFormat="1" applyBorder="1" applyAlignment="1">
      <alignment horizontal="center"/>
    </xf>
    <xf numFmtId="169" fontId="18" fillId="0" borderId="0" xfId="7" applyNumberFormat="1" applyBorder="1" applyAlignment="1">
      <alignment horizontal="left"/>
    </xf>
    <xf numFmtId="169" fontId="18" fillId="0" borderId="0" xfId="7" applyNumberFormat="1" applyBorder="1" applyAlignment="1">
      <alignment horizontal="center"/>
    </xf>
    <xf numFmtId="175" fontId="18" fillId="0" borderId="0" xfId="7" applyNumberFormat="1" applyBorder="1" applyAlignment="1">
      <alignment horizontal="center"/>
    </xf>
    <xf numFmtId="168" fontId="18" fillId="0" borderId="0" xfId="7" applyNumberFormat="1" applyBorder="1" applyAlignment="1">
      <alignment horizontal="center"/>
    </xf>
    <xf numFmtId="177" fontId="18" fillId="0" borderId="0" xfId="7" applyNumberFormat="1" applyBorder="1"/>
    <xf numFmtId="0" fontId="20" fillId="0" borderId="40" xfId="7" applyFont="1" applyBorder="1" applyProtection="1">
      <protection locked="0"/>
    </xf>
    <xf numFmtId="0" fontId="18" fillId="0" borderId="20" xfId="7" applyBorder="1" applyProtection="1">
      <protection locked="0"/>
    </xf>
    <xf numFmtId="0" fontId="18" fillId="0" borderId="20" xfId="7" applyBorder="1"/>
    <xf numFmtId="176" fontId="18" fillId="0" borderId="20" xfId="7" applyNumberFormat="1" applyBorder="1"/>
    <xf numFmtId="3" fontId="18" fillId="0" borderId="20" xfId="7" applyNumberFormat="1" applyFill="1" applyBorder="1"/>
    <xf numFmtId="0" fontId="18" fillId="0" borderId="20" xfId="7" applyFill="1" applyBorder="1"/>
    <xf numFmtId="168" fontId="18" fillId="0" borderId="17" xfId="7" applyNumberFormat="1" applyBorder="1"/>
    <xf numFmtId="168" fontId="18" fillId="0" borderId="0" xfId="7" applyNumberFormat="1" applyBorder="1" applyAlignment="1">
      <alignment horizontal="left"/>
    </xf>
    <xf numFmtId="0" fontId="18" fillId="0" borderId="18" xfId="7" applyBorder="1"/>
    <xf numFmtId="3" fontId="18" fillId="0" borderId="0" xfId="7" applyNumberFormat="1" applyBorder="1"/>
    <xf numFmtId="176" fontId="18" fillId="0" borderId="0" xfId="7" applyNumberFormat="1" applyBorder="1"/>
    <xf numFmtId="3" fontId="18" fillId="0" borderId="0" xfId="7" applyNumberFormat="1" applyFill="1" applyBorder="1"/>
    <xf numFmtId="0" fontId="18" fillId="0" borderId="0" xfId="7" applyFill="1" applyBorder="1"/>
    <xf numFmtId="168" fontId="18" fillId="0" borderId="19" xfId="7" applyNumberFormat="1" applyBorder="1"/>
    <xf numFmtId="0" fontId="0" fillId="0" borderId="41" xfId="7" applyFont="1" applyBorder="1" applyAlignment="1">
      <alignment horizontal="center"/>
    </xf>
    <xf numFmtId="0" fontId="18" fillId="0" borderId="18" xfId="7" applyFill="1" applyBorder="1" applyProtection="1">
      <protection locked="0"/>
    </xf>
    <xf numFmtId="0" fontId="18" fillId="0" borderId="0" xfId="7" applyFill="1" applyBorder="1" applyProtection="1">
      <protection locked="0"/>
    </xf>
    <xf numFmtId="3" fontId="21" fillId="0" borderId="0" xfId="7" applyNumberFormat="1" applyFont="1" applyFill="1" applyBorder="1"/>
    <xf numFmtId="175" fontId="21" fillId="0" borderId="0" xfId="7" applyNumberFormat="1" applyFont="1" applyFill="1" applyBorder="1"/>
    <xf numFmtId="176" fontId="18" fillId="0" borderId="0" xfId="7" applyNumberFormat="1" applyFill="1" applyBorder="1"/>
    <xf numFmtId="176" fontId="22" fillId="0" borderId="42" xfId="7" applyNumberFormat="1" applyFont="1" applyFill="1" applyBorder="1" applyAlignment="1">
      <alignment horizontal="center"/>
    </xf>
    <xf numFmtId="0" fontId="18" fillId="0" borderId="0" xfId="7" applyFont="1" applyBorder="1"/>
    <xf numFmtId="178" fontId="21" fillId="0" borderId="0" xfId="7" applyNumberFormat="1" applyFont="1" applyFill="1" applyBorder="1"/>
    <xf numFmtId="178" fontId="18" fillId="0" borderId="0" xfId="7" applyNumberFormat="1" applyFont="1" applyFill="1" applyBorder="1"/>
    <xf numFmtId="176" fontId="18" fillId="0" borderId="42" xfId="7" applyNumberFormat="1" applyFont="1" applyBorder="1" applyAlignment="1">
      <alignment horizontal="center"/>
    </xf>
    <xf numFmtId="3" fontId="18" fillId="0" borderId="0" xfId="7" applyNumberFormat="1" applyFont="1" applyFill="1" applyBorder="1"/>
    <xf numFmtId="175" fontId="18" fillId="0" borderId="0" xfId="7" applyNumberFormat="1" applyBorder="1" applyAlignment="1">
      <alignment horizontal="right"/>
    </xf>
    <xf numFmtId="168" fontId="18" fillId="0" borderId="19" xfId="7" applyNumberFormat="1" applyBorder="1" applyAlignment="1">
      <alignment horizontal="center"/>
    </xf>
    <xf numFmtId="176" fontId="18" fillId="0" borderId="43" xfId="7" applyNumberFormat="1" applyFill="1" applyBorder="1" applyAlignment="1">
      <alignment horizontal="center"/>
    </xf>
    <xf numFmtId="0" fontId="18" fillId="0" borderId="0" xfId="7" applyBorder="1" applyProtection="1">
      <protection locked="0"/>
    </xf>
    <xf numFmtId="0" fontId="21" fillId="0" borderId="0" xfId="7" applyFont="1" applyFill="1" applyBorder="1"/>
    <xf numFmtId="176" fontId="18" fillId="0" borderId="20" xfId="7" applyNumberFormat="1" applyFill="1" applyBorder="1"/>
    <xf numFmtId="10" fontId="19" fillId="0" borderId="0" xfId="7" applyNumberFormat="1" applyFont="1" applyFill="1" applyBorder="1" applyAlignment="1">
      <alignment horizontal="center"/>
    </xf>
    <xf numFmtId="0" fontId="18" fillId="0" borderId="0" xfId="7" applyBorder="1" applyAlignment="1">
      <alignment horizontal="center" wrapText="1"/>
    </xf>
    <xf numFmtId="177" fontId="18" fillId="0" borderId="0" xfId="7" applyNumberFormat="1" applyBorder="1" applyAlignment="1">
      <alignment horizontal="center" wrapText="1"/>
    </xf>
    <xf numFmtId="179" fontId="19" fillId="0" borderId="44" xfId="5" applyNumberFormat="1" applyFont="1" applyFill="1" applyBorder="1"/>
    <xf numFmtId="183" fontId="23" fillId="0" borderId="0" xfId="0" applyNumberFormat="1" applyFont="1" applyFill="1"/>
    <xf numFmtId="178" fontId="18" fillId="0" borderId="0" xfId="7" applyNumberFormat="1" applyBorder="1"/>
    <xf numFmtId="182" fontId="18" fillId="0" borderId="0" xfId="7" applyNumberFormat="1" applyFill="1" applyBorder="1"/>
    <xf numFmtId="180" fontId="18" fillId="0" borderId="0" xfId="7" applyNumberFormat="1" applyFill="1" applyBorder="1"/>
    <xf numFmtId="42" fontId="18" fillId="0" borderId="0" xfId="7" applyNumberFormat="1" applyBorder="1" applyAlignment="1">
      <alignment horizontal="right"/>
    </xf>
    <xf numFmtId="0" fontId="18" fillId="0" borderId="18" xfId="7" applyBorder="1" applyProtection="1">
      <protection locked="0"/>
    </xf>
    <xf numFmtId="9" fontId="18" fillId="0" borderId="0" xfId="7" applyNumberFormat="1" applyFill="1" applyBorder="1"/>
    <xf numFmtId="0" fontId="18" fillId="0" borderId="24" xfId="7" applyBorder="1"/>
    <xf numFmtId="0" fontId="18" fillId="0" borderId="10" xfId="7" applyBorder="1" applyProtection="1">
      <protection locked="0"/>
    </xf>
    <xf numFmtId="0" fontId="18" fillId="0" borderId="10" xfId="7" applyFill="1" applyBorder="1"/>
    <xf numFmtId="175" fontId="18" fillId="0" borderId="10" xfId="7" applyNumberFormat="1" applyFill="1" applyBorder="1" applyAlignment="1">
      <alignment horizontal="center"/>
    </xf>
    <xf numFmtId="176" fontId="18" fillId="0" borderId="10" xfId="7" applyNumberFormat="1" applyFill="1" applyBorder="1" applyAlignment="1">
      <alignment horizontal="center"/>
    </xf>
    <xf numFmtId="9" fontId="18" fillId="0" borderId="10" xfId="7" applyNumberFormat="1" applyFill="1" applyBorder="1"/>
    <xf numFmtId="176" fontId="18" fillId="0" borderId="10" xfId="7" applyNumberFormat="1" applyFill="1" applyBorder="1"/>
    <xf numFmtId="176" fontId="18" fillId="0" borderId="10" xfId="7" applyNumberFormat="1" applyBorder="1"/>
    <xf numFmtId="168" fontId="18" fillId="0" borderId="25" xfId="7" applyNumberFormat="1" applyBorder="1"/>
    <xf numFmtId="176" fontId="18" fillId="0" borderId="0" xfId="7" applyNumberFormat="1" applyBorder="1" applyAlignment="1">
      <alignment horizontal="right"/>
    </xf>
    <xf numFmtId="168" fontId="18" fillId="0" borderId="0" xfId="7" applyNumberFormat="1" applyBorder="1"/>
    <xf numFmtId="0" fontId="20" fillId="0" borderId="40" xfId="7" applyFont="1" applyFill="1" applyBorder="1" applyProtection="1">
      <protection locked="0"/>
    </xf>
    <xf numFmtId="0" fontId="18" fillId="0" borderId="18" xfId="7" applyFont="1" applyFill="1" applyBorder="1" applyProtection="1">
      <protection locked="0"/>
    </xf>
    <xf numFmtId="178" fontId="28" fillId="0" borderId="0" xfId="7" applyNumberFormat="1" applyFont="1" applyFill="1" applyBorder="1"/>
    <xf numFmtId="0" fontId="18" fillId="0" borderId="18" xfId="7" applyFont="1" applyFill="1" applyBorder="1"/>
    <xf numFmtId="175" fontId="19" fillId="0" borderId="0" xfId="7" applyNumberFormat="1" applyFont="1" applyFill="1" applyBorder="1"/>
    <xf numFmtId="178" fontId="19" fillId="0" borderId="0" xfId="7" applyNumberFormat="1" applyFont="1" applyFill="1" applyBorder="1"/>
    <xf numFmtId="0" fontId="0" fillId="0" borderId="17" xfId="7" applyFont="1" applyFill="1" applyBorder="1" applyAlignment="1">
      <alignment horizontal="center"/>
    </xf>
    <xf numFmtId="0" fontId="18" fillId="0" borderId="18" xfId="7" applyFill="1" applyBorder="1"/>
    <xf numFmtId="3" fontId="18" fillId="0" borderId="0" xfId="7" applyNumberFormat="1" applyFill="1" applyBorder="1" applyProtection="1">
      <protection locked="0"/>
    </xf>
    <xf numFmtId="169" fontId="18" fillId="0" borderId="19" xfId="7" applyNumberFormat="1" applyBorder="1"/>
    <xf numFmtId="176" fontId="22" fillId="0" borderId="19" xfId="7" applyNumberFormat="1" applyFont="1" applyFill="1" applyBorder="1" applyAlignment="1">
      <alignment horizontal="center"/>
    </xf>
    <xf numFmtId="176" fontId="18" fillId="0" borderId="42" xfId="7" applyNumberFormat="1" applyFont="1" applyFill="1" applyBorder="1" applyAlignment="1">
      <alignment horizontal="center"/>
    </xf>
    <xf numFmtId="175" fontId="18" fillId="0" borderId="0" xfId="7" applyNumberFormat="1" applyFill="1" applyBorder="1"/>
    <xf numFmtId="169" fontId="18" fillId="0" borderId="19" xfId="7" applyNumberFormat="1" applyBorder="1" applyAlignment="1">
      <alignment horizontal="center"/>
    </xf>
    <xf numFmtId="176" fontId="18" fillId="0" borderId="25" xfId="7" applyNumberFormat="1" applyFill="1" applyBorder="1" applyAlignment="1">
      <alignment horizontal="center"/>
    </xf>
    <xf numFmtId="179" fontId="19" fillId="0" borderId="20" xfId="7" applyNumberFormat="1" applyFont="1" applyFill="1" applyBorder="1" applyAlignment="1">
      <alignment horizontal="center"/>
    </xf>
    <xf numFmtId="176" fontId="18" fillId="0" borderId="0" xfId="7" applyNumberFormat="1" applyBorder="1" applyAlignment="1">
      <alignment horizontal="center"/>
    </xf>
    <xf numFmtId="10" fontId="18" fillId="0" borderId="0" xfId="7" applyNumberFormat="1" applyFill="1" applyBorder="1" applyAlignment="1">
      <alignment horizontal="center"/>
    </xf>
    <xf numFmtId="0" fontId="18" fillId="0" borderId="0" xfId="7" applyFill="1"/>
    <xf numFmtId="177" fontId="18" fillId="0" borderId="0" xfId="7" applyNumberFormat="1" applyFont="1" applyFill="1"/>
    <xf numFmtId="184" fontId="18" fillId="0" borderId="0" xfId="7" applyNumberFormat="1"/>
    <xf numFmtId="178" fontId="18" fillId="0" borderId="0" xfId="7" applyNumberFormat="1" applyFill="1" applyBorder="1"/>
    <xf numFmtId="176" fontId="18" fillId="0" borderId="0" xfId="7" applyNumberFormat="1" applyFont="1" applyBorder="1"/>
    <xf numFmtId="178" fontId="18" fillId="0" borderId="0" xfId="7" applyNumberFormat="1" applyFill="1" applyBorder="1" applyAlignment="1">
      <alignment horizontal="center"/>
    </xf>
    <xf numFmtId="3" fontId="21" fillId="0" borderId="0" xfId="7" applyNumberFormat="1" applyFont="1" applyBorder="1"/>
    <xf numFmtId="168" fontId="18" fillId="0" borderId="19" xfId="7" applyNumberFormat="1" applyFill="1" applyBorder="1"/>
    <xf numFmtId="168" fontId="18" fillId="0" borderId="0" xfId="7" applyNumberFormat="1" applyFill="1" applyBorder="1" applyAlignment="1">
      <alignment horizontal="left"/>
    </xf>
    <xf numFmtId="169" fontId="18" fillId="0" borderId="0" xfId="7" applyNumberFormat="1" applyFill="1" applyBorder="1"/>
    <xf numFmtId="0" fontId="18" fillId="0" borderId="0" xfId="7" applyFont="1" applyFill="1" applyBorder="1"/>
    <xf numFmtId="0" fontId="18" fillId="0" borderId="0" xfId="7" applyFont="1" applyFill="1"/>
    <xf numFmtId="183" fontId="21" fillId="0" borderId="0" xfId="8" applyNumberFormat="1" applyFont="1" applyBorder="1"/>
    <xf numFmtId="183" fontId="21" fillId="0" borderId="0" xfId="8" applyNumberFormat="1" applyFont="1" applyFill="1" applyBorder="1"/>
    <xf numFmtId="177" fontId="18" fillId="0" borderId="0" xfId="7" applyNumberFormat="1" applyFill="1"/>
    <xf numFmtId="176" fontId="18" fillId="0" borderId="20" xfId="7" applyNumberFormat="1" applyBorder="1" applyAlignment="1">
      <alignment horizontal="right"/>
    </xf>
    <xf numFmtId="178" fontId="18" fillId="0" borderId="0" xfId="7" applyNumberFormat="1" applyFill="1" applyAlignment="1">
      <alignment horizontal="center"/>
    </xf>
    <xf numFmtId="0" fontId="18" fillId="0" borderId="0" xfId="7" applyFill="1" applyAlignment="1">
      <alignment horizontal="center"/>
    </xf>
    <xf numFmtId="177" fontId="18" fillId="0" borderId="0" xfId="7" applyNumberFormat="1" applyFill="1" applyAlignment="1">
      <alignment horizontal="center"/>
    </xf>
    <xf numFmtId="0" fontId="21" fillId="0" borderId="0" xfId="7" applyFont="1" applyBorder="1"/>
    <xf numFmtId="175" fontId="18" fillId="0" borderId="0" xfId="7" applyNumberFormat="1" applyFill="1" applyAlignment="1">
      <alignment horizontal="center"/>
    </xf>
    <xf numFmtId="2" fontId="18" fillId="0" borderId="0" xfId="7" applyNumberFormat="1" applyFill="1"/>
    <xf numFmtId="0" fontId="18" fillId="0" borderId="18" xfId="7" applyFont="1" applyBorder="1" applyProtection="1">
      <protection locked="0"/>
    </xf>
    <xf numFmtId="175" fontId="18" fillId="0" borderId="0" xfId="7" applyNumberFormat="1" applyBorder="1"/>
    <xf numFmtId="0" fontId="18" fillId="0" borderId="24" xfId="7" applyFill="1" applyBorder="1"/>
    <xf numFmtId="168" fontId="18" fillId="0" borderId="25" xfId="7" applyNumberFormat="1" applyFill="1" applyBorder="1"/>
    <xf numFmtId="176" fontId="18" fillId="0" borderId="0" xfId="7" applyNumberFormat="1" applyFill="1" applyBorder="1" applyAlignment="1">
      <alignment horizontal="center"/>
    </xf>
    <xf numFmtId="168" fontId="18" fillId="0" borderId="0" xfId="7" applyNumberFormat="1" applyFill="1" applyBorder="1"/>
    <xf numFmtId="0" fontId="18" fillId="0" borderId="0" xfId="7" applyFont="1" applyFill="1" applyBorder="1" applyProtection="1">
      <protection locked="0"/>
    </xf>
    <xf numFmtId="175" fontId="18" fillId="0" borderId="0" xfId="7" applyNumberFormat="1" applyFont="1" applyFill="1" applyBorder="1"/>
    <xf numFmtId="183" fontId="28" fillId="0" borderId="0" xfId="8" applyNumberFormat="1" applyFont="1" applyFill="1" applyBorder="1"/>
    <xf numFmtId="8" fontId="18" fillId="0" borderId="0" xfId="7" applyNumberFormat="1" applyFont="1" applyBorder="1"/>
    <xf numFmtId="3" fontId="19" fillId="0" borderId="0" xfId="7" applyNumberFormat="1" applyFont="1" applyFill="1" applyBorder="1"/>
    <xf numFmtId="8" fontId="18" fillId="0" borderId="0" xfId="7" applyNumberFormat="1" applyBorder="1"/>
    <xf numFmtId="0" fontId="18" fillId="0" borderId="18" xfId="7" applyFont="1" applyBorder="1"/>
    <xf numFmtId="3" fontId="18" fillId="0" borderId="10" xfId="7" applyNumberFormat="1" applyFont="1" applyFill="1" applyBorder="1"/>
    <xf numFmtId="183" fontId="19" fillId="0" borderId="0" xfId="8" applyNumberFormat="1" applyFont="1" applyBorder="1"/>
    <xf numFmtId="0" fontId="18" fillId="0" borderId="10" xfId="7" applyFont="1" applyFill="1" applyBorder="1"/>
    <xf numFmtId="176" fontId="18" fillId="0" borderId="10" xfId="7" applyNumberFormat="1" applyFont="1" applyFill="1" applyBorder="1"/>
    <xf numFmtId="176" fontId="18" fillId="0" borderId="0" xfId="7" applyNumberFormat="1" applyFont="1" applyFill="1" applyBorder="1"/>
    <xf numFmtId="176" fontId="18" fillId="0" borderId="0" xfId="7" applyNumberFormat="1"/>
    <xf numFmtId="3" fontId="18" fillId="0" borderId="0" xfId="7" applyNumberFormat="1" applyFill="1"/>
    <xf numFmtId="168" fontId="18" fillId="0" borderId="0" xfId="7" applyNumberFormat="1"/>
    <xf numFmtId="0" fontId="20" fillId="0" borderId="0" xfId="7" applyFont="1"/>
    <xf numFmtId="178" fontId="18" fillId="0" borderId="0" xfId="7" applyNumberFormat="1" applyAlignment="1">
      <alignment horizontal="center"/>
    </xf>
    <xf numFmtId="0" fontId="18" fillId="0" borderId="0" xfId="7" applyAlignment="1">
      <alignment horizontal="center"/>
    </xf>
    <xf numFmtId="177" fontId="18" fillId="0" borderId="0" xfId="7" applyNumberFormat="1" applyAlignment="1">
      <alignment horizontal="center"/>
    </xf>
    <xf numFmtId="176" fontId="18" fillId="0" borderId="10" xfId="7" applyNumberFormat="1" applyFont="1" applyBorder="1" applyAlignment="1">
      <alignment horizontal="center"/>
    </xf>
    <xf numFmtId="3" fontId="18" fillId="0" borderId="0" xfId="7" applyNumberFormat="1"/>
    <xf numFmtId="184" fontId="18" fillId="0" borderId="0" xfId="7" applyNumberFormat="1" applyFill="1"/>
    <xf numFmtId="168" fontId="18" fillId="0" borderId="0" xfId="7" applyNumberFormat="1" applyAlignment="1">
      <alignment horizontal="left"/>
    </xf>
    <xf numFmtId="169" fontId="18" fillId="0" borderId="0" xfId="7" applyNumberFormat="1"/>
    <xf numFmtId="0" fontId="18" fillId="0" borderId="0" xfId="7" applyFont="1"/>
    <xf numFmtId="184" fontId="18" fillId="0" borderId="0" xfId="7" applyNumberFormat="1" applyBorder="1"/>
    <xf numFmtId="184" fontId="18" fillId="0" borderId="0" xfId="7" applyNumberFormat="1" applyAlignment="1">
      <alignment horizontal="left"/>
    </xf>
    <xf numFmtId="184" fontId="18" fillId="0" borderId="20" xfId="7" applyNumberFormat="1" applyBorder="1"/>
    <xf numFmtId="3" fontId="18" fillId="0" borderId="20" xfId="7" applyNumberFormat="1" applyBorder="1"/>
    <xf numFmtId="175" fontId="18" fillId="0" borderId="0" xfId="7" applyNumberFormat="1"/>
    <xf numFmtId="178" fontId="18" fillId="0" borderId="0" xfId="7" applyNumberFormat="1" applyAlignment="1">
      <alignment horizontal="centerContinuous"/>
    </xf>
    <xf numFmtId="3" fontId="18" fillId="0" borderId="0" xfId="7" applyNumberFormat="1" applyFill="1" applyBorder="1" applyAlignment="1">
      <alignment horizontal="centerContinuous"/>
    </xf>
    <xf numFmtId="175" fontId="18" fillId="0" borderId="0" xfId="7" applyNumberFormat="1" applyFill="1" applyAlignment="1">
      <alignment horizontal="centerContinuous"/>
    </xf>
    <xf numFmtId="0" fontId="29" fillId="0" borderId="0" xfId="7" applyFont="1" applyBorder="1" applyAlignment="1">
      <alignment horizontal="left"/>
    </xf>
    <xf numFmtId="169" fontId="18" fillId="0" borderId="0" xfId="7" applyNumberFormat="1" applyBorder="1" applyAlignment="1">
      <alignment horizontal="right"/>
    </xf>
    <xf numFmtId="3" fontId="18" fillId="0" borderId="20" xfId="7" applyNumberFormat="1" applyFill="1" applyBorder="1" applyAlignment="1">
      <alignment horizontal="center"/>
    </xf>
    <xf numFmtId="175" fontId="18" fillId="0" borderId="38" xfId="7" applyNumberFormat="1" applyFill="1" applyBorder="1" applyAlignment="1">
      <alignment horizontal="centerContinuous"/>
    </xf>
    <xf numFmtId="3" fontId="18" fillId="0" borderId="10" xfId="7" applyNumberFormat="1" applyBorder="1" applyAlignment="1">
      <alignment horizontal="center"/>
    </xf>
    <xf numFmtId="3" fontId="18" fillId="0" borderId="10" xfId="7" applyNumberFormat="1" applyFill="1" applyBorder="1" applyAlignment="1">
      <alignment horizontal="center"/>
    </xf>
    <xf numFmtId="178" fontId="18" fillId="0" borderId="10" xfId="7" applyNumberFormat="1" applyBorder="1" applyAlignment="1">
      <alignment horizontal="center"/>
    </xf>
    <xf numFmtId="169" fontId="18" fillId="0" borderId="25" xfId="7" applyNumberFormat="1" applyBorder="1" applyAlignment="1">
      <alignment horizontal="center"/>
    </xf>
    <xf numFmtId="169" fontId="18" fillId="0" borderId="19" xfId="7" applyNumberFormat="1" applyBorder="1" applyAlignment="1">
      <alignment horizontal="right"/>
    </xf>
    <xf numFmtId="0" fontId="18" fillId="0" borderId="20" xfId="7" applyFont="1" applyBorder="1" applyProtection="1">
      <protection locked="0"/>
    </xf>
    <xf numFmtId="178" fontId="18" fillId="0" borderId="20" xfId="7" applyNumberFormat="1" applyBorder="1"/>
    <xf numFmtId="3" fontId="18" fillId="0" borderId="20" xfId="7" applyNumberFormat="1" applyFill="1" applyBorder="1" applyProtection="1">
      <protection locked="0"/>
    </xf>
    <xf numFmtId="175" fontId="18" fillId="0" borderId="20" xfId="7" applyNumberFormat="1" applyFill="1" applyBorder="1"/>
    <xf numFmtId="175" fontId="18" fillId="0" borderId="20" xfId="7" applyNumberFormat="1" applyBorder="1" applyAlignment="1">
      <alignment horizontal="right"/>
    </xf>
    <xf numFmtId="168" fontId="18" fillId="0" borderId="17" xfId="7" applyNumberFormat="1" applyBorder="1" applyAlignment="1">
      <alignment horizontal="right"/>
    </xf>
    <xf numFmtId="168" fontId="18" fillId="0" borderId="19" xfId="7" applyNumberFormat="1" applyBorder="1" applyAlignment="1">
      <alignment horizontal="right"/>
    </xf>
    <xf numFmtId="0" fontId="18" fillId="0" borderId="0" xfId="7" applyFont="1" applyBorder="1" applyProtection="1">
      <protection locked="0"/>
    </xf>
    <xf numFmtId="169" fontId="18" fillId="0" borderId="0" xfId="7" applyNumberFormat="1" applyFont="1" applyBorder="1" applyAlignment="1">
      <alignment horizontal="left"/>
    </xf>
    <xf numFmtId="176" fontId="18" fillId="0" borderId="43" xfId="7" applyNumberFormat="1" applyBorder="1" applyAlignment="1">
      <alignment horizontal="center"/>
    </xf>
    <xf numFmtId="176" fontId="21" fillId="0" borderId="0" xfId="7" applyNumberFormat="1" applyFont="1" applyFill="1" applyBorder="1" applyAlignment="1">
      <alignment horizontal="right"/>
    </xf>
    <xf numFmtId="10" fontId="18" fillId="0" borderId="0" xfId="7" applyNumberFormat="1" applyBorder="1" applyAlignment="1">
      <alignment horizontal="center"/>
    </xf>
    <xf numFmtId="9" fontId="19" fillId="0" borderId="0" xfId="5" applyFont="1" applyFill="1" applyBorder="1"/>
    <xf numFmtId="168" fontId="18" fillId="0" borderId="17" xfId="7" applyNumberFormat="1" applyFill="1" applyBorder="1" applyAlignment="1">
      <alignment horizontal="right"/>
    </xf>
    <xf numFmtId="178" fontId="18" fillId="0" borderId="0" xfId="7" applyNumberFormat="1" applyFont="1" applyFill="1" applyAlignment="1">
      <alignment horizontal="center"/>
    </xf>
    <xf numFmtId="175" fontId="18" fillId="0" borderId="0" xfId="7" applyNumberFormat="1" applyAlignment="1">
      <alignment horizontal="center"/>
    </xf>
    <xf numFmtId="3" fontId="18" fillId="0" borderId="0" xfId="7" applyNumberFormat="1" applyFill="1" applyBorder="1" applyAlignment="1">
      <alignment horizontal="right"/>
    </xf>
    <xf numFmtId="3" fontId="18" fillId="0" borderId="0" xfId="7" applyNumberFormat="1" applyFill="1" applyBorder="1" applyAlignment="1">
      <alignment horizontal="center"/>
    </xf>
    <xf numFmtId="168" fontId="18" fillId="0" borderId="0" xfId="7" applyNumberFormat="1" applyFont="1" applyFill="1" applyBorder="1" applyAlignment="1">
      <alignment horizontal="left"/>
    </xf>
    <xf numFmtId="0" fontId="18" fillId="0" borderId="10" xfId="7" applyBorder="1"/>
    <xf numFmtId="3" fontId="18" fillId="0" borderId="10" xfId="7" applyNumberFormat="1" applyFill="1" applyBorder="1"/>
    <xf numFmtId="178" fontId="18" fillId="0" borderId="10" xfId="7" applyNumberFormat="1" applyBorder="1"/>
    <xf numFmtId="175" fontId="18" fillId="0" borderId="10" xfId="7" applyNumberFormat="1" applyFill="1" applyBorder="1"/>
    <xf numFmtId="175" fontId="18" fillId="0" borderId="10" xfId="7" applyNumberFormat="1" applyBorder="1" applyAlignment="1">
      <alignment horizontal="right"/>
    </xf>
    <xf numFmtId="176" fontId="18" fillId="0" borderId="0" xfId="7" applyNumberFormat="1" applyFill="1" applyBorder="1" applyAlignment="1">
      <alignment horizontal="right"/>
    </xf>
    <xf numFmtId="175" fontId="18" fillId="0" borderId="0" xfId="7" applyNumberFormat="1" applyFill="1" applyBorder="1" applyAlignment="1">
      <alignment horizontal="right"/>
    </xf>
    <xf numFmtId="0" fontId="20" fillId="0" borderId="0" xfId="7" applyFont="1" applyFill="1" applyBorder="1" applyProtection="1">
      <protection locked="0"/>
    </xf>
    <xf numFmtId="176" fontId="21" fillId="0" borderId="0" xfId="7" applyNumberFormat="1" applyFont="1" applyBorder="1" applyAlignment="1">
      <alignment horizontal="right"/>
    </xf>
    <xf numFmtId="176" fontId="18" fillId="0" borderId="0" xfId="7" applyNumberFormat="1" applyFont="1" applyBorder="1" applyAlignment="1">
      <alignment horizontal="right"/>
    </xf>
    <xf numFmtId="175" fontId="21" fillId="0" borderId="0" xfId="7" applyNumberFormat="1" applyFont="1" applyBorder="1"/>
    <xf numFmtId="176" fontId="18" fillId="0" borderId="0" xfId="7" applyNumberFormat="1" applyFont="1" applyFill="1" applyBorder="1" applyProtection="1">
      <protection locked="0"/>
    </xf>
    <xf numFmtId="176" fontId="18" fillId="0" borderId="10" xfId="7" applyNumberFormat="1" applyBorder="1" applyAlignment="1">
      <alignment horizontal="right"/>
    </xf>
    <xf numFmtId="168" fontId="18" fillId="0" borderId="19" xfId="7" applyNumberFormat="1" applyFill="1" applyBorder="1" applyAlignment="1">
      <alignment horizontal="right"/>
    </xf>
    <xf numFmtId="169" fontId="18" fillId="0" borderId="0" xfId="7" applyNumberFormat="1" applyFill="1" applyBorder="1" applyAlignment="1">
      <alignment horizontal="left"/>
    </xf>
    <xf numFmtId="176" fontId="18" fillId="0" borderId="0" xfId="7" applyNumberFormat="1" applyFont="1" applyFill="1" applyBorder="1" applyAlignment="1">
      <alignment horizontal="right"/>
    </xf>
    <xf numFmtId="176" fontId="18" fillId="0" borderId="20" xfId="7" applyNumberFormat="1" applyFill="1" applyBorder="1" applyAlignment="1">
      <alignment horizontal="right"/>
    </xf>
    <xf numFmtId="168" fontId="18" fillId="0" borderId="19" xfId="7" applyNumberFormat="1" applyFont="1" applyFill="1" applyBorder="1" applyAlignment="1">
      <alignment horizontal="right"/>
    </xf>
    <xf numFmtId="178" fontId="18" fillId="0" borderId="10" xfId="7" applyNumberFormat="1" applyFill="1" applyBorder="1"/>
    <xf numFmtId="176" fontId="18" fillId="0" borderId="10" xfId="7" applyNumberFormat="1" applyFill="1" applyBorder="1" applyAlignment="1">
      <alignment horizontal="right"/>
    </xf>
    <xf numFmtId="175" fontId="18" fillId="0" borderId="10" xfId="7" applyNumberFormat="1" applyFill="1" applyBorder="1" applyAlignment="1">
      <alignment horizontal="right"/>
    </xf>
    <xf numFmtId="169" fontId="18" fillId="0" borderId="19" xfId="7" applyNumberFormat="1" applyFont="1" applyBorder="1" applyAlignment="1">
      <alignment horizontal="left"/>
    </xf>
    <xf numFmtId="0" fontId="0" fillId="0" borderId="19" xfId="7" applyFont="1" applyBorder="1" applyAlignment="1">
      <alignment horizontal="center"/>
    </xf>
    <xf numFmtId="175" fontId="19" fillId="0" borderId="0" xfId="7" applyNumberFormat="1" applyFont="1" applyBorder="1" applyAlignment="1">
      <alignment horizontal="right"/>
    </xf>
    <xf numFmtId="178" fontId="18" fillId="0" borderId="0" xfId="7" applyNumberFormat="1" applyBorder="1" applyAlignment="1">
      <alignment horizontal="center"/>
    </xf>
    <xf numFmtId="178" fontId="21" fillId="0" borderId="0" xfId="7" applyNumberFormat="1" applyFont="1" applyBorder="1"/>
    <xf numFmtId="178" fontId="18" fillId="0" borderId="10" xfId="7" applyNumberFormat="1" applyFill="1" applyBorder="1" applyAlignment="1">
      <alignment horizontal="right"/>
    </xf>
    <xf numFmtId="168" fontId="18" fillId="0" borderId="25" xfId="7" applyNumberFormat="1" applyBorder="1" applyAlignment="1">
      <alignment horizontal="right"/>
    </xf>
    <xf numFmtId="178" fontId="18" fillId="0" borderId="0" xfId="7" applyNumberFormat="1" applyFill="1" applyBorder="1" applyAlignment="1">
      <alignment horizontal="right"/>
    </xf>
    <xf numFmtId="168" fontId="18" fillId="0" borderId="0" xfId="7" applyNumberFormat="1" applyBorder="1" applyAlignment="1">
      <alignment horizontal="right"/>
    </xf>
    <xf numFmtId="168" fontId="18" fillId="0" borderId="0" xfId="7" applyNumberFormat="1" applyFill="1" applyBorder="1" applyAlignment="1">
      <alignment horizontal="right"/>
    </xf>
    <xf numFmtId="0" fontId="18" fillId="0" borderId="17" xfId="7" applyBorder="1" applyAlignment="1">
      <alignment horizontal="center"/>
    </xf>
    <xf numFmtId="176" fontId="22" fillId="0" borderId="19" xfId="7" applyNumberFormat="1" applyFont="1" applyBorder="1" applyAlignment="1">
      <alignment horizontal="center"/>
    </xf>
    <xf numFmtId="176" fontId="18" fillId="0" borderId="19" xfId="7" applyNumberFormat="1" applyFont="1" applyBorder="1" applyAlignment="1">
      <alignment horizontal="center"/>
    </xf>
    <xf numFmtId="169" fontId="18" fillId="0" borderId="19" xfId="7" applyNumberFormat="1" applyBorder="1" applyAlignment="1">
      <alignment horizontal="left"/>
    </xf>
    <xf numFmtId="176" fontId="18" fillId="0" borderId="25" xfId="7" applyNumberFormat="1" applyBorder="1" applyAlignment="1">
      <alignment horizontal="center"/>
    </xf>
    <xf numFmtId="4" fontId="18" fillId="0" borderId="0" xfId="7" applyNumberFormat="1" applyBorder="1" applyAlignment="1">
      <alignment horizontal="center"/>
    </xf>
    <xf numFmtId="3" fontId="18" fillId="0" borderId="0" xfId="7" applyNumberFormat="1" applyBorder="1" applyAlignment="1">
      <alignment horizontal="center"/>
    </xf>
    <xf numFmtId="185" fontId="18" fillId="0" borderId="0" xfId="7" applyNumberFormat="1" applyFill="1" applyBorder="1" applyAlignment="1">
      <alignment horizontal="center"/>
    </xf>
    <xf numFmtId="176" fontId="18" fillId="0" borderId="0" xfId="7" applyNumberFormat="1" applyFont="1" applyBorder="1" applyAlignment="1">
      <alignment horizontal="center"/>
    </xf>
    <xf numFmtId="0" fontId="18" fillId="0" borderId="0" xfId="7" applyFont="1" applyBorder="1" applyAlignment="1">
      <alignment horizontal="center"/>
    </xf>
    <xf numFmtId="3" fontId="18" fillId="0" borderId="20" xfId="7" applyNumberFormat="1" applyFont="1" applyFill="1" applyBorder="1"/>
    <xf numFmtId="168" fontId="18" fillId="0" borderId="0" xfId="5" applyNumberFormat="1" applyFont="1" applyBorder="1"/>
    <xf numFmtId="179" fontId="19" fillId="0" borderId="0" xfId="5" applyNumberFormat="1" applyFont="1" applyFill="1" applyBorder="1"/>
    <xf numFmtId="176" fontId="18" fillId="0" borderId="19" xfId="9" applyNumberFormat="1" applyFont="1" applyBorder="1" applyAlignment="1">
      <alignment horizontal="right"/>
    </xf>
    <xf numFmtId="0" fontId="18" fillId="0" borderId="20" xfId="7" applyFont="1" applyFill="1" applyBorder="1" applyProtection="1">
      <protection locked="0"/>
    </xf>
    <xf numFmtId="178" fontId="18" fillId="0" borderId="20" xfId="7" applyNumberFormat="1" applyFill="1" applyBorder="1"/>
    <xf numFmtId="175" fontId="18" fillId="0" borderId="20" xfId="7" applyNumberFormat="1" applyFill="1" applyBorder="1" applyAlignment="1">
      <alignment horizontal="right"/>
    </xf>
    <xf numFmtId="168" fontId="18" fillId="0" borderId="19" xfId="7" applyNumberFormat="1" applyFill="1" applyBorder="1" applyAlignment="1">
      <alignment horizontal="center"/>
    </xf>
    <xf numFmtId="176" fontId="19" fillId="0" borderId="0" xfId="7" applyNumberFormat="1" applyFont="1" applyFill="1" applyBorder="1" applyAlignment="1">
      <alignment horizontal="right"/>
    </xf>
    <xf numFmtId="168" fontId="18" fillId="0" borderId="17" xfId="7" applyNumberFormat="1" applyFill="1" applyBorder="1"/>
    <xf numFmtId="175" fontId="18" fillId="0" borderId="10" xfId="7" applyNumberFormat="1" applyBorder="1"/>
    <xf numFmtId="5" fontId="18" fillId="0" borderId="0" xfId="7" applyNumberFormat="1" applyBorder="1"/>
    <xf numFmtId="5" fontId="18" fillId="0" borderId="0" xfId="7" applyNumberFormat="1" applyFill="1" applyBorder="1"/>
    <xf numFmtId="5" fontId="18" fillId="0" borderId="20" xfId="7" applyNumberFormat="1" applyBorder="1"/>
    <xf numFmtId="5" fontId="18" fillId="0" borderId="0" xfId="7" applyNumberFormat="1"/>
    <xf numFmtId="5" fontId="18" fillId="0" borderId="0" xfId="7" applyNumberFormat="1" applyFill="1" applyBorder="1" applyAlignment="1">
      <alignment horizontal="center"/>
    </xf>
    <xf numFmtId="5" fontId="18" fillId="0" borderId="0" xfId="7" applyNumberFormat="1" applyFill="1"/>
    <xf numFmtId="169" fontId="18" fillId="0" borderId="0" xfId="7" applyNumberFormat="1" applyAlignment="1">
      <alignment horizontal="right"/>
    </xf>
    <xf numFmtId="175" fontId="18" fillId="0" borderId="0" xfId="7" applyNumberFormat="1" applyFont="1"/>
    <xf numFmtId="3" fontId="22" fillId="0" borderId="0" xfId="7" applyNumberFormat="1" applyFont="1"/>
    <xf numFmtId="5" fontId="22" fillId="0" borderId="0" xfId="7" applyNumberFormat="1" applyFont="1"/>
    <xf numFmtId="5" fontId="18" fillId="0" borderId="0" xfId="7" applyNumberFormat="1" applyFont="1"/>
    <xf numFmtId="168" fontId="18" fillId="0" borderId="0" xfId="7" applyNumberFormat="1" applyAlignment="1">
      <alignment horizontal="right"/>
    </xf>
    <xf numFmtId="3" fontId="22" fillId="0" borderId="0" xfId="7" applyNumberFormat="1" applyFont="1" applyFill="1"/>
    <xf numFmtId="41" fontId="22" fillId="0" borderId="0" xfId="7" applyNumberFormat="1" applyFont="1"/>
    <xf numFmtId="5" fontId="18" fillId="0" borderId="20" xfId="7" applyNumberFormat="1" applyFont="1" applyBorder="1"/>
    <xf numFmtId="175" fontId="18" fillId="0" borderId="0" xfId="7" applyNumberFormat="1" applyFont="1" applyFill="1"/>
    <xf numFmtId="42" fontId="22" fillId="0" borderId="0" xfId="7" applyNumberFormat="1" applyFont="1"/>
    <xf numFmtId="3" fontId="18" fillId="0" borderId="0" xfId="7" applyNumberFormat="1" applyFont="1" applyFill="1"/>
    <xf numFmtId="178" fontId="18" fillId="0" borderId="0" xfId="7" applyNumberFormat="1"/>
    <xf numFmtId="175" fontId="18" fillId="0" borderId="0" xfId="7" applyNumberFormat="1" applyFill="1"/>
    <xf numFmtId="0" fontId="18" fillId="0" borderId="0" xfId="7" applyFill="1" applyBorder="1" applyAlignment="1"/>
    <xf numFmtId="0" fontId="20" fillId="0" borderId="0" xfId="7" applyFont="1" applyFill="1" applyBorder="1" applyAlignment="1">
      <alignment horizontal="centerContinuous"/>
    </xf>
    <xf numFmtId="0" fontId="18" fillId="0" borderId="0" xfId="7" applyFont="1" applyFill="1" applyBorder="1" applyAlignment="1">
      <alignment horizontal="center"/>
    </xf>
    <xf numFmtId="0" fontId="18" fillId="0" borderId="10" xfId="7" applyFont="1" applyFill="1" applyBorder="1" applyAlignment="1">
      <alignment horizontal="center"/>
    </xf>
    <xf numFmtId="0" fontId="18" fillId="0" borderId="0" xfId="7" applyFont="1" applyFill="1" applyBorder="1" applyAlignment="1">
      <alignment horizontal="center" wrapText="1"/>
    </xf>
    <xf numFmtId="0" fontId="18" fillId="0" borderId="0" xfId="7" applyFill="1" applyAlignment="1">
      <alignment horizontal="right"/>
    </xf>
    <xf numFmtId="164" fontId="21" fillId="0" borderId="0" xfId="2" applyNumberFormat="1" applyFont="1" applyBorder="1"/>
    <xf numFmtId="44" fontId="21" fillId="0" borderId="0" xfId="8" applyFont="1"/>
    <xf numFmtId="186" fontId="18" fillId="0" borderId="0" xfId="7" applyNumberFormat="1" applyFont="1" applyFill="1"/>
    <xf numFmtId="44" fontId="18" fillId="0" borderId="0" xfId="7" applyNumberFormat="1" applyFont="1" applyFill="1" applyBorder="1"/>
    <xf numFmtId="42" fontId="18" fillId="0" borderId="0" xfId="7" applyNumberFormat="1" applyFont="1" applyFill="1"/>
    <xf numFmtId="44" fontId="18" fillId="0" borderId="0" xfId="7" applyNumberFormat="1" applyFill="1"/>
    <xf numFmtId="44" fontId="19" fillId="0" borderId="0" xfId="7" applyNumberFormat="1" applyFont="1" applyFill="1" applyBorder="1"/>
    <xf numFmtId="44" fontId="18" fillId="0" borderId="0" xfId="7" applyNumberFormat="1" applyFill="1" applyBorder="1"/>
    <xf numFmtId="41" fontId="18" fillId="0" borderId="0" xfId="7" applyNumberFormat="1" applyFont="1" applyFill="1"/>
    <xf numFmtId="9" fontId="18" fillId="0" borderId="0" xfId="5" applyNumberFormat="1" applyFont="1" applyFill="1" applyBorder="1"/>
    <xf numFmtId="44" fontId="18" fillId="0" borderId="41" xfId="7" applyNumberFormat="1" applyFont="1" applyFill="1" applyBorder="1" applyAlignment="1">
      <alignment horizontal="center"/>
    </xf>
    <xf numFmtId="186" fontId="22" fillId="0" borderId="42" xfId="7" applyNumberFormat="1" applyFont="1" applyFill="1" applyBorder="1"/>
    <xf numFmtId="44" fontId="18" fillId="0" borderId="42" xfId="7" applyNumberFormat="1" applyFont="1" applyFill="1" applyBorder="1" applyAlignment="1">
      <alignment horizontal="center"/>
    </xf>
    <xf numFmtId="186" fontId="18" fillId="0" borderId="43" xfId="7" applyNumberFormat="1" applyFill="1" applyBorder="1"/>
    <xf numFmtId="186" fontId="18" fillId="0" borderId="20" xfId="7" applyNumberFormat="1" applyFill="1" applyBorder="1"/>
    <xf numFmtId="42" fontId="18" fillId="0" borderId="20" xfId="7" applyNumberFormat="1" applyFill="1" applyBorder="1"/>
    <xf numFmtId="186" fontId="18" fillId="0" borderId="0" xfId="7" applyNumberFormat="1" applyFill="1" applyBorder="1"/>
    <xf numFmtId="9" fontId="18" fillId="0" borderId="0" xfId="5" applyFont="1" applyFill="1" applyBorder="1"/>
    <xf numFmtId="0" fontId="18" fillId="0" borderId="0" xfId="7" applyFill="1" applyBorder="1" applyAlignment="1">
      <alignment horizontal="right"/>
    </xf>
    <xf numFmtId="3" fontId="19" fillId="0" borderId="0" xfId="7" applyNumberFormat="1" applyFont="1" applyFill="1"/>
    <xf numFmtId="186" fontId="18" fillId="0" borderId="0" xfId="7" applyNumberFormat="1" applyFill="1"/>
    <xf numFmtId="169" fontId="19" fillId="0" borderId="44" xfId="5" applyNumberFormat="1" applyFont="1" applyFill="1" applyBorder="1" applyAlignment="1">
      <alignment horizontal="right"/>
    </xf>
    <xf numFmtId="0" fontId="19" fillId="0" borderId="0" xfId="7" applyFont="1" applyFill="1" applyBorder="1" applyAlignment="1">
      <alignment horizontal="center"/>
    </xf>
    <xf numFmtId="186" fontId="18" fillId="0" borderId="0" xfId="7" applyNumberFormat="1" applyFill="1" applyBorder="1" applyAlignment="1">
      <alignment horizontal="center"/>
    </xf>
    <xf numFmtId="44" fontId="18" fillId="0" borderId="0" xfId="7" applyNumberFormat="1" applyFill="1" applyBorder="1" applyAlignment="1">
      <alignment horizontal="right"/>
    </xf>
    <xf numFmtId="10" fontId="18" fillId="0" borderId="0" xfId="7" applyNumberFormat="1" applyFill="1" applyBorder="1"/>
    <xf numFmtId="10" fontId="18" fillId="0" borderId="0" xfId="7" applyNumberFormat="1" applyFill="1"/>
    <xf numFmtId="0" fontId="18" fillId="0" borderId="0" xfId="10"/>
    <xf numFmtId="0" fontId="28" fillId="0" borderId="0" xfId="10" applyFont="1" applyAlignment="1">
      <alignment horizontal="centerContinuous"/>
    </xf>
    <xf numFmtId="0" fontId="18" fillId="0" borderId="0" xfId="10" applyAlignment="1">
      <alignment horizontal="centerContinuous"/>
    </xf>
    <xf numFmtId="0" fontId="0" fillId="0" borderId="0" xfId="0" applyAlignment="1">
      <alignment horizontal="center"/>
    </xf>
    <xf numFmtId="0" fontId="0" fillId="0" borderId="0" xfId="0" applyBorder="1" applyAlignment="1">
      <alignment horizontal="center"/>
    </xf>
    <xf numFmtId="0" fontId="44" fillId="0" borderId="10" xfId="0" applyFont="1" applyBorder="1"/>
    <xf numFmtId="0" fontId="44" fillId="0" borderId="10" xfId="0" applyFont="1" applyBorder="1" applyAlignment="1">
      <alignment horizontal="center"/>
    </xf>
    <xf numFmtId="0" fontId="44" fillId="0" borderId="10" xfId="0" applyFont="1" applyFill="1" applyBorder="1" applyAlignment="1">
      <alignment horizontal="center"/>
    </xf>
    <xf numFmtId="0" fontId="0" fillId="0" borderId="10" xfId="0" applyBorder="1" applyAlignment="1">
      <alignment horizontal="center"/>
    </xf>
    <xf numFmtId="0" fontId="45" fillId="0" borderId="0" xfId="0" applyFont="1" applyBorder="1" applyProtection="1">
      <protection locked="0"/>
    </xf>
    <xf numFmtId="0" fontId="44" fillId="0" borderId="0" xfId="0" applyFont="1"/>
    <xf numFmtId="42" fontId="0" fillId="0" borderId="0" xfId="0" applyNumberFormat="1" applyBorder="1" applyAlignment="1">
      <alignment horizontal="center"/>
    </xf>
    <xf numFmtId="0" fontId="44" fillId="0" borderId="0" xfId="0" applyFont="1" applyBorder="1"/>
    <xf numFmtId="3" fontId="46" fillId="0" borderId="0" xfId="0" applyNumberFormat="1" applyFont="1"/>
    <xf numFmtId="183" fontId="47" fillId="0" borderId="0" xfId="0" applyNumberFormat="1" applyFont="1" applyFill="1"/>
    <xf numFmtId="42" fontId="44" fillId="0" borderId="0" xfId="0" applyNumberFormat="1" applyFont="1" applyBorder="1"/>
    <xf numFmtId="42" fontId="0" fillId="0" borderId="0" xfId="0" applyNumberFormat="1"/>
    <xf numFmtId="0" fontId="44" fillId="0" borderId="0" xfId="0" applyFont="1" applyBorder="1" applyProtection="1">
      <protection locked="0"/>
    </xf>
    <xf numFmtId="183" fontId="47" fillId="0" borderId="0" xfId="0" applyNumberFormat="1" applyFont="1"/>
    <xf numFmtId="0" fontId="45" fillId="0" borderId="0" xfId="0" applyFont="1" applyFill="1" applyBorder="1" applyProtection="1">
      <protection locked="0"/>
    </xf>
    <xf numFmtId="3" fontId="44" fillId="0" borderId="0" xfId="0" applyNumberFormat="1" applyFont="1" applyFill="1" applyBorder="1" applyAlignment="1" applyProtection="1">
      <alignment horizontal="left"/>
      <protection locked="0"/>
    </xf>
    <xf numFmtId="3" fontId="23" fillId="0" borderId="0" xfId="0" applyNumberFormat="1" applyFont="1" applyFill="1"/>
    <xf numFmtId="0" fontId="45" fillId="0" borderId="0" xfId="7" applyFont="1" applyBorder="1" applyProtection="1">
      <protection locked="0"/>
    </xf>
    <xf numFmtId="0" fontId="44" fillId="0" borderId="0" xfId="7" applyFont="1"/>
    <xf numFmtId="0" fontId="44" fillId="0" borderId="0" xfId="7" applyFont="1" applyBorder="1" applyProtection="1">
      <protection locked="0"/>
    </xf>
    <xf numFmtId="0" fontId="44" fillId="0" borderId="0" xfId="7" applyFont="1" applyBorder="1"/>
    <xf numFmtId="3" fontId="23" fillId="0" borderId="0" xfId="0" applyNumberFormat="1" applyFont="1"/>
    <xf numFmtId="0" fontId="23" fillId="0" borderId="0" xfId="0" applyFont="1"/>
    <xf numFmtId="0" fontId="45" fillId="0" borderId="0" xfId="7" applyFont="1" applyFill="1" applyBorder="1" applyProtection="1">
      <protection locked="0"/>
    </xf>
    <xf numFmtId="0" fontId="44" fillId="0" borderId="0" xfId="7" applyFont="1" applyFill="1" applyBorder="1"/>
    <xf numFmtId="44" fontId="47" fillId="0" borderId="0" xfId="0" applyNumberFormat="1" applyFont="1"/>
    <xf numFmtId="183" fontId="0" fillId="0" borderId="0" xfId="0" applyNumberFormat="1"/>
    <xf numFmtId="0" fontId="48" fillId="0" borderId="0" xfId="11" applyFont="1"/>
    <xf numFmtId="10" fontId="48" fillId="0" borderId="0" xfId="12" applyNumberFormat="1" applyFont="1"/>
    <xf numFmtId="37" fontId="48" fillId="0" borderId="0" xfId="11" applyNumberFormat="1" applyFont="1"/>
    <xf numFmtId="37" fontId="48" fillId="0" borderId="0" xfId="11" applyNumberFormat="1" applyFont="1" applyFill="1"/>
    <xf numFmtId="0" fontId="48" fillId="0" borderId="0" xfId="11" applyFont="1" applyFill="1"/>
    <xf numFmtId="42" fontId="48" fillId="0" borderId="0" xfId="11" applyNumberFormat="1" applyFont="1"/>
    <xf numFmtId="42" fontId="0" fillId="0" borderId="0" xfId="0" applyNumberFormat="1" applyBorder="1"/>
    <xf numFmtId="0" fontId="0" fillId="0" borderId="0" xfId="0" applyBorder="1"/>
    <xf numFmtId="42" fontId="0" fillId="0" borderId="20" xfId="0" applyNumberFormat="1" applyBorder="1"/>
    <xf numFmtId="0" fontId="22" fillId="0" borderId="0" xfId="2" applyFont="1" applyAlignment="1">
      <alignment horizontal="centerContinuous"/>
    </xf>
    <xf numFmtId="42" fontId="19" fillId="0" borderId="0" xfId="2" applyNumberFormat="1" applyFont="1" applyFill="1" applyAlignment="1">
      <alignment horizontal="centerContinuous"/>
    </xf>
    <xf numFmtId="0" fontId="18" fillId="0" borderId="10" xfId="2" applyBorder="1"/>
    <xf numFmtId="0" fontId="18" fillId="0" borderId="10" xfId="2" applyBorder="1" applyAlignment="1">
      <alignment horizontal="centerContinuous"/>
    </xf>
    <xf numFmtId="17" fontId="22" fillId="0" borderId="10" xfId="2" applyNumberFormat="1" applyFont="1" applyBorder="1" applyAlignment="1">
      <alignment horizontal="center"/>
    </xf>
    <xf numFmtId="0" fontId="20" fillId="0" borderId="0" xfId="2" applyFont="1" applyFill="1"/>
    <xf numFmtId="44" fontId="21" fillId="0" borderId="0" xfId="2" applyNumberFormat="1" applyFont="1" applyFill="1" applyBorder="1"/>
    <xf numFmtId="44" fontId="18" fillId="0" borderId="0" xfId="2" applyNumberFormat="1" applyFill="1" applyBorder="1"/>
    <xf numFmtId="3" fontId="22" fillId="0" borderId="0" xfId="2" applyNumberFormat="1" applyFont="1" applyFill="1"/>
    <xf numFmtId="0" fontId="19" fillId="0" borderId="0" xfId="2" applyFont="1" applyFill="1"/>
    <xf numFmtId="3" fontId="19" fillId="0" borderId="0" xfId="2" applyNumberFormat="1" applyFont="1" applyFill="1"/>
    <xf numFmtId="17" fontId="18" fillId="0" borderId="0" xfId="2" applyNumberFormat="1" applyBorder="1" applyAlignment="1">
      <alignment horizontal="center"/>
    </xf>
    <xf numFmtId="42" fontId="18" fillId="0" borderId="0" xfId="2" applyNumberFormat="1" applyBorder="1" applyAlignment="1">
      <alignment horizontal="center"/>
    </xf>
    <xf numFmtId="44" fontId="21" fillId="0" borderId="0" xfId="2" applyNumberFormat="1" applyFont="1"/>
    <xf numFmtId="44" fontId="18" fillId="0" borderId="0" xfId="2" applyNumberFormat="1" applyBorder="1"/>
    <xf numFmtId="187" fontId="21" fillId="0" borderId="0" xfId="2" applyNumberFormat="1" applyFont="1"/>
    <xf numFmtId="187" fontId="18" fillId="0" borderId="0" xfId="2" applyNumberFormat="1" applyBorder="1"/>
    <xf numFmtId="187" fontId="18" fillId="0" borderId="0" xfId="2" applyNumberFormat="1" applyFill="1" applyBorder="1"/>
    <xf numFmtId="3" fontId="22" fillId="0" borderId="20" xfId="2" applyNumberFormat="1" applyFont="1" applyBorder="1"/>
    <xf numFmtId="42" fontId="19" fillId="0" borderId="0" xfId="2" applyNumberFormat="1" applyFont="1"/>
    <xf numFmtId="0" fontId="18" fillId="0" borderId="0" xfId="2" applyAlignment="1">
      <alignment horizontal="right"/>
    </xf>
    <xf numFmtId="187" fontId="21" fillId="0" borderId="0" xfId="2" applyNumberFormat="1" applyFont="1" applyFill="1"/>
    <xf numFmtId="187" fontId="18" fillId="0" borderId="0" xfId="2" applyNumberFormat="1"/>
    <xf numFmtId="0" fontId="18" fillId="0" borderId="0" xfId="2" applyFill="1" applyAlignment="1">
      <alignment horizontal="right"/>
    </xf>
    <xf numFmtId="44" fontId="19" fillId="0" borderId="0" xfId="2" applyNumberFormat="1" applyFont="1" applyFill="1"/>
    <xf numFmtId="3" fontId="18" fillId="0" borderId="0" xfId="2" applyNumberFormat="1" applyFill="1"/>
    <xf numFmtId="3" fontId="22" fillId="0" borderId="20" xfId="2" applyNumberFormat="1" applyFont="1" applyFill="1" applyBorder="1"/>
    <xf numFmtId="3" fontId="18" fillId="0" borderId="20" xfId="2" applyNumberFormat="1" applyFont="1" applyFill="1" applyBorder="1"/>
    <xf numFmtId="42" fontId="18" fillId="0" borderId="10" xfId="2" applyNumberFormat="1" applyBorder="1"/>
    <xf numFmtId="44" fontId="21" fillId="0" borderId="0" xfId="2" applyNumberFormat="1" applyFont="1" applyFill="1"/>
    <xf numFmtId="0" fontId="18" fillId="0" borderId="0" xfId="2" applyFill="1" applyBorder="1" applyAlignment="1">
      <alignment horizontal="right"/>
    </xf>
    <xf numFmtId="187" fontId="19" fillId="0" borderId="0" xfId="2" applyNumberFormat="1" applyFont="1" applyFill="1"/>
    <xf numFmtId="42" fontId="18" fillId="0" borderId="10" xfId="2" applyNumberFormat="1" applyFont="1" applyBorder="1"/>
    <xf numFmtId="187" fontId="21" fillId="0" borderId="0" xfId="2" applyNumberFormat="1" applyFont="1" applyFill="1" applyBorder="1"/>
    <xf numFmtId="44" fontId="18" fillId="0" borderId="0" xfId="2" applyNumberFormat="1"/>
    <xf numFmtId="187" fontId="18" fillId="0" borderId="0" xfId="2" applyNumberFormat="1" applyFont="1"/>
    <xf numFmtId="44" fontId="18" fillId="0" borderId="0" xfId="2" applyNumberFormat="1" applyFill="1" applyAlignment="1">
      <alignment horizontal="right"/>
    </xf>
    <xf numFmtId="187" fontId="18" fillId="0" borderId="0" xfId="2" applyNumberFormat="1" applyFill="1" applyAlignment="1">
      <alignment horizontal="right"/>
    </xf>
    <xf numFmtId="187" fontId="18" fillId="0" borderId="0" xfId="2" applyNumberFormat="1" applyFont="1" applyAlignment="1">
      <alignment horizontal="right"/>
    </xf>
    <xf numFmtId="188" fontId="18" fillId="0" borderId="0" xfId="2" applyNumberFormat="1" applyFont="1" applyAlignment="1">
      <alignment horizontal="right"/>
    </xf>
    <xf numFmtId="187" fontId="18" fillId="0" borderId="0" xfId="2" applyNumberFormat="1" applyFont="1" applyFill="1"/>
    <xf numFmtId="44" fontId="18" fillId="0" borderId="0" xfId="2" applyNumberFormat="1" applyFont="1" applyFill="1"/>
    <xf numFmtId="3" fontId="22" fillId="0" borderId="0" xfId="2" applyNumberFormat="1" applyFont="1" applyFill="1" applyBorder="1"/>
    <xf numFmtId="189" fontId="19" fillId="0" borderId="0" xfId="2" applyNumberFormat="1" applyFont="1" applyFill="1"/>
    <xf numFmtId="189" fontId="18" fillId="0" borderId="0" xfId="2" applyNumberFormat="1" applyFont="1" applyFill="1"/>
    <xf numFmtId="0" fontId="18" fillId="0" borderId="12" xfId="2" applyBorder="1"/>
    <xf numFmtId="37" fontId="22" fillId="0" borderId="12" xfId="2" applyNumberFormat="1" applyFont="1" applyBorder="1"/>
    <xf numFmtId="37" fontId="18" fillId="0" borderId="13" xfId="2" applyNumberFormat="1" applyBorder="1"/>
    <xf numFmtId="0" fontId="18" fillId="0" borderId="14" xfId="2" applyFill="1" applyBorder="1"/>
    <xf numFmtId="37" fontId="22" fillId="0" borderId="0" xfId="2" applyNumberFormat="1" applyFont="1" applyBorder="1"/>
    <xf numFmtId="0" fontId="18" fillId="0" borderId="21" xfId="2" applyFill="1" applyBorder="1"/>
    <xf numFmtId="37" fontId="18" fillId="0" borderId="23" xfId="2" applyNumberFormat="1" applyBorder="1"/>
    <xf numFmtId="164" fontId="21" fillId="0" borderId="0" xfId="9" applyNumberFormat="1" applyFont="1" applyFill="1"/>
    <xf numFmtId="190" fontId="23" fillId="0" borderId="0" xfId="2" applyNumberFormat="1" applyFont="1"/>
    <xf numFmtId="44" fontId="19" fillId="0" borderId="0" xfId="2" applyNumberFormat="1" applyFont="1"/>
    <xf numFmtId="9" fontId="18" fillId="0" borderId="0" xfId="5"/>
    <xf numFmtId="168" fontId="18" fillId="0" borderId="0" xfId="5" applyNumberFormat="1"/>
    <xf numFmtId="0" fontId="20" fillId="0" borderId="0" xfId="13" applyNumberFormat="1" applyFont="1" applyFill="1" applyAlignment="1">
      <alignment horizontal="centerContinuous"/>
    </xf>
    <xf numFmtId="0" fontId="18" fillId="0" borderId="0" xfId="13" applyNumberFormat="1" applyFill="1" applyAlignment="1">
      <alignment horizontal="centerContinuous"/>
    </xf>
    <xf numFmtId="0" fontId="18" fillId="0" borderId="0" xfId="13" applyNumberFormat="1" applyFill="1" applyAlignment="1"/>
    <xf numFmtId="41" fontId="18" fillId="0" borderId="10" xfId="13" applyNumberFormat="1" applyFill="1" applyBorder="1" applyAlignment="1">
      <alignment horizontal="center" wrapText="1"/>
    </xf>
    <xf numFmtId="0" fontId="18" fillId="0" borderId="10" xfId="13" applyNumberFormat="1" applyFill="1" applyBorder="1" applyAlignment="1">
      <alignment horizontal="center"/>
    </xf>
    <xf numFmtId="41" fontId="18" fillId="0" borderId="10" xfId="14" applyNumberFormat="1" applyFont="1" applyFill="1">
      <alignment horizontal="center" vertical="center" wrapText="1"/>
    </xf>
    <xf numFmtId="0" fontId="18" fillId="0" borderId="0" xfId="13" applyNumberFormat="1" applyFill="1" applyAlignment="1">
      <alignment horizontal="center"/>
    </xf>
    <xf numFmtId="42" fontId="18" fillId="0" borderId="0" xfId="13" applyNumberFormat="1" applyFill="1" applyAlignment="1"/>
    <xf numFmtId="41" fontId="18" fillId="0" borderId="0" xfId="13" applyNumberFormat="1" applyFill="1" applyAlignment="1"/>
    <xf numFmtId="191" fontId="0" fillId="0" borderId="0" xfId="8" applyNumberFormat="1" applyFont="1" applyFill="1"/>
    <xf numFmtId="186" fontId="0" fillId="0" borderId="0" xfId="8" applyNumberFormat="1" applyFont="1" applyFill="1"/>
    <xf numFmtId="191" fontId="18" fillId="0" borderId="0" xfId="13" applyNumberFormat="1" applyFill="1" applyAlignment="1"/>
    <xf numFmtId="0" fontId="49" fillId="0" borderId="0" xfId="13" applyNumberFormat="1" applyFont="1" applyFill="1" applyAlignment="1"/>
    <xf numFmtId="186" fontId="18" fillId="0" borderId="0" xfId="13" applyNumberFormat="1" applyFill="1" applyAlignment="1"/>
    <xf numFmtId="183" fontId="18" fillId="0" borderId="0" xfId="13" applyNumberFormat="1" applyFill="1" applyAlignment="1"/>
    <xf numFmtId="41" fontId="18" fillId="0" borderId="0" xfId="13" applyNumberFormat="1" applyFill="1" applyBorder="1" applyAlignment="1">
      <alignment horizontal="center" wrapText="1"/>
    </xf>
    <xf numFmtId="41" fontId="18" fillId="0" borderId="0" xfId="13" applyNumberFormat="1" applyFill="1" applyAlignment="1">
      <alignment horizontal="center"/>
    </xf>
    <xf numFmtId="191" fontId="0" fillId="0" borderId="0" xfId="8" applyNumberFormat="1" applyFont="1" applyFill="1" applyAlignment="1"/>
    <xf numFmtId="44" fontId="18" fillId="0" borderId="0" xfId="13" applyNumberFormat="1" applyFill="1" applyAlignment="1"/>
    <xf numFmtId="44" fontId="0" fillId="0" borderId="0" xfId="8" applyFont="1" applyFill="1" applyAlignment="1"/>
    <xf numFmtId="0" fontId="18" fillId="0" borderId="0" xfId="13" applyNumberFormat="1" applyFill="1" applyBorder="1" applyAlignment="1"/>
    <xf numFmtId="0" fontId="18" fillId="0" borderId="10" xfId="2" applyFont="1" applyBorder="1" applyAlignment="1">
      <alignment horizontal="centerContinuous"/>
    </xf>
    <xf numFmtId="0" fontId="18" fillId="0" borderId="25" xfId="2" applyFont="1" applyBorder="1" applyAlignment="1">
      <alignment horizontal="centerContinuous"/>
    </xf>
    <xf numFmtId="0" fontId="18" fillId="0" borderId="38" xfId="2" applyFont="1" applyFill="1" applyBorder="1" applyAlignment="1">
      <alignment horizontal="center"/>
    </xf>
    <xf numFmtId="0" fontId="18" fillId="0" borderId="39" xfId="2" applyFont="1" applyBorder="1" applyAlignment="1">
      <alignment horizontal="center"/>
    </xf>
    <xf numFmtId="0" fontId="18" fillId="0" borderId="38" xfId="2" applyFont="1" applyBorder="1" applyAlignment="1">
      <alignment horizontal="center"/>
    </xf>
    <xf numFmtId="3" fontId="28" fillId="0" borderId="0" xfId="9" applyNumberFormat="1" applyFont="1" applyFill="1"/>
    <xf numFmtId="3" fontId="21" fillId="0" borderId="0" xfId="9" applyNumberFormat="1" applyFont="1" applyFill="1"/>
    <xf numFmtId="44" fontId="28" fillId="0" borderId="0" xfId="2" applyNumberFormat="1" applyFont="1"/>
    <xf numFmtId="9" fontId="18" fillId="0" borderId="0" xfId="5" applyFont="1"/>
    <xf numFmtId="42" fontId="21" fillId="0" borderId="0" xfId="2" applyNumberFormat="1" applyFont="1"/>
    <xf numFmtId="187" fontId="28" fillId="0" borderId="0" xfId="2" applyNumberFormat="1" applyFont="1" applyFill="1"/>
    <xf numFmtId="183" fontId="20" fillId="0" borderId="0" xfId="2" applyNumberFormat="1" applyFont="1"/>
    <xf numFmtId="183" fontId="18" fillId="0" borderId="0" xfId="2" applyNumberFormat="1" applyFont="1"/>
    <xf numFmtId="0" fontId="18" fillId="0" borderId="16" xfId="2" applyFont="1" applyBorder="1"/>
    <xf numFmtId="179" fontId="21" fillId="0" borderId="20" xfId="5" applyNumberFormat="1" applyFont="1" applyFill="1" applyBorder="1"/>
    <xf numFmtId="0" fontId="18" fillId="0" borderId="17" xfId="2" applyFont="1" applyBorder="1"/>
    <xf numFmtId="44" fontId="18" fillId="0" borderId="0" xfId="2" applyNumberFormat="1" applyFont="1" applyBorder="1"/>
    <xf numFmtId="44" fontId="18" fillId="0" borderId="19" xfId="2" applyNumberFormat="1" applyFont="1" applyBorder="1"/>
    <xf numFmtId="0" fontId="18" fillId="0" borderId="19" xfId="2" applyFont="1" applyBorder="1"/>
    <xf numFmtId="183" fontId="18" fillId="0" borderId="0" xfId="2" applyNumberFormat="1" applyFont="1" applyBorder="1"/>
    <xf numFmtId="183" fontId="18" fillId="0" borderId="19" xfId="2" applyNumberFormat="1" applyFont="1" applyBorder="1"/>
    <xf numFmtId="0" fontId="18" fillId="0" borderId="24" xfId="2" applyFont="1" applyBorder="1"/>
    <xf numFmtId="44" fontId="18" fillId="0" borderId="10" xfId="2" applyNumberFormat="1" applyFont="1" applyBorder="1"/>
    <xf numFmtId="0" fontId="18" fillId="0" borderId="25" xfId="2" applyFont="1" applyBorder="1"/>
    <xf numFmtId="0" fontId="18" fillId="0" borderId="0" xfId="2" applyFont="1" applyAlignment="1">
      <alignment horizontal="left" indent="1"/>
    </xf>
    <xf numFmtId="0" fontId="34" fillId="0" borderId="80" xfId="6" applyNumberFormat="1" applyFont="1" applyFill="1" applyBorder="1" applyAlignment="1">
      <alignment horizontal="center"/>
    </xf>
    <xf numFmtId="0" fontId="34" fillId="0" borderId="80" xfId="6" applyNumberFormat="1" applyFont="1" applyFill="1" applyBorder="1" applyAlignment="1">
      <alignment horizontal="left"/>
    </xf>
    <xf numFmtId="0" fontId="36" fillId="0" borderId="80" xfId="6" applyNumberFormat="1" applyFont="1" applyFill="1" applyBorder="1" applyAlignment="1"/>
    <xf numFmtId="0" fontId="34" fillId="0" borderId="80" xfId="6" quotePrefix="1" applyNumberFormat="1" applyFont="1" applyFill="1" applyBorder="1" applyAlignment="1">
      <alignment horizontal="center"/>
    </xf>
    <xf numFmtId="0" fontId="34" fillId="0" borderId="80" xfId="6" applyNumberFormat="1" applyFont="1" applyFill="1" applyBorder="1" applyAlignment="1">
      <alignment horizontal="center" vertical="center"/>
    </xf>
    <xf numFmtId="0" fontId="34" fillId="0" borderId="80" xfId="6" applyNumberFormat="1" applyFont="1" applyFill="1" applyBorder="1" applyAlignment="1">
      <alignment horizontal="left" vertical="center"/>
    </xf>
    <xf numFmtId="0" fontId="34" fillId="0" borderId="80" xfId="6" applyNumberFormat="1" applyFont="1" applyFill="1" applyBorder="1" applyAlignment="1" applyProtection="1">
      <protection locked="0"/>
    </xf>
    <xf numFmtId="10" fontId="36" fillId="0" borderId="80" xfId="6" applyNumberFormat="1" applyFont="1" applyFill="1" applyBorder="1" applyAlignment="1"/>
    <xf numFmtId="174" fontId="36" fillId="0" borderId="80" xfId="6" applyNumberFormat="1" applyFont="1" applyFill="1" applyBorder="1" applyAlignment="1"/>
    <xf numFmtId="0" fontId="224" fillId="0" borderId="0" xfId="0" applyFont="1" applyAlignment="1">
      <alignment horizontal="center" vertical="center"/>
    </xf>
    <xf numFmtId="189" fontId="18" fillId="0" borderId="0" xfId="2" applyNumberFormat="1" applyFill="1"/>
    <xf numFmtId="42" fontId="225" fillId="136" borderId="0" xfId="0" applyNumberFormat="1" applyFont="1" applyFill="1" applyBorder="1"/>
    <xf numFmtId="42" fontId="226" fillId="136" borderId="0" xfId="6" applyNumberFormat="1" applyFont="1" applyFill="1" applyAlignment="1"/>
    <xf numFmtId="42" fontId="226" fillId="136" borderId="80" xfId="6" applyNumberFormat="1" applyFont="1" applyFill="1" applyBorder="1" applyAlignment="1"/>
    <xf numFmtId="171" fontId="226" fillId="136" borderId="0" xfId="6" applyNumberFormat="1" applyFont="1" applyFill="1" applyBorder="1" applyAlignment="1"/>
    <xf numFmtId="42" fontId="226" fillId="136" borderId="36" xfId="6" applyNumberFormat="1" applyFont="1" applyFill="1" applyBorder="1" applyAlignment="1"/>
    <xf numFmtId="10" fontId="226" fillId="136" borderId="0" xfId="6" applyNumberFormat="1" applyFont="1" applyFill="1" applyBorder="1" applyAlignment="1"/>
    <xf numFmtId="10" fontId="226" fillId="136" borderId="20" xfId="6" applyNumberFormat="1" applyFont="1" applyFill="1" applyBorder="1" applyAlignment="1"/>
    <xf numFmtId="9" fontId="226" fillId="136" borderId="0" xfId="6" applyNumberFormat="1" applyFont="1" applyFill="1" applyAlignment="1"/>
    <xf numFmtId="173" fontId="226" fillId="136" borderId="0" xfId="6" applyNumberFormat="1" applyFont="1" applyFill="1" applyAlignment="1"/>
    <xf numFmtId="173" fontId="226" fillId="136" borderId="37" xfId="6" applyNumberFormat="1" applyFont="1" applyFill="1" applyBorder="1" applyAlignment="1" applyProtection="1">
      <protection locked="0"/>
    </xf>
    <xf numFmtId="175" fontId="18" fillId="0" borderId="38" xfId="7" applyNumberFormat="1" applyBorder="1" applyAlignment="1">
      <alignment horizontal="center"/>
    </xf>
    <xf numFmtId="175" fontId="18" fillId="0" borderId="39" xfId="7" applyNumberFormat="1" applyBorder="1" applyAlignment="1">
      <alignment horizontal="center"/>
    </xf>
    <xf numFmtId="37" fontId="34" fillId="0" borderId="0" xfId="6" applyNumberFormat="1" applyFont="1" applyFill="1" applyAlignment="1">
      <alignment horizontal="center" vertical="center"/>
    </xf>
  </cellXfs>
  <cellStyles count="42982">
    <cellStyle name="_x0013_" xfId="15"/>
    <cellStyle name=" 1" xfId="16"/>
    <cellStyle name=" 1 2" xfId="17"/>
    <cellStyle name=" 1 2 2" xfId="18"/>
    <cellStyle name=" 1 2 2 2" xfId="19"/>
    <cellStyle name=" 1 2 3" xfId="20"/>
    <cellStyle name=" 1 2 4" xfId="21"/>
    <cellStyle name=" 1 3" xfId="22"/>
    <cellStyle name=" 1 3 2" xfId="23"/>
    <cellStyle name=" 1 3 3" xfId="24"/>
    <cellStyle name=" 1 4" xfId="25"/>
    <cellStyle name=" 1 4 2" xfId="26"/>
    <cellStyle name=" 1 5" xfId="27"/>
    <cellStyle name=" 1 6" xfId="28"/>
    <cellStyle name=" 1 6 2" xfId="29"/>
    <cellStyle name=" 1 7" xfId="30"/>
    <cellStyle name=" 1 7 2" xfId="31"/>
    <cellStyle name=" 1 8" xfId="32"/>
    <cellStyle name="_x0013_ 10" xfId="33"/>
    <cellStyle name="_x0013_ 10 2" xfId="34"/>
    <cellStyle name="_x0013_ 11" xfId="35"/>
    <cellStyle name="_x0013_ 11 2" xfId="36"/>
    <cellStyle name="_x0013_ 12" xfId="37"/>
    <cellStyle name="_x0013_ 12 2" xfId="38"/>
    <cellStyle name="_x0013_ 13" xfId="39"/>
    <cellStyle name="_x0013_ 13 2" xfId="40"/>
    <cellStyle name="_x0013_ 14" xfId="41"/>
    <cellStyle name="_x0013_ 14 2" xfId="42"/>
    <cellStyle name="_x0013_ 15" xfId="43"/>
    <cellStyle name="_x0013_ 15 2" xfId="44"/>
    <cellStyle name="_x0013_ 16" xfId="45"/>
    <cellStyle name="_x0013_ 17" xfId="46"/>
    <cellStyle name="_x0013_ 18" xfId="47"/>
    <cellStyle name="_x0013_ 19" xfId="48"/>
    <cellStyle name="_x0013_ 2" xfId="49"/>
    <cellStyle name="_x0013_ 2 2" xfId="50"/>
    <cellStyle name="_x0013_ 2 2 2" xfId="51"/>
    <cellStyle name="_x0013_ 2 3" xfId="52"/>
    <cellStyle name="_x0013_ 20" xfId="53"/>
    <cellStyle name="_x0013_ 21" xfId="54"/>
    <cellStyle name="_x0013_ 22" xfId="55"/>
    <cellStyle name="_x0013_ 23" xfId="56"/>
    <cellStyle name="_x0013_ 24" xfId="57"/>
    <cellStyle name="_x0013_ 25" xfId="58"/>
    <cellStyle name="_x0013_ 26" xfId="59"/>
    <cellStyle name="_x0013_ 27" xfId="60"/>
    <cellStyle name="_x0013_ 28" xfId="61"/>
    <cellStyle name="_x0013_ 29" xfId="62"/>
    <cellStyle name="_x0013_ 3" xfId="63"/>
    <cellStyle name="_x0013_ 3 2" xfId="64"/>
    <cellStyle name="_x0013_ 3 2 2" xfId="65"/>
    <cellStyle name="_x0013_ 3 3" xfId="66"/>
    <cellStyle name="_x0013_ 30" xfId="67"/>
    <cellStyle name="_x0013_ 31" xfId="68"/>
    <cellStyle name="_x0013_ 32" xfId="69"/>
    <cellStyle name="_x0013_ 33" xfId="70"/>
    <cellStyle name="_x0013_ 34" xfId="71"/>
    <cellStyle name="_x0013_ 35" xfId="72"/>
    <cellStyle name="_x0013_ 36" xfId="73"/>
    <cellStyle name="_x0013_ 37" xfId="74"/>
    <cellStyle name="_x0013_ 38" xfId="75"/>
    <cellStyle name="_x0013_ 39" xfId="76"/>
    <cellStyle name="_x0013_ 4" xfId="77"/>
    <cellStyle name="_x0013_ 4 2" xfId="78"/>
    <cellStyle name="_x0013_ 4 2 2" xfId="79"/>
    <cellStyle name="_x0013_ 4 3" xfId="80"/>
    <cellStyle name="_x0013_ 40" xfId="81"/>
    <cellStyle name="_x0013_ 41" xfId="82"/>
    <cellStyle name="_x0013_ 42" xfId="83"/>
    <cellStyle name="_x0013_ 43" xfId="84"/>
    <cellStyle name="_x0013_ 44" xfId="85"/>
    <cellStyle name="_x0013_ 45" xfId="86"/>
    <cellStyle name="_x0013_ 46" xfId="87"/>
    <cellStyle name="_x0013_ 47" xfId="88"/>
    <cellStyle name="_x0013_ 48" xfId="89"/>
    <cellStyle name="_x0013_ 49" xfId="90"/>
    <cellStyle name="_x0013_ 5" xfId="91"/>
    <cellStyle name="_x0013_ 5 2" xfId="92"/>
    <cellStyle name="_x0013_ 50" xfId="93"/>
    <cellStyle name="_x0013_ 51" xfId="94"/>
    <cellStyle name="_x0013_ 6" xfId="95"/>
    <cellStyle name="_x0013_ 6 2" xfId="96"/>
    <cellStyle name="_x0013_ 7" xfId="97"/>
    <cellStyle name="_x0013_ 7 2" xfId="98"/>
    <cellStyle name="_x0013_ 8" xfId="99"/>
    <cellStyle name="_x0013_ 8 2" xfId="100"/>
    <cellStyle name="_x0013_ 9" xfId="101"/>
    <cellStyle name="_x0013_ 9 2" xfId="102"/>
    <cellStyle name="_(C) 2007 CB Weather Adjust" xfId="103"/>
    <cellStyle name="_(C) 2007 CB Weather Adjust (2)" xfId="104"/>
    <cellStyle name="_09GRC Gas Transport For Review" xfId="105"/>
    <cellStyle name="_09GRC Gas Transport For Review 2" xfId="106"/>
    <cellStyle name="_09GRC Gas Transport For Review 2 2" xfId="107"/>
    <cellStyle name="_09GRC Gas Transport For Review 2 2 2" xfId="108"/>
    <cellStyle name="_09GRC Gas Transport For Review 2 3" xfId="109"/>
    <cellStyle name="_09GRC Gas Transport For Review 3" xfId="110"/>
    <cellStyle name="_09GRC Gas Transport For Review 3 2" xfId="111"/>
    <cellStyle name="_09GRC Gas Transport For Review 4" xfId="112"/>
    <cellStyle name="_09GRC Gas Transport For Review_Book4" xfId="113"/>
    <cellStyle name="_09GRC Gas Transport For Review_Book4 2" xfId="114"/>
    <cellStyle name="_09GRC Gas Transport For Review_Book4 2 2" xfId="115"/>
    <cellStyle name="_09GRC Gas Transport For Review_Book4 2 2 2" xfId="116"/>
    <cellStyle name="_09GRC Gas Transport For Review_Book4 2 3" xfId="117"/>
    <cellStyle name="_09GRC Gas Transport For Review_Book4 3" xfId="118"/>
    <cellStyle name="_09GRC Gas Transport For Review_Book4 3 2" xfId="119"/>
    <cellStyle name="_09GRC Gas Transport For Review_Book4 4" xfId="120"/>
    <cellStyle name="_09GRC Gas Transport For Review_Book4_DEM-WP(C) ENERG10C--ctn Mid-C_042010 2010GRC" xfId="121"/>
    <cellStyle name="_09GRC Gas Transport For Review_DEM-WP(C) ENERG10C--ctn Mid-C_042010 2010GRC" xfId="122"/>
    <cellStyle name="_x0013__16.07E Wild Horse Wind Expansionwrkingfile" xfId="123"/>
    <cellStyle name="_x0013__16.07E Wild Horse Wind Expansionwrkingfile 2" xfId="124"/>
    <cellStyle name="_x0013__16.07E Wild Horse Wind Expansionwrkingfile 2 2" xfId="125"/>
    <cellStyle name="_x0013__16.07E Wild Horse Wind Expansionwrkingfile 2 2 2" xfId="126"/>
    <cellStyle name="_x0013__16.07E Wild Horse Wind Expansionwrkingfile 2 3" xfId="127"/>
    <cellStyle name="_x0013__16.07E Wild Horse Wind Expansionwrkingfile 3" xfId="128"/>
    <cellStyle name="_x0013__16.07E Wild Horse Wind Expansionwrkingfile 3 2" xfId="129"/>
    <cellStyle name="_x0013__16.07E Wild Horse Wind Expansionwrkingfile 4" xfId="130"/>
    <cellStyle name="_x0013__16.07E Wild Horse Wind Expansionwrkingfile SF" xfId="131"/>
    <cellStyle name="_x0013__16.07E Wild Horse Wind Expansionwrkingfile SF 2" xfId="132"/>
    <cellStyle name="_x0013__16.07E Wild Horse Wind Expansionwrkingfile SF 2 2" xfId="133"/>
    <cellStyle name="_x0013__16.07E Wild Horse Wind Expansionwrkingfile SF 2 2 2" xfId="134"/>
    <cellStyle name="_x0013__16.07E Wild Horse Wind Expansionwrkingfile SF 2 3" xfId="135"/>
    <cellStyle name="_x0013__16.07E Wild Horse Wind Expansionwrkingfile SF 3" xfId="136"/>
    <cellStyle name="_x0013__16.07E Wild Horse Wind Expansionwrkingfile SF 3 2" xfId="137"/>
    <cellStyle name="_x0013__16.07E Wild Horse Wind Expansionwrkingfile SF 4" xfId="138"/>
    <cellStyle name="_x0013__16.07E Wild Horse Wind Expansionwrkingfile SF_DEM-WP(C) ENERG10C--ctn Mid-C_042010 2010GRC" xfId="139"/>
    <cellStyle name="_x0013__16.07E Wild Horse Wind Expansionwrkingfile_DEM-WP(C) ENERG10C--ctn Mid-C_042010 2010GRC" xfId="140"/>
    <cellStyle name="_x0013__16.37E Wild Horse Expansion DeferralRevwrkingfile SF" xfId="141"/>
    <cellStyle name="_x0013__16.37E Wild Horse Expansion DeferralRevwrkingfile SF 2" xfId="142"/>
    <cellStyle name="_x0013__16.37E Wild Horse Expansion DeferralRevwrkingfile SF 2 2" xfId="143"/>
    <cellStyle name="_x0013__16.37E Wild Horse Expansion DeferralRevwrkingfile SF 2 2 2" xfId="144"/>
    <cellStyle name="_x0013__16.37E Wild Horse Expansion DeferralRevwrkingfile SF 2 3" xfId="145"/>
    <cellStyle name="_x0013__16.37E Wild Horse Expansion DeferralRevwrkingfile SF 3" xfId="146"/>
    <cellStyle name="_x0013__16.37E Wild Horse Expansion DeferralRevwrkingfile SF 3 2" xfId="147"/>
    <cellStyle name="_x0013__16.37E Wild Horse Expansion DeferralRevwrkingfile SF 4" xfId="148"/>
    <cellStyle name="_x0013__16.37E Wild Horse Expansion DeferralRevwrkingfile SF_DEM-WP(C) ENERG10C--ctn Mid-C_042010 2010GRC" xfId="149"/>
    <cellStyle name="_2.01G Temp Normalization(C)" xfId="150"/>
    <cellStyle name="_2.05G Pass-Through Revenue and Expenses" xfId="151"/>
    <cellStyle name="_2.11G Interest on Customer Deposits" xfId="152"/>
    <cellStyle name="_2008 Strat Plan Power Costs Forecast V2 (2009 Update)" xfId="153"/>
    <cellStyle name="_2008 Strat Plan Power Costs Forecast V2 (2009 Update) 2" xfId="154"/>
    <cellStyle name="_2008 Strat Plan Power Costs Forecast V2 (2009 Update) 2 2" xfId="155"/>
    <cellStyle name="_2008 Strat Plan Power Costs Forecast V2 (2009 Update) 3" xfId="156"/>
    <cellStyle name="_2008 Strat Plan Power Costs Forecast V2 (2009 Update)_DEM-WP(C) ENERG10C--ctn Mid-C_042010 2010GRC" xfId="157"/>
    <cellStyle name="_2008 Strat Plan Power Costs Forecast V2 (2009 Update)_NIM Summary" xfId="158"/>
    <cellStyle name="_2008 Strat Plan Power Costs Forecast V2 (2009 Update)_NIM Summary 2" xfId="159"/>
    <cellStyle name="_2008 Strat Plan Power Costs Forecast V2 (2009 Update)_NIM Summary 2 2" xfId="160"/>
    <cellStyle name="_2008 Strat Plan Power Costs Forecast V2 (2009 Update)_NIM Summary 3" xfId="161"/>
    <cellStyle name="_2008 Strat Plan Power Costs Forecast V2 (2009 Update)_NIM Summary_DEM-WP(C) ENERG10C--ctn Mid-C_042010 2010GRC" xfId="162"/>
    <cellStyle name="_4.01E Temp Normalization" xfId="163"/>
    <cellStyle name="_4.03G Lease Everett Delta" xfId="164"/>
    <cellStyle name="_4.04G Pass-Through Revenue and ExpensesWFMI" xfId="165"/>
    <cellStyle name="_4.06E Pass Throughs" xfId="166"/>
    <cellStyle name="_4.06E Pass Throughs 10" xfId="167"/>
    <cellStyle name="_4.06E Pass Throughs 10 2" xfId="168"/>
    <cellStyle name="_4.06E Pass Throughs 2" xfId="169"/>
    <cellStyle name="_4.06E Pass Throughs 2 2" xfId="170"/>
    <cellStyle name="_4.06E Pass Throughs 2 2 2" xfId="171"/>
    <cellStyle name="_4.06E Pass Throughs 2 2 2 2" xfId="172"/>
    <cellStyle name="_4.06E Pass Throughs 2 2 3" xfId="173"/>
    <cellStyle name="_4.06E Pass Throughs 2 3" xfId="174"/>
    <cellStyle name="_4.06E Pass Throughs 2 3 2" xfId="175"/>
    <cellStyle name="_4.06E Pass Throughs 2 4" xfId="176"/>
    <cellStyle name="_4.06E Pass Throughs 3" xfId="177"/>
    <cellStyle name="_4.06E Pass Throughs 3 2" xfId="178"/>
    <cellStyle name="_4.06E Pass Throughs 3 2 2" xfId="179"/>
    <cellStyle name="_4.06E Pass Throughs 3 2 2 2" xfId="180"/>
    <cellStyle name="_4.06E Pass Throughs 3 2 3" xfId="181"/>
    <cellStyle name="_4.06E Pass Throughs 3 3" xfId="182"/>
    <cellStyle name="_4.06E Pass Throughs 3 3 2" xfId="183"/>
    <cellStyle name="_4.06E Pass Throughs 3 3 2 2" xfId="184"/>
    <cellStyle name="_4.06E Pass Throughs 3 3 3" xfId="185"/>
    <cellStyle name="_4.06E Pass Throughs 3 4" xfId="186"/>
    <cellStyle name="_4.06E Pass Throughs 3 4 2" xfId="187"/>
    <cellStyle name="_4.06E Pass Throughs 3 4 2 2" xfId="188"/>
    <cellStyle name="_4.06E Pass Throughs 3 4 3" xfId="189"/>
    <cellStyle name="_4.06E Pass Throughs 3 5" xfId="190"/>
    <cellStyle name="_4.06E Pass Throughs 4" xfId="191"/>
    <cellStyle name="_4.06E Pass Throughs 4 2" xfId="192"/>
    <cellStyle name="_4.06E Pass Throughs 4 2 2" xfId="193"/>
    <cellStyle name="_4.06E Pass Throughs 4 3" xfId="194"/>
    <cellStyle name="_4.06E Pass Throughs 5" xfId="195"/>
    <cellStyle name="_4.06E Pass Throughs 5 2" xfId="196"/>
    <cellStyle name="_4.06E Pass Throughs 5 2 2" xfId="197"/>
    <cellStyle name="_4.06E Pass Throughs 5 2 3" xfId="198"/>
    <cellStyle name="_4.06E Pass Throughs 5 3" xfId="199"/>
    <cellStyle name="_4.06E Pass Throughs 5 3 2" xfId="200"/>
    <cellStyle name="_4.06E Pass Throughs 6" xfId="201"/>
    <cellStyle name="_4.06E Pass Throughs 6 2" xfId="202"/>
    <cellStyle name="_4.06E Pass Throughs 6 2 2" xfId="203"/>
    <cellStyle name="_4.06E Pass Throughs 6 3" xfId="204"/>
    <cellStyle name="_4.06E Pass Throughs 7" xfId="205"/>
    <cellStyle name="_4.06E Pass Throughs 7 2" xfId="206"/>
    <cellStyle name="_4.06E Pass Throughs 8" xfId="207"/>
    <cellStyle name="_4.06E Pass Throughs 8 2" xfId="208"/>
    <cellStyle name="_4.06E Pass Throughs 9" xfId="209"/>
    <cellStyle name="_4.06E Pass Throughs 9 2" xfId="210"/>
    <cellStyle name="_4.06E Pass Throughs_04 07E Wild Horse Wind Expansion (C) (2)" xfId="211"/>
    <cellStyle name="_4.06E Pass Throughs_04 07E Wild Horse Wind Expansion (C) (2) 2" xfId="212"/>
    <cellStyle name="_4.06E Pass Throughs_04 07E Wild Horse Wind Expansion (C) (2) 2 2" xfId="213"/>
    <cellStyle name="_4.06E Pass Throughs_04 07E Wild Horse Wind Expansion (C) (2) 2 2 2" xfId="214"/>
    <cellStyle name="_4.06E Pass Throughs_04 07E Wild Horse Wind Expansion (C) (2) 2 3" xfId="215"/>
    <cellStyle name="_4.06E Pass Throughs_04 07E Wild Horse Wind Expansion (C) (2) 3" xfId="216"/>
    <cellStyle name="_4.06E Pass Throughs_04 07E Wild Horse Wind Expansion (C) (2) 3 2" xfId="217"/>
    <cellStyle name="_4.06E Pass Throughs_04 07E Wild Horse Wind Expansion (C) (2) 4" xfId="218"/>
    <cellStyle name="_4.06E Pass Throughs_04 07E Wild Horse Wind Expansion (C) (2)_Adj Bench DR 3 for Initial Briefs (Electric)" xfId="219"/>
    <cellStyle name="_4.06E Pass Throughs_04 07E Wild Horse Wind Expansion (C) (2)_Adj Bench DR 3 for Initial Briefs (Electric) 2" xfId="220"/>
    <cellStyle name="_4.06E Pass Throughs_04 07E Wild Horse Wind Expansion (C) (2)_Adj Bench DR 3 for Initial Briefs (Electric) 2 2" xfId="221"/>
    <cellStyle name="_4.06E Pass Throughs_04 07E Wild Horse Wind Expansion (C) (2)_Adj Bench DR 3 for Initial Briefs (Electric) 2 2 2" xfId="222"/>
    <cellStyle name="_4.06E Pass Throughs_04 07E Wild Horse Wind Expansion (C) (2)_Adj Bench DR 3 for Initial Briefs (Electric) 2 3" xfId="223"/>
    <cellStyle name="_4.06E Pass Throughs_04 07E Wild Horse Wind Expansion (C) (2)_Adj Bench DR 3 for Initial Briefs (Electric) 3" xfId="224"/>
    <cellStyle name="_4.06E Pass Throughs_04 07E Wild Horse Wind Expansion (C) (2)_Adj Bench DR 3 for Initial Briefs (Electric) 3 2" xfId="225"/>
    <cellStyle name="_4.06E Pass Throughs_04 07E Wild Horse Wind Expansion (C) (2)_Adj Bench DR 3 for Initial Briefs (Electric) 4" xfId="226"/>
    <cellStyle name="_4.06E Pass Throughs_04 07E Wild Horse Wind Expansion (C) (2)_Adj Bench DR 3 for Initial Briefs (Electric)_DEM-WP(C) ENERG10C--ctn Mid-C_042010 2010GRC" xfId="227"/>
    <cellStyle name="_4.06E Pass Throughs_04 07E Wild Horse Wind Expansion (C) (2)_Book1" xfId="228"/>
    <cellStyle name="_4.06E Pass Throughs_04 07E Wild Horse Wind Expansion (C) (2)_DEM-WP(C) ENERG10C--ctn Mid-C_042010 2010GRC" xfId="229"/>
    <cellStyle name="_4.06E Pass Throughs_04 07E Wild Horse Wind Expansion (C) (2)_Electric Rev Req Model (2009 GRC) " xfId="230"/>
    <cellStyle name="_4.06E Pass Throughs_04 07E Wild Horse Wind Expansion (C) (2)_Electric Rev Req Model (2009 GRC)  2" xfId="231"/>
    <cellStyle name="_4.06E Pass Throughs_04 07E Wild Horse Wind Expansion (C) (2)_Electric Rev Req Model (2009 GRC)  2 2" xfId="232"/>
    <cellStyle name="_4.06E Pass Throughs_04 07E Wild Horse Wind Expansion (C) (2)_Electric Rev Req Model (2009 GRC)  2 2 2" xfId="233"/>
    <cellStyle name="_4.06E Pass Throughs_04 07E Wild Horse Wind Expansion (C) (2)_Electric Rev Req Model (2009 GRC)  2 3" xfId="234"/>
    <cellStyle name="_4.06E Pass Throughs_04 07E Wild Horse Wind Expansion (C) (2)_Electric Rev Req Model (2009 GRC)  3" xfId="235"/>
    <cellStyle name="_4.06E Pass Throughs_04 07E Wild Horse Wind Expansion (C) (2)_Electric Rev Req Model (2009 GRC)  3 2" xfId="236"/>
    <cellStyle name="_4.06E Pass Throughs_04 07E Wild Horse Wind Expansion (C) (2)_Electric Rev Req Model (2009 GRC)  4" xfId="237"/>
    <cellStyle name="_4.06E Pass Throughs_04 07E Wild Horse Wind Expansion (C) (2)_Electric Rev Req Model (2009 GRC) _DEM-WP(C) ENERG10C--ctn Mid-C_042010 2010GRC" xfId="238"/>
    <cellStyle name="_4.06E Pass Throughs_04 07E Wild Horse Wind Expansion (C) (2)_Electric Rev Req Model (2009 GRC) Rebuttal" xfId="239"/>
    <cellStyle name="_4.06E Pass Throughs_04 07E Wild Horse Wind Expansion (C) (2)_Electric Rev Req Model (2009 GRC) Rebuttal 2" xfId="240"/>
    <cellStyle name="_4.06E Pass Throughs_04 07E Wild Horse Wind Expansion (C) (2)_Electric Rev Req Model (2009 GRC) Rebuttal 2 2" xfId="241"/>
    <cellStyle name="_4.06E Pass Throughs_04 07E Wild Horse Wind Expansion (C) (2)_Electric Rev Req Model (2009 GRC) Rebuttal 2 2 2" xfId="242"/>
    <cellStyle name="_4.06E Pass Throughs_04 07E Wild Horse Wind Expansion (C) (2)_Electric Rev Req Model (2009 GRC) Rebuttal 2 3" xfId="243"/>
    <cellStyle name="_4.06E Pass Throughs_04 07E Wild Horse Wind Expansion (C) (2)_Electric Rev Req Model (2009 GRC) Rebuttal 3" xfId="244"/>
    <cellStyle name="_4.06E Pass Throughs_04 07E Wild Horse Wind Expansion (C) (2)_Electric Rev Req Model (2009 GRC) Rebuttal 3 2" xfId="245"/>
    <cellStyle name="_4.06E Pass Throughs_04 07E Wild Horse Wind Expansion (C) (2)_Electric Rev Req Model (2009 GRC) Rebuttal 4" xfId="246"/>
    <cellStyle name="_4.06E Pass Throughs_04 07E Wild Horse Wind Expansion (C) (2)_Electric Rev Req Model (2009 GRC) Rebuttal REmoval of New  WH Solar AdjustMI" xfId="247"/>
    <cellStyle name="_4.06E Pass Throughs_04 07E Wild Horse Wind Expansion (C) (2)_Electric Rev Req Model (2009 GRC) Rebuttal REmoval of New  WH Solar AdjustMI 2" xfId="248"/>
    <cellStyle name="_4.06E Pass Throughs_04 07E Wild Horse Wind Expansion (C) (2)_Electric Rev Req Model (2009 GRC) Rebuttal REmoval of New  WH Solar AdjustMI 2 2" xfId="249"/>
    <cellStyle name="_4.06E Pass Throughs_04 07E Wild Horse Wind Expansion (C) (2)_Electric Rev Req Model (2009 GRC) Rebuttal REmoval of New  WH Solar AdjustMI 2 2 2" xfId="250"/>
    <cellStyle name="_4.06E Pass Throughs_04 07E Wild Horse Wind Expansion (C) (2)_Electric Rev Req Model (2009 GRC) Rebuttal REmoval of New  WH Solar AdjustMI 2 3" xfId="251"/>
    <cellStyle name="_4.06E Pass Throughs_04 07E Wild Horse Wind Expansion (C) (2)_Electric Rev Req Model (2009 GRC) Rebuttal REmoval of New  WH Solar AdjustMI 3" xfId="252"/>
    <cellStyle name="_4.06E Pass Throughs_04 07E Wild Horse Wind Expansion (C) (2)_Electric Rev Req Model (2009 GRC) Rebuttal REmoval of New  WH Solar AdjustMI 3 2" xfId="253"/>
    <cellStyle name="_4.06E Pass Throughs_04 07E Wild Horse Wind Expansion (C) (2)_Electric Rev Req Model (2009 GRC) Rebuttal REmoval of New  WH Solar AdjustMI 4" xfId="254"/>
    <cellStyle name="_4.06E Pass Throughs_04 07E Wild Horse Wind Expansion (C) (2)_Electric Rev Req Model (2009 GRC) Rebuttal REmoval of New  WH Solar AdjustMI_DEM-WP(C) ENERG10C--ctn Mid-C_042010 2010GRC" xfId="255"/>
    <cellStyle name="_4.06E Pass Throughs_04 07E Wild Horse Wind Expansion (C) (2)_Electric Rev Req Model (2009 GRC) Revised 01-18-2010" xfId="256"/>
    <cellStyle name="_4.06E Pass Throughs_04 07E Wild Horse Wind Expansion (C) (2)_Electric Rev Req Model (2009 GRC) Revised 01-18-2010 2" xfId="257"/>
    <cellStyle name="_4.06E Pass Throughs_04 07E Wild Horse Wind Expansion (C) (2)_Electric Rev Req Model (2009 GRC) Revised 01-18-2010 2 2" xfId="258"/>
    <cellStyle name="_4.06E Pass Throughs_04 07E Wild Horse Wind Expansion (C) (2)_Electric Rev Req Model (2009 GRC) Revised 01-18-2010 2 2 2" xfId="259"/>
    <cellStyle name="_4.06E Pass Throughs_04 07E Wild Horse Wind Expansion (C) (2)_Electric Rev Req Model (2009 GRC) Revised 01-18-2010 2 3" xfId="260"/>
    <cellStyle name="_4.06E Pass Throughs_04 07E Wild Horse Wind Expansion (C) (2)_Electric Rev Req Model (2009 GRC) Revised 01-18-2010 3" xfId="261"/>
    <cellStyle name="_4.06E Pass Throughs_04 07E Wild Horse Wind Expansion (C) (2)_Electric Rev Req Model (2009 GRC) Revised 01-18-2010 3 2" xfId="262"/>
    <cellStyle name="_4.06E Pass Throughs_04 07E Wild Horse Wind Expansion (C) (2)_Electric Rev Req Model (2009 GRC) Revised 01-18-2010 4" xfId="263"/>
    <cellStyle name="_4.06E Pass Throughs_04 07E Wild Horse Wind Expansion (C) (2)_Electric Rev Req Model (2009 GRC) Revised 01-18-2010_DEM-WP(C) ENERG10C--ctn Mid-C_042010 2010GRC" xfId="264"/>
    <cellStyle name="_4.06E Pass Throughs_04 07E Wild Horse Wind Expansion (C) (2)_Electric Rev Req Model (2010 GRC)" xfId="265"/>
    <cellStyle name="_4.06E Pass Throughs_04 07E Wild Horse Wind Expansion (C) (2)_Electric Rev Req Model (2010 GRC) SF" xfId="266"/>
    <cellStyle name="_4.06E Pass Throughs_04 07E Wild Horse Wind Expansion (C) (2)_Final Order Electric EXHIBIT A-1" xfId="267"/>
    <cellStyle name="_4.06E Pass Throughs_04 07E Wild Horse Wind Expansion (C) (2)_Final Order Electric EXHIBIT A-1 2" xfId="268"/>
    <cellStyle name="_4.06E Pass Throughs_04 07E Wild Horse Wind Expansion (C) (2)_Final Order Electric EXHIBIT A-1 2 2" xfId="269"/>
    <cellStyle name="_4.06E Pass Throughs_04 07E Wild Horse Wind Expansion (C) (2)_Final Order Electric EXHIBIT A-1 2 2 2" xfId="270"/>
    <cellStyle name="_4.06E Pass Throughs_04 07E Wild Horse Wind Expansion (C) (2)_Final Order Electric EXHIBIT A-1 2 3" xfId="271"/>
    <cellStyle name="_4.06E Pass Throughs_04 07E Wild Horse Wind Expansion (C) (2)_Final Order Electric EXHIBIT A-1 3" xfId="272"/>
    <cellStyle name="_4.06E Pass Throughs_04 07E Wild Horse Wind Expansion (C) (2)_Final Order Electric EXHIBIT A-1 3 2" xfId="273"/>
    <cellStyle name="_4.06E Pass Throughs_04 07E Wild Horse Wind Expansion (C) (2)_Final Order Electric EXHIBIT A-1 4" xfId="274"/>
    <cellStyle name="_4.06E Pass Throughs_04 07E Wild Horse Wind Expansion (C) (2)_TENASKA REGULATORY ASSET" xfId="275"/>
    <cellStyle name="_4.06E Pass Throughs_04 07E Wild Horse Wind Expansion (C) (2)_TENASKA REGULATORY ASSET 2" xfId="276"/>
    <cellStyle name="_4.06E Pass Throughs_04 07E Wild Horse Wind Expansion (C) (2)_TENASKA REGULATORY ASSET 2 2" xfId="277"/>
    <cellStyle name="_4.06E Pass Throughs_04 07E Wild Horse Wind Expansion (C) (2)_TENASKA REGULATORY ASSET 2 2 2" xfId="278"/>
    <cellStyle name="_4.06E Pass Throughs_04 07E Wild Horse Wind Expansion (C) (2)_TENASKA REGULATORY ASSET 2 3" xfId="279"/>
    <cellStyle name="_4.06E Pass Throughs_04 07E Wild Horse Wind Expansion (C) (2)_TENASKA REGULATORY ASSET 3" xfId="280"/>
    <cellStyle name="_4.06E Pass Throughs_04 07E Wild Horse Wind Expansion (C) (2)_TENASKA REGULATORY ASSET 3 2" xfId="281"/>
    <cellStyle name="_4.06E Pass Throughs_04 07E Wild Horse Wind Expansion (C) (2)_TENASKA REGULATORY ASSET 4" xfId="282"/>
    <cellStyle name="_4.06E Pass Throughs_16.37E Wild Horse Expansion DeferralRevwrkingfile SF" xfId="283"/>
    <cellStyle name="_4.06E Pass Throughs_16.37E Wild Horse Expansion DeferralRevwrkingfile SF 2" xfId="284"/>
    <cellStyle name="_4.06E Pass Throughs_16.37E Wild Horse Expansion DeferralRevwrkingfile SF 2 2" xfId="285"/>
    <cellStyle name="_4.06E Pass Throughs_16.37E Wild Horse Expansion DeferralRevwrkingfile SF 2 2 2" xfId="286"/>
    <cellStyle name="_4.06E Pass Throughs_16.37E Wild Horse Expansion DeferralRevwrkingfile SF 2 3" xfId="287"/>
    <cellStyle name="_4.06E Pass Throughs_16.37E Wild Horse Expansion DeferralRevwrkingfile SF 3" xfId="288"/>
    <cellStyle name="_4.06E Pass Throughs_16.37E Wild Horse Expansion DeferralRevwrkingfile SF 3 2" xfId="289"/>
    <cellStyle name="_4.06E Pass Throughs_16.37E Wild Horse Expansion DeferralRevwrkingfile SF 4" xfId="290"/>
    <cellStyle name="_4.06E Pass Throughs_16.37E Wild Horse Expansion DeferralRevwrkingfile SF_DEM-WP(C) ENERG10C--ctn Mid-C_042010 2010GRC" xfId="291"/>
    <cellStyle name="_4.06E Pass Throughs_2009 Compliance Filing PCA Exhibits for GRC" xfId="292"/>
    <cellStyle name="_4.06E Pass Throughs_2009 Compliance Filing PCA Exhibits for GRC 2" xfId="293"/>
    <cellStyle name="_4.06E Pass Throughs_2009 GRC Compl Filing - Exhibit D" xfId="294"/>
    <cellStyle name="_4.06E Pass Throughs_2009 GRC Compl Filing - Exhibit D 2" xfId="295"/>
    <cellStyle name="_4.06E Pass Throughs_2009 GRC Compl Filing - Exhibit D 2 2" xfId="296"/>
    <cellStyle name="_4.06E Pass Throughs_2009 GRC Compl Filing - Exhibit D 3" xfId="297"/>
    <cellStyle name="_4.06E Pass Throughs_2009 GRC Compl Filing - Exhibit D_DEM-WP(C) ENERG10C--ctn Mid-C_042010 2010GRC" xfId="298"/>
    <cellStyle name="_4.06E Pass Throughs_2010 PTC's July1_Dec31 2010 " xfId="299"/>
    <cellStyle name="_4.06E Pass Throughs_2010 PTC's Sept10_Aug11 (Version 4)" xfId="300"/>
    <cellStyle name="_4.06E Pass Throughs_3.01 Income Statement" xfId="301"/>
    <cellStyle name="_4.06E Pass Throughs_4 31 Regulatory Assets and Liabilities  7 06- Exhibit D" xfId="302"/>
    <cellStyle name="_4.06E Pass Throughs_4 31 Regulatory Assets and Liabilities  7 06- Exhibit D 2" xfId="303"/>
    <cellStyle name="_4.06E Pass Throughs_4 31 Regulatory Assets and Liabilities  7 06- Exhibit D 2 2" xfId="304"/>
    <cellStyle name="_4.06E Pass Throughs_4 31 Regulatory Assets and Liabilities  7 06- Exhibit D 2 2 2" xfId="305"/>
    <cellStyle name="_4.06E Pass Throughs_4 31 Regulatory Assets and Liabilities  7 06- Exhibit D 3" xfId="306"/>
    <cellStyle name="_4.06E Pass Throughs_4 31 Regulatory Assets and Liabilities  7 06- Exhibit D 3 2" xfId="307"/>
    <cellStyle name="_4.06E Pass Throughs_4 31 Regulatory Assets and Liabilities  7 06- Exhibit D_DEM-WP(C) ENERG10C--ctn Mid-C_042010 2010GRC" xfId="308"/>
    <cellStyle name="_4.06E Pass Throughs_4 31 Regulatory Assets and Liabilities  7 06- Exhibit D_NIM Summary" xfId="309"/>
    <cellStyle name="_4.06E Pass Throughs_4 31 Regulatory Assets and Liabilities  7 06- Exhibit D_NIM Summary 2" xfId="310"/>
    <cellStyle name="_4.06E Pass Throughs_4 31 Regulatory Assets and Liabilities  7 06- Exhibit D_NIM Summary 2 2" xfId="311"/>
    <cellStyle name="_4.06E Pass Throughs_4 31 Regulatory Assets and Liabilities  7 06- Exhibit D_NIM Summary 3" xfId="312"/>
    <cellStyle name="_4.06E Pass Throughs_4 31 Regulatory Assets and Liabilities  7 06- Exhibit D_NIM Summary_DEM-WP(C) ENERG10C--ctn Mid-C_042010 2010GRC" xfId="313"/>
    <cellStyle name="_4.06E Pass Throughs_4 31 Regulatory Assets and Liabilities  7 06- Exhibit D_NIM+O&amp;M" xfId="314"/>
    <cellStyle name="_4.06E Pass Throughs_4 31 Regulatory Assets and Liabilities  7 06- Exhibit D_NIM+O&amp;M 2" xfId="315"/>
    <cellStyle name="_4.06E Pass Throughs_4 31 Regulatory Assets and Liabilities  7 06- Exhibit D_NIM+O&amp;M Monthly" xfId="316"/>
    <cellStyle name="_4.06E Pass Throughs_4 31 Regulatory Assets and Liabilities  7 06- Exhibit D_NIM+O&amp;M Monthly 2" xfId="317"/>
    <cellStyle name="_4.06E Pass Throughs_4 31E Reg Asset  Liab and EXH D" xfId="318"/>
    <cellStyle name="_4.06E Pass Throughs_4 31E Reg Asset  Liab and EXH D _ Aug 10 Filing (2)" xfId="319"/>
    <cellStyle name="_4.06E Pass Throughs_4 31E Reg Asset  Liab and EXH D _ Aug 10 Filing (2) 2" xfId="320"/>
    <cellStyle name="_4.06E Pass Throughs_4 31E Reg Asset  Liab and EXH D 10" xfId="321"/>
    <cellStyle name="_4.06E Pass Throughs_4 31E Reg Asset  Liab and EXH D 11" xfId="322"/>
    <cellStyle name="_4.06E Pass Throughs_4 31E Reg Asset  Liab and EXH D 12" xfId="323"/>
    <cellStyle name="_4.06E Pass Throughs_4 31E Reg Asset  Liab and EXH D 13" xfId="324"/>
    <cellStyle name="_4.06E Pass Throughs_4 31E Reg Asset  Liab and EXH D 14" xfId="325"/>
    <cellStyle name="_4.06E Pass Throughs_4 31E Reg Asset  Liab and EXH D 15" xfId="326"/>
    <cellStyle name="_4.06E Pass Throughs_4 31E Reg Asset  Liab and EXH D 16" xfId="327"/>
    <cellStyle name="_4.06E Pass Throughs_4 31E Reg Asset  Liab and EXH D 17" xfId="328"/>
    <cellStyle name="_4.06E Pass Throughs_4 31E Reg Asset  Liab and EXH D 18" xfId="329"/>
    <cellStyle name="_4.06E Pass Throughs_4 31E Reg Asset  Liab and EXH D 19" xfId="330"/>
    <cellStyle name="_4.06E Pass Throughs_4 31E Reg Asset  Liab and EXH D 2" xfId="331"/>
    <cellStyle name="_4.06E Pass Throughs_4 31E Reg Asset  Liab and EXH D 20" xfId="332"/>
    <cellStyle name="_4.06E Pass Throughs_4 31E Reg Asset  Liab and EXH D 21" xfId="333"/>
    <cellStyle name="_4.06E Pass Throughs_4 31E Reg Asset  Liab and EXH D 22" xfId="334"/>
    <cellStyle name="_4.06E Pass Throughs_4 31E Reg Asset  Liab and EXH D 23" xfId="335"/>
    <cellStyle name="_4.06E Pass Throughs_4 31E Reg Asset  Liab and EXH D 24" xfId="336"/>
    <cellStyle name="_4.06E Pass Throughs_4 31E Reg Asset  Liab and EXH D 25" xfId="337"/>
    <cellStyle name="_4.06E Pass Throughs_4 31E Reg Asset  Liab and EXH D 26" xfId="338"/>
    <cellStyle name="_4.06E Pass Throughs_4 31E Reg Asset  Liab and EXH D 27" xfId="339"/>
    <cellStyle name="_4.06E Pass Throughs_4 31E Reg Asset  Liab and EXH D 28" xfId="340"/>
    <cellStyle name="_4.06E Pass Throughs_4 31E Reg Asset  Liab and EXH D 29" xfId="341"/>
    <cellStyle name="_4.06E Pass Throughs_4 31E Reg Asset  Liab and EXH D 3" xfId="342"/>
    <cellStyle name="_4.06E Pass Throughs_4 31E Reg Asset  Liab and EXH D 30" xfId="343"/>
    <cellStyle name="_4.06E Pass Throughs_4 31E Reg Asset  Liab and EXH D 31" xfId="344"/>
    <cellStyle name="_4.06E Pass Throughs_4 31E Reg Asset  Liab and EXH D 32" xfId="345"/>
    <cellStyle name="_4.06E Pass Throughs_4 31E Reg Asset  Liab and EXH D 33" xfId="346"/>
    <cellStyle name="_4.06E Pass Throughs_4 31E Reg Asset  Liab and EXH D 34" xfId="347"/>
    <cellStyle name="_4.06E Pass Throughs_4 31E Reg Asset  Liab and EXH D 35" xfId="348"/>
    <cellStyle name="_4.06E Pass Throughs_4 31E Reg Asset  Liab and EXH D 36" xfId="349"/>
    <cellStyle name="_4.06E Pass Throughs_4 31E Reg Asset  Liab and EXH D 4" xfId="350"/>
    <cellStyle name="_4.06E Pass Throughs_4 31E Reg Asset  Liab and EXH D 5" xfId="351"/>
    <cellStyle name="_4.06E Pass Throughs_4 31E Reg Asset  Liab and EXH D 6" xfId="352"/>
    <cellStyle name="_4.06E Pass Throughs_4 31E Reg Asset  Liab and EXH D 7" xfId="353"/>
    <cellStyle name="_4.06E Pass Throughs_4 31E Reg Asset  Liab and EXH D 8" xfId="354"/>
    <cellStyle name="_4.06E Pass Throughs_4 31E Reg Asset  Liab and EXH D 9" xfId="355"/>
    <cellStyle name="_4.06E Pass Throughs_4 32 Regulatory Assets and Liabilities  7 06- Exhibit D" xfId="356"/>
    <cellStyle name="_4.06E Pass Throughs_4 32 Regulatory Assets and Liabilities  7 06- Exhibit D 2" xfId="357"/>
    <cellStyle name="_4.06E Pass Throughs_4 32 Regulatory Assets and Liabilities  7 06- Exhibit D 2 2" xfId="358"/>
    <cellStyle name="_4.06E Pass Throughs_4 32 Regulatory Assets and Liabilities  7 06- Exhibit D 2 2 2" xfId="359"/>
    <cellStyle name="_4.06E Pass Throughs_4 32 Regulatory Assets and Liabilities  7 06- Exhibit D 3" xfId="360"/>
    <cellStyle name="_4.06E Pass Throughs_4 32 Regulatory Assets and Liabilities  7 06- Exhibit D 3 2" xfId="361"/>
    <cellStyle name="_4.06E Pass Throughs_4 32 Regulatory Assets and Liabilities  7 06- Exhibit D_DEM-WP(C) ENERG10C--ctn Mid-C_042010 2010GRC" xfId="362"/>
    <cellStyle name="_4.06E Pass Throughs_4 32 Regulatory Assets and Liabilities  7 06- Exhibit D_NIM Summary" xfId="363"/>
    <cellStyle name="_4.06E Pass Throughs_4 32 Regulatory Assets and Liabilities  7 06- Exhibit D_NIM Summary 2" xfId="364"/>
    <cellStyle name="_4.06E Pass Throughs_4 32 Regulatory Assets and Liabilities  7 06- Exhibit D_NIM Summary 2 2" xfId="365"/>
    <cellStyle name="_4.06E Pass Throughs_4 32 Regulatory Assets and Liabilities  7 06- Exhibit D_NIM Summary 3" xfId="366"/>
    <cellStyle name="_4.06E Pass Throughs_4 32 Regulatory Assets and Liabilities  7 06- Exhibit D_NIM Summary_DEM-WP(C) ENERG10C--ctn Mid-C_042010 2010GRC" xfId="367"/>
    <cellStyle name="_4.06E Pass Throughs_4 32 Regulatory Assets and Liabilities  7 06- Exhibit D_NIM+O&amp;M" xfId="368"/>
    <cellStyle name="_4.06E Pass Throughs_4 32 Regulatory Assets and Liabilities  7 06- Exhibit D_NIM+O&amp;M 2" xfId="369"/>
    <cellStyle name="_4.06E Pass Throughs_4 32 Regulatory Assets and Liabilities  7 06- Exhibit D_NIM+O&amp;M Monthly" xfId="370"/>
    <cellStyle name="_4.06E Pass Throughs_4 32 Regulatory Assets and Liabilities  7 06- Exhibit D_NIM+O&amp;M Monthly 2" xfId="371"/>
    <cellStyle name="_4.06E Pass Throughs_Att B to RECs proceeds proposal" xfId="372"/>
    <cellStyle name="_4.06E Pass Throughs_AURORA Total New" xfId="373"/>
    <cellStyle name="_4.06E Pass Throughs_AURORA Total New 2" xfId="374"/>
    <cellStyle name="_4.06E Pass Throughs_AURORA Total New 2 2" xfId="375"/>
    <cellStyle name="_4.06E Pass Throughs_AURORA Total New 3" xfId="376"/>
    <cellStyle name="_4.06E Pass Throughs_Backup for Attachment B 2010-09-09" xfId="377"/>
    <cellStyle name="_4.06E Pass Throughs_Bench Request - Attachment B" xfId="378"/>
    <cellStyle name="_4.06E Pass Throughs_Book2" xfId="379"/>
    <cellStyle name="_4.06E Pass Throughs_Book2 2" xfId="380"/>
    <cellStyle name="_4.06E Pass Throughs_Book2 2 2" xfId="381"/>
    <cellStyle name="_4.06E Pass Throughs_Book2 2 2 2" xfId="382"/>
    <cellStyle name="_4.06E Pass Throughs_Book2 2 3" xfId="383"/>
    <cellStyle name="_4.06E Pass Throughs_Book2 3" xfId="384"/>
    <cellStyle name="_4.06E Pass Throughs_Book2 3 2" xfId="385"/>
    <cellStyle name="_4.06E Pass Throughs_Book2 4" xfId="386"/>
    <cellStyle name="_4.06E Pass Throughs_Book2_Adj Bench DR 3 for Initial Briefs (Electric)" xfId="387"/>
    <cellStyle name="_4.06E Pass Throughs_Book2_Adj Bench DR 3 for Initial Briefs (Electric) 2" xfId="388"/>
    <cellStyle name="_4.06E Pass Throughs_Book2_Adj Bench DR 3 for Initial Briefs (Electric) 2 2" xfId="389"/>
    <cellStyle name="_4.06E Pass Throughs_Book2_Adj Bench DR 3 for Initial Briefs (Electric) 2 2 2" xfId="390"/>
    <cellStyle name="_4.06E Pass Throughs_Book2_Adj Bench DR 3 for Initial Briefs (Electric) 2 3" xfId="391"/>
    <cellStyle name="_4.06E Pass Throughs_Book2_Adj Bench DR 3 for Initial Briefs (Electric) 3" xfId="392"/>
    <cellStyle name="_4.06E Pass Throughs_Book2_Adj Bench DR 3 for Initial Briefs (Electric) 3 2" xfId="393"/>
    <cellStyle name="_4.06E Pass Throughs_Book2_Adj Bench DR 3 for Initial Briefs (Electric) 4" xfId="394"/>
    <cellStyle name="_4.06E Pass Throughs_Book2_Adj Bench DR 3 for Initial Briefs (Electric)_DEM-WP(C) ENERG10C--ctn Mid-C_042010 2010GRC" xfId="395"/>
    <cellStyle name="_4.06E Pass Throughs_Book2_DEM-WP(C) ENERG10C--ctn Mid-C_042010 2010GRC" xfId="396"/>
    <cellStyle name="_4.06E Pass Throughs_Book2_Electric Rev Req Model (2009 GRC) Rebuttal" xfId="397"/>
    <cellStyle name="_4.06E Pass Throughs_Book2_Electric Rev Req Model (2009 GRC) Rebuttal 2" xfId="398"/>
    <cellStyle name="_4.06E Pass Throughs_Book2_Electric Rev Req Model (2009 GRC) Rebuttal 2 2" xfId="399"/>
    <cellStyle name="_4.06E Pass Throughs_Book2_Electric Rev Req Model (2009 GRC) Rebuttal 2 2 2" xfId="400"/>
    <cellStyle name="_4.06E Pass Throughs_Book2_Electric Rev Req Model (2009 GRC) Rebuttal 2 3" xfId="401"/>
    <cellStyle name="_4.06E Pass Throughs_Book2_Electric Rev Req Model (2009 GRC) Rebuttal 3" xfId="402"/>
    <cellStyle name="_4.06E Pass Throughs_Book2_Electric Rev Req Model (2009 GRC) Rebuttal 3 2" xfId="403"/>
    <cellStyle name="_4.06E Pass Throughs_Book2_Electric Rev Req Model (2009 GRC) Rebuttal 4" xfId="404"/>
    <cellStyle name="_4.06E Pass Throughs_Book2_Electric Rev Req Model (2009 GRC) Rebuttal REmoval of New  WH Solar AdjustMI" xfId="405"/>
    <cellStyle name="_4.06E Pass Throughs_Book2_Electric Rev Req Model (2009 GRC) Rebuttal REmoval of New  WH Solar AdjustMI 2" xfId="406"/>
    <cellStyle name="_4.06E Pass Throughs_Book2_Electric Rev Req Model (2009 GRC) Rebuttal REmoval of New  WH Solar AdjustMI 2 2" xfId="407"/>
    <cellStyle name="_4.06E Pass Throughs_Book2_Electric Rev Req Model (2009 GRC) Rebuttal REmoval of New  WH Solar AdjustMI 2 2 2" xfId="408"/>
    <cellStyle name="_4.06E Pass Throughs_Book2_Electric Rev Req Model (2009 GRC) Rebuttal REmoval of New  WH Solar AdjustMI 2 3" xfId="409"/>
    <cellStyle name="_4.06E Pass Throughs_Book2_Electric Rev Req Model (2009 GRC) Rebuttal REmoval of New  WH Solar AdjustMI 3" xfId="410"/>
    <cellStyle name="_4.06E Pass Throughs_Book2_Electric Rev Req Model (2009 GRC) Rebuttal REmoval of New  WH Solar AdjustMI 3 2" xfId="411"/>
    <cellStyle name="_4.06E Pass Throughs_Book2_Electric Rev Req Model (2009 GRC) Rebuttal REmoval of New  WH Solar AdjustMI 4" xfId="412"/>
    <cellStyle name="_4.06E Pass Throughs_Book2_Electric Rev Req Model (2009 GRC) Rebuttal REmoval of New  WH Solar AdjustMI_DEM-WP(C) ENERG10C--ctn Mid-C_042010 2010GRC" xfId="413"/>
    <cellStyle name="_4.06E Pass Throughs_Book2_Electric Rev Req Model (2009 GRC) Revised 01-18-2010" xfId="414"/>
    <cellStyle name="_4.06E Pass Throughs_Book2_Electric Rev Req Model (2009 GRC) Revised 01-18-2010 2" xfId="415"/>
    <cellStyle name="_4.06E Pass Throughs_Book2_Electric Rev Req Model (2009 GRC) Revised 01-18-2010 2 2" xfId="416"/>
    <cellStyle name="_4.06E Pass Throughs_Book2_Electric Rev Req Model (2009 GRC) Revised 01-18-2010 2 2 2" xfId="417"/>
    <cellStyle name="_4.06E Pass Throughs_Book2_Electric Rev Req Model (2009 GRC) Revised 01-18-2010 2 3" xfId="418"/>
    <cellStyle name="_4.06E Pass Throughs_Book2_Electric Rev Req Model (2009 GRC) Revised 01-18-2010 3" xfId="419"/>
    <cellStyle name="_4.06E Pass Throughs_Book2_Electric Rev Req Model (2009 GRC) Revised 01-18-2010 3 2" xfId="420"/>
    <cellStyle name="_4.06E Pass Throughs_Book2_Electric Rev Req Model (2009 GRC) Revised 01-18-2010 4" xfId="421"/>
    <cellStyle name="_4.06E Pass Throughs_Book2_Electric Rev Req Model (2009 GRC) Revised 01-18-2010_DEM-WP(C) ENERG10C--ctn Mid-C_042010 2010GRC" xfId="422"/>
    <cellStyle name="_4.06E Pass Throughs_Book2_Final Order Electric EXHIBIT A-1" xfId="423"/>
    <cellStyle name="_4.06E Pass Throughs_Book2_Final Order Electric EXHIBIT A-1 2" xfId="424"/>
    <cellStyle name="_4.06E Pass Throughs_Book2_Final Order Electric EXHIBIT A-1 2 2" xfId="425"/>
    <cellStyle name="_4.06E Pass Throughs_Book2_Final Order Electric EXHIBIT A-1 2 2 2" xfId="426"/>
    <cellStyle name="_4.06E Pass Throughs_Book2_Final Order Electric EXHIBIT A-1 2 3" xfId="427"/>
    <cellStyle name="_4.06E Pass Throughs_Book2_Final Order Electric EXHIBIT A-1 3" xfId="428"/>
    <cellStyle name="_4.06E Pass Throughs_Book2_Final Order Electric EXHIBIT A-1 3 2" xfId="429"/>
    <cellStyle name="_4.06E Pass Throughs_Book2_Final Order Electric EXHIBIT A-1 4" xfId="430"/>
    <cellStyle name="_4.06E Pass Throughs_Book4" xfId="431"/>
    <cellStyle name="_4.06E Pass Throughs_Book4 2" xfId="432"/>
    <cellStyle name="_4.06E Pass Throughs_Book4 2 2" xfId="433"/>
    <cellStyle name="_4.06E Pass Throughs_Book4 2 2 2" xfId="434"/>
    <cellStyle name="_4.06E Pass Throughs_Book4 2 3" xfId="435"/>
    <cellStyle name="_4.06E Pass Throughs_Book4 3" xfId="436"/>
    <cellStyle name="_4.06E Pass Throughs_Book4 3 2" xfId="437"/>
    <cellStyle name="_4.06E Pass Throughs_Book4 4" xfId="438"/>
    <cellStyle name="_4.06E Pass Throughs_Book4_DEM-WP(C) ENERG10C--ctn Mid-C_042010 2010GRC" xfId="439"/>
    <cellStyle name="_4.06E Pass Throughs_Book9" xfId="440"/>
    <cellStyle name="_4.06E Pass Throughs_Book9 2" xfId="441"/>
    <cellStyle name="_4.06E Pass Throughs_Book9 2 2" xfId="442"/>
    <cellStyle name="_4.06E Pass Throughs_Book9 2 2 2" xfId="443"/>
    <cellStyle name="_4.06E Pass Throughs_Book9 2 3" xfId="444"/>
    <cellStyle name="_4.06E Pass Throughs_Book9 3" xfId="445"/>
    <cellStyle name="_4.06E Pass Throughs_Book9 3 2" xfId="446"/>
    <cellStyle name="_4.06E Pass Throughs_Book9 4" xfId="447"/>
    <cellStyle name="_4.06E Pass Throughs_Book9_DEM-WP(C) ENERG10C--ctn Mid-C_042010 2010GRC" xfId="448"/>
    <cellStyle name="_4.06E Pass Throughs_Chelan PUD Power Costs (8-10)" xfId="449"/>
    <cellStyle name="_4.06E Pass Throughs_Chelan PUD Power Costs (8-10) 2" xfId="450"/>
    <cellStyle name="_4.06E Pass Throughs_DEM-WP(C) Chelan Power Costs" xfId="451"/>
    <cellStyle name="_4.06E Pass Throughs_DEM-WP(C) Chelan Power Costs 2" xfId="452"/>
    <cellStyle name="_4.06E Pass Throughs_DEM-WP(C) ENERG10C--ctn Mid-C_042010 2010GRC" xfId="453"/>
    <cellStyle name="_4.06E Pass Throughs_DEM-WP(C) Gas Transport 2010GRC" xfId="454"/>
    <cellStyle name="_4.06E Pass Throughs_DEM-WP(C) Gas Transport 2010GRC 2" xfId="455"/>
    <cellStyle name="_4.06E Pass Throughs_DWH-08 (Rate Spread &amp; Design Workpapers)" xfId="456"/>
    <cellStyle name="_4.06E Pass Throughs_Exh A-1 resulting from UE-112050 effective Jan 1 2012" xfId="457"/>
    <cellStyle name="_4.06E Pass Throughs_Exh G - Klamath Peaker PPA fr C Locke 2-12" xfId="458"/>
    <cellStyle name="_4.06E Pass Throughs_Exhibit A-1 effective 4-1-11 fr S Free 12-11" xfId="459"/>
    <cellStyle name="_4.06E Pass Throughs_Final 2008 PTC Rate Design Workpapers 10.27.08" xfId="460"/>
    <cellStyle name="_4.06E Pass Throughs_INPUTS" xfId="461"/>
    <cellStyle name="_4.06E Pass Throughs_INPUTS 2" xfId="462"/>
    <cellStyle name="_4.06E Pass Throughs_INPUTS 2 2" xfId="463"/>
    <cellStyle name="_4.06E Pass Throughs_INPUTS 2 2 2" xfId="464"/>
    <cellStyle name="_4.06E Pass Throughs_INPUTS 2 3" xfId="465"/>
    <cellStyle name="_4.06E Pass Throughs_INPUTS 3" xfId="466"/>
    <cellStyle name="_4.06E Pass Throughs_INPUTS 3 2" xfId="467"/>
    <cellStyle name="_4.06E Pass Throughs_INPUTS 4" xfId="468"/>
    <cellStyle name="_4.06E Pass Throughs_Mint Farm Generation BPA" xfId="469"/>
    <cellStyle name="_4.06E Pass Throughs_NIM Summary" xfId="470"/>
    <cellStyle name="_4.06E Pass Throughs_NIM Summary 09GRC" xfId="471"/>
    <cellStyle name="_4.06E Pass Throughs_NIM Summary 09GRC 2" xfId="472"/>
    <cellStyle name="_4.06E Pass Throughs_NIM Summary 09GRC 2 2" xfId="473"/>
    <cellStyle name="_4.06E Pass Throughs_NIM Summary 09GRC 3" xfId="474"/>
    <cellStyle name="_4.06E Pass Throughs_NIM Summary 09GRC_DEM-WP(C) ENERG10C--ctn Mid-C_042010 2010GRC" xfId="475"/>
    <cellStyle name="_4.06E Pass Throughs_NIM Summary 10" xfId="476"/>
    <cellStyle name="_4.06E Pass Throughs_NIM Summary 11" xfId="477"/>
    <cellStyle name="_4.06E Pass Throughs_NIM Summary 12" xfId="478"/>
    <cellStyle name="_4.06E Pass Throughs_NIM Summary 13" xfId="479"/>
    <cellStyle name="_4.06E Pass Throughs_NIM Summary 14" xfId="480"/>
    <cellStyle name="_4.06E Pass Throughs_NIM Summary 15" xfId="481"/>
    <cellStyle name="_4.06E Pass Throughs_NIM Summary 16" xfId="482"/>
    <cellStyle name="_4.06E Pass Throughs_NIM Summary 17" xfId="483"/>
    <cellStyle name="_4.06E Pass Throughs_NIM Summary 18" xfId="484"/>
    <cellStyle name="_4.06E Pass Throughs_NIM Summary 19" xfId="485"/>
    <cellStyle name="_4.06E Pass Throughs_NIM Summary 2" xfId="486"/>
    <cellStyle name="_4.06E Pass Throughs_NIM Summary 2 2" xfId="487"/>
    <cellStyle name="_4.06E Pass Throughs_NIM Summary 20" xfId="488"/>
    <cellStyle name="_4.06E Pass Throughs_NIM Summary 21" xfId="489"/>
    <cellStyle name="_4.06E Pass Throughs_NIM Summary 22" xfId="490"/>
    <cellStyle name="_4.06E Pass Throughs_NIM Summary 23" xfId="491"/>
    <cellStyle name="_4.06E Pass Throughs_NIM Summary 24" xfId="492"/>
    <cellStyle name="_4.06E Pass Throughs_NIM Summary 25" xfId="493"/>
    <cellStyle name="_4.06E Pass Throughs_NIM Summary 26" xfId="494"/>
    <cellStyle name="_4.06E Pass Throughs_NIM Summary 27" xfId="495"/>
    <cellStyle name="_4.06E Pass Throughs_NIM Summary 28" xfId="496"/>
    <cellStyle name="_4.06E Pass Throughs_NIM Summary 29" xfId="497"/>
    <cellStyle name="_4.06E Pass Throughs_NIM Summary 3" xfId="498"/>
    <cellStyle name="_4.06E Pass Throughs_NIM Summary 3 2" xfId="499"/>
    <cellStyle name="_4.06E Pass Throughs_NIM Summary 30" xfId="500"/>
    <cellStyle name="_4.06E Pass Throughs_NIM Summary 31" xfId="501"/>
    <cellStyle name="_4.06E Pass Throughs_NIM Summary 32" xfId="502"/>
    <cellStyle name="_4.06E Pass Throughs_NIM Summary 33" xfId="503"/>
    <cellStyle name="_4.06E Pass Throughs_NIM Summary 34" xfId="504"/>
    <cellStyle name="_4.06E Pass Throughs_NIM Summary 35" xfId="505"/>
    <cellStyle name="_4.06E Pass Throughs_NIM Summary 36" xfId="506"/>
    <cellStyle name="_4.06E Pass Throughs_NIM Summary 37" xfId="507"/>
    <cellStyle name="_4.06E Pass Throughs_NIM Summary 38" xfId="508"/>
    <cellStyle name="_4.06E Pass Throughs_NIM Summary 39" xfId="509"/>
    <cellStyle name="_4.06E Pass Throughs_NIM Summary 4" xfId="510"/>
    <cellStyle name="_4.06E Pass Throughs_NIM Summary 4 2" xfId="511"/>
    <cellStyle name="_4.06E Pass Throughs_NIM Summary 40" xfId="512"/>
    <cellStyle name="_4.06E Pass Throughs_NIM Summary 41" xfId="513"/>
    <cellStyle name="_4.06E Pass Throughs_NIM Summary 42" xfId="514"/>
    <cellStyle name="_4.06E Pass Throughs_NIM Summary 43" xfId="515"/>
    <cellStyle name="_4.06E Pass Throughs_NIM Summary 44" xfId="516"/>
    <cellStyle name="_4.06E Pass Throughs_NIM Summary 45" xfId="517"/>
    <cellStyle name="_4.06E Pass Throughs_NIM Summary 46" xfId="518"/>
    <cellStyle name="_4.06E Pass Throughs_NIM Summary 47" xfId="519"/>
    <cellStyle name="_4.06E Pass Throughs_NIM Summary 48" xfId="520"/>
    <cellStyle name="_4.06E Pass Throughs_NIM Summary 49" xfId="521"/>
    <cellStyle name="_4.06E Pass Throughs_NIM Summary 5" xfId="522"/>
    <cellStyle name="_4.06E Pass Throughs_NIM Summary 5 2" xfId="523"/>
    <cellStyle name="_4.06E Pass Throughs_NIM Summary 50" xfId="524"/>
    <cellStyle name="_4.06E Pass Throughs_NIM Summary 51" xfId="525"/>
    <cellStyle name="_4.06E Pass Throughs_NIM Summary 6" xfId="526"/>
    <cellStyle name="_4.06E Pass Throughs_NIM Summary 6 2" xfId="527"/>
    <cellStyle name="_4.06E Pass Throughs_NIM Summary 7" xfId="528"/>
    <cellStyle name="_4.06E Pass Throughs_NIM Summary 7 2" xfId="529"/>
    <cellStyle name="_4.06E Pass Throughs_NIM Summary 8" xfId="530"/>
    <cellStyle name="_4.06E Pass Throughs_NIM Summary 8 2" xfId="531"/>
    <cellStyle name="_4.06E Pass Throughs_NIM Summary 9" xfId="532"/>
    <cellStyle name="_4.06E Pass Throughs_NIM Summary 9 2" xfId="533"/>
    <cellStyle name="_4.06E Pass Throughs_NIM Summary_DEM-WP(C) ENERG10C--ctn Mid-C_042010 2010GRC" xfId="534"/>
    <cellStyle name="_4.06E Pass Throughs_NIM+O&amp;M" xfId="535"/>
    <cellStyle name="_4.06E Pass Throughs_NIM+O&amp;M 2" xfId="536"/>
    <cellStyle name="_4.06E Pass Throughs_NIM+O&amp;M 2 2" xfId="537"/>
    <cellStyle name="_4.06E Pass Throughs_NIM+O&amp;M 3" xfId="538"/>
    <cellStyle name="_4.06E Pass Throughs_NIM+O&amp;M Monthly" xfId="539"/>
    <cellStyle name="_4.06E Pass Throughs_NIM+O&amp;M Monthly 2" xfId="540"/>
    <cellStyle name="_4.06E Pass Throughs_NIM+O&amp;M Monthly 2 2" xfId="541"/>
    <cellStyle name="_4.06E Pass Throughs_NIM+O&amp;M Monthly 3"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Mint Farm Generation BPA" xfId="1001"/>
    <cellStyle name="_4.13E Montana Energy Tax_NIM Summary" xfId="1002"/>
    <cellStyle name="_4.13E Montana Energy Tax_NIM Summary 09GRC" xfId="1003"/>
    <cellStyle name="_4.13E Montana Energy Tax_NIM Summary 09GRC 2" xfId="1004"/>
    <cellStyle name="_4.13E Montana Energy Tax_NIM Summary 09GRC 2 2" xfId="1005"/>
    <cellStyle name="_4.13E Montana Energy Tax_NIM Summary 09GRC 3" xfId="1006"/>
    <cellStyle name="_4.13E Montana Energy Tax_NIM Summary 09GRC_DEM-WP(C) ENERG10C--ctn Mid-C_042010 2010GRC" xfId="1007"/>
    <cellStyle name="_4.13E Montana Energy Tax_NIM Summary 10" xfId="1008"/>
    <cellStyle name="_4.13E Montana Energy Tax_NIM Summary 11" xfId="1009"/>
    <cellStyle name="_4.13E Montana Energy Tax_NIM Summary 12" xfId="1010"/>
    <cellStyle name="_4.13E Montana Energy Tax_NIM Summary 13" xfId="1011"/>
    <cellStyle name="_4.13E Montana Energy Tax_NIM Summary 14" xfId="1012"/>
    <cellStyle name="_4.13E Montana Energy Tax_NIM Summary 15" xfId="1013"/>
    <cellStyle name="_4.13E Montana Energy Tax_NIM Summary 16" xfId="1014"/>
    <cellStyle name="_4.13E Montana Energy Tax_NIM Summary 17" xfId="1015"/>
    <cellStyle name="_4.13E Montana Energy Tax_NIM Summary 18" xfId="1016"/>
    <cellStyle name="_4.13E Montana Energy Tax_NIM Summary 19" xfId="1017"/>
    <cellStyle name="_4.13E Montana Energy Tax_NIM Summary 2" xfId="1018"/>
    <cellStyle name="_4.13E Montana Energy Tax_NIM Summary 2 2" xfId="1019"/>
    <cellStyle name="_4.13E Montana Energy Tax_NIM Summary 20" xfId="1020"/>
    <cellStyle name="_4.13E Montana Energy Tax_NIM Summary 21" xfId="1021"/>
    <cellStyle name="_4.13E Montana Energy Tax_NIM Summary 22" xfId="1022"/>
    <cellStyle name="_4.13E Montana Energy Tax_NIM Summary 23" xfId="1023"/>
    <cellStyle name="_4.13E Montana Energy Tax_NIM Summary 24" xfId="1024"/>
    <cellStyle name="_4.13E Montana Energy Tax_NIM Summary 25" xfId="1025"/>
    <cellStyle name="_4.13E Montana Energy Tax_NIM Summary 26" xfId="1026"/>
    <cellStyle name="_4.13E Montana Energy Tax_NIM Summary 27" xfId="1027"/>
    <cellStyle name="_4.13E Montana Energy Tax_NIM Summary 28" xfId="1028"/>
    <cellStyle name="_4.13E Montana Energy Tax_NIM Summary 29" xfId="1029"/>
    <cellStyle name="_4.13E Montana Energy Tax_NIM Summary 3" xfId="1030"/>
    <cellStyle name="_4.13E Montana Energy Tax_NIM Summary 3 2" xfId="1031"/>
    <cellStyle name="_4.13E Montana Energy Tax_NIM Summary 30" xfId="1032"/>
    <cellStyle name="_4.13E Montana Energy Tax_NIM Summary 31" xfId="1033"/>
    <cellStyle name="_4.13E Montana Energy Tax_NIM Summary 32" xfId="1034"/>
    <cellStyle name="_4.13E Montana Energy Tax_NIM Summary 33" xfId="1035"/>
    <cellStyle name="_4.13E Montana Energy Tax_NIM Summary 34" xfId="1036"/>
    <cellStyle name="_4.13E Montana Energy Tax_NIM Summary 35" xfId="1037"/>
    <cellStyle name="_4.13E Montana Energy Tax_NIM Summary 36" xfId="1038"/>
    <cellStyle name="_4.13E Montana Energy Tax_NIM Summary 37" xfId="1039"/>
    <cellStyle name="_4.13E Montana Energy Tax_NIM Summary 38" xfId="1040"/>
    <cellStyle name="_4.13E Montana Energy Tax_NIM Summary 39" xfId="1041"/>
    <cellStyle name="_4.13E Montana Energy Tax_NIM Summary 4" xfId="1042"/>
    <cellStyle name="_4.13E Montana Energy Tax_NIM Summary 4 2" xfId="1043"/>
    <cellStyle name="_4.13E Montana Energy Tax_NIM Summary 40" xfId="1044"/>
    <cellStyle name="_4.13E Montana Energy Tax_NIM Summary 41" xfId="1045"/>
    <cellStyle name="_4.13E Montana Energy Tax_NIM Summary 42" xfId="1046"/>
    <cellStyle name="_4.13E Montana Energy Tax_NIM Summary 43" xfId="1047"/>
    <cellStyle name="_4.13E Montana Energy Tax_NIM Summary 44" xfId="1048"/>
    <cellStyle name="_4.13E Montana Energy Tax_NIM Summary 45" xfId="1049"/>
    <cellStyle name="_4.13E Montana Energy Tax_NIM Summary 46" xfId="1050"/>
    <cellStyle name="_4.13E Montana Energy Tax_NIM Summary 47" xfId="1051"/>
    <cellStyle name="_4.13E Montana Energy Tax_NIM Summary 48" xfId="1052"/>
    <cellStyle name="_4.13E Montana Energy Tax_NIM Summary 49" xfId="1053"/>
    <cellStyle name="_4.13E Montana Energy Tax_NIM Summary 5" xfId="1054"/>
    <cellStyle name="_4.13E Montana Energy Tax_NIM Summary 5 2" xfId="1055"/>
    <cellStyle name="_4.13E Montana Energy Tax_NIM Summary 50" xfId="1056"/>
    <cellStyle name="_4.13E Montana Energy Tax_NIM Summary 51" xfId="1057"/>
    <cellStyle name="_4.13E Montana Energy Tax_NIM Summary 6" xfId="1058"/>
    <cellStyle name="_4.13E Montana Energy Tax_NIM Summary 6 2" xfId="1059"/>
    <cellStyle name="_4.13E Montana Energy Tax_NIM Summary 7" xfId="1060"/>
    <cellStyle name="_4.13E Montana Energy Tax_NIM Summary 7 2" xfId="1061"/>
    <cellStyle name="_4.13E Montana Energy Tax_NIM Summary 8" xfId="1062"/>
    <cellStyle name="_4.13E Montana Energy Tax_NIM Summary 8 2" xfId="1063"/>
    <cellStyle name="_4.13E Montana Energy Tax_NIM Summary 9" xfId="1064"/>
    <cellStyle name="_4.13E Montana Energy Tax_NIM Summary 9 2" xfId="1065"/>
    <cellStyle name="_4.13E Montana Energy Tax_NIM Summary_DEM-WP(C) ENERG10C--ctn Mid-C_042010 2010GRC" xfId="1066"/>
    <cellStyle name="_4.13E Montana Energy Tax_PCA 10 -  Exhibit D Dec 2011" xfId="1067"/>
    <cellStyle name="_4.13E Montana Energy Tax_PCA 10 -  Exhibit D from A Kellogg Jan 2011" xfId="1068"/>
    <cellStyle name="_4.13E Montana Energy Tax_PCA 10 -  Exhibit D from A Kellogg July 2011" xfId="1069"/>
    <cellStyle name="_4.13E Montana Energy Tax_PCA 10 -  Exhibit D from S Free Rcv'd 12-11" xfId="1070"/>
    <cellStyle name="_4.13E Montana Energy Tax_PCA 11 -  Exhibit D Jan 2012 fr A Kellogg" xfId="1071"/>
    <cellStyle name="_4.13E Montana Energy Tax_PCA 11 -  Exhibit D Jan 2012 WF" xfId="1072"/>
    <cellStyle name="_4.13E Montana Energy Tax_PCA 9 -  Exhibit D April 2010" xfId="1073"/>
    <cellStyle name="_4.13E Montana Energy Tax_PCA 9 -  Exhibit D April 2010 (3)" xfId="1074"/>
    <cellStyle name="_4.13E Montana Energy Tax_PCA 9 -  Exhibit D April 2010 (3) 2" xfId="1075"/>
    <cellStyle name="_4.13E Montana Energy Tax_PCA 9 -  Exhibit D April 2010 (3) 2 2" xfId="1076"/>
    <cellStyle name="_4.13E Montana Energy Tax_PCA 9 -  Exhibit D April 2010 (3) 3" xfId="1077"/>
    <cellStyle name="_4.13E Montana Energy Tax_PCA 9 -  Exhibit D April 2010 (3)_DEM-WP(C) ENERG10C--ctn Mid-C_042010 2010GRC" xfId="1078"/>
    <cellStyle name="_4.13E Montana Energy Tax_PCA 9 -  Exhibit D April 2010 2" xfId="1079"/>
    <cellStyle name="_4.13E Montana Energy Tax_PCA 9 -  Exhibit D April 2010 3" xfId="1080"/>
    <cellStyle name="_4.13E Montana Energy Tax_PCA 9 -  Exhibit D April 2010 4" xfId="1081"/>
    <cellStyle name="_4.13E Montana Energy Tax_PCA 9 -  Exhibit D April 2010 5" xfId="1082"/>
    <cellStyle name="_4.13E Montana Energy Tax_PCA 9 -  Exhibit D April 2010 6" xfId="1083"/>
    <cellStyle name="_4.13E Montana Energy Tax_PCA 9 -  Exhibit D Nov 2010" xfId="1084"/>
    <cellStyle name="_4.13E Montana Energy Tax_PCA 9 -  Exhibit D Nov 2010 2" xfId="1085"/>
    <cellStyle name="_4.13E Montana Energy Tax_PCA 9 - Exhibit D at August 2010" xfId="1086"/>
    <cellStyle name="_4.13E Montana Energy Tax_PCA 9 - Exhibit D at August 2010 2" xfId="1087"/>
    <cellStyle name="_4.13E Montana Energy Tax_PCA 9 - Exhibit D June 2010 GRC" xfId="1088"/>
    <cellStyle name="_4.13E Montana Energy Tax_PCA 9 - Exhibit D June 2010 GRC 2" xfId="1089"/>
    <cellStyle name="_4.13E Montana Energy Tax_Power Costs - Comparison bx Rbtl-Staff-Jt-PC" xfId="1090"/>
    <cellStyle name="_4.13E Montana Energy Tax_Power Costs - Comparison bx Rbtl-Staff-Jt-PC 2" xfId="1091"/>
    <cellStyle name="_4.13E Montana Energy Tax_Power Costs - Comparison bx Rbtl-Staff-Jt-PC 2 2" xfId="1092"/>
    <cellStyle name="_4.13E Montana Energy Tax_Power Costs - Comparison bx Rbtl-Staff-Jt-PC 2 2 2" xfId="1093"/>
    <cellStyle name="_4.13E Montana Energy Tax_Power Costs - Comparison bx Rbtl-Staff-Jt-PC 2 3" xfId="1094"/>
    <cellStyle name="_4.13E Montana Energy Tax_Power Costs - Comparison bx Rbtl-Staff-Jt-PC 3" xfId="1095"/>
    <cellStyle name="_4.13E Montana Energy Tax_Power Costs - Comparison bx Rbtl-Staff-Jt-PC 3 2" xfId="1096"/>
    <cellStyle name="_4.13E Montana Energy Tax_Power Costs - Comparison bx Rbtl-Staff-Jt-PC 4" xfId="1097"/>
    <cellStyle name="_4.13E Montana Energy Tax_Power Costs - Comparison bx Rbtl-Staff-Jt-PC_Adj Bench DR 3 for Initial Briefs (Electric)" xfId="1098"/>
    <cellStyle name="_4.13E Montana Energy Tax_Power Costs - Comparison bx Rbtl-Staff-Jt-PC_Adj Bench DR 3 for Initial Briefs (Electric) 2" xfId="1099"/>
    <cellStyle name="_4.13E Montana Energy Tax_Power Costs - Comparison bx Rbtl-Staff-Jt-PC_Adj Bench DR 3 for Initial Briefs (Electric) 2 2" xfId="1100"/>
    <cellStyle name="_4.13E Montana Energy Tax_Power Costs - Comparison bx Rbtl-Staff-Jt-PC_Adj Bench DR 3 for Initial Briefs (Electric) 2 2 2" xfId="1101"/>
    <cellStyle name="_4.13E Montana Energy Tax_Power Costs - Comparison bx Rbtl-Staff-Jt-PC_Adj Bench DR 3 for Initial Briefs (Electric) 2 3" xfId="1102"/>
    <cellStyle name="_4.13E Montana Energy Tax_Power Costs - Comparison bx Rbtl-Staff-Jt-PC_Adj Bench DR 3 for Initial Briefs (Electric) 3" xfId="1103"/>
    <cellStyle name="_4.13E Montana Energy Tax_Power Costs - Comparison bx Rbtl-Staff-Jt-PC_Adj Bench DR 3 for Initial Briefs (Electric) 3 2" xfId="1104"/>
    <cellStyle name="_4.13E Montana Energy Tax_Power Costs - Comparison bx Rbtl-Staff-Jt-PC_Adj Bench DR 3 for Initial Briefs (Electric) 4" xfId="1105"/>
    <cellStyle name="_4.13E Montana Energy Tax_Power Costs - Comparison bx Rbtl-Staff-Jt-PC_Adj Bench DR 3 for Initial Briefs (Electric)_DEM-WP(C) ENERG10C--ctn Mid-C_042010 2010GRC" xfId="1106"/>
    <cellStyle name="_4.13E Montana Energy Tax_Power Costs - Comparison bx Rbtl-Staff-Jt-PC_DEM-WP(C) ENERG10C--ctn Mid-C_042010 2010GRC" xfId="1107"/>
    <cellStyle name="_4.13E Montana Energy Tax_Power Costs - Comparison bx Rbtl-Staff-Jt-PC_Electric Rev Req Model (2009 GRC) Rebuttal" xfId="1108"/>
    <cellStyle name="_4.13E Montana Energy Tax_Power Costs - Comparison bx Rbtl-Staff-Jt-PC_Electric Rev Req Model (2009 GRC) Rebuttal 2" xfId="1109"/>
    <cellStyle name="_4.13E Montana Energy Tax_Power Costs - Comparison bx Rbtl-Staff-Jt-PC_Electric Rev Req Model (2009 GRC) Rebuttal 2 2" xfId="1110"/>
    <cellStyle name="_4.13E Montana Energy Tax_Power Costs - Comparison bx Rbtl-Staff-Jt-PC_Electric Rev Req Model (2009 GRC) Rebuttal 2 2 2" xfId="1111"/>
    <cellStyle name="_4.13E Montana Energy Tax_Power Costs - Comparison bx Rbtl-Staff-Jt-PC_Electric Rev Req Model (2009 GRC) Rebuttal 2 3" xfId="1112"/>
    <cellStyle name="_4.13E Montana Energy Tax_Power Costs - Comparison bx Rbtl-Staff-Jt-PC_Electric Rev Req Model (2009 GRC) Rebuttal 3" xfId="1113"/>
    <cellStyle name="_4.13E Montana Energy Tax_Power Costs - Comparison bx Rbtl-Staff-Jt-PC_Electric Rev Req Model (2009 GRC) Rebuttal 3 2" xfId="1114"/>
    <cellStyle name="_4.13E Montana Energy Tax_Power Costs - Comparison bx Rbtl-Staff-Jt-PC_Electric Rev Req Model (2009 GRC) Rebuttal 4" xfId="1115"/>
    <cellStyle name="_4.13E Montana Energy Tax_Power Costs - Comparison bx Rbtl-Staff-Jt-PC_Electric Rev Req Model (2009 GRC) Rebuttal REmoval of New  WH Solar AdjustMI" xfId="1116"/>
    <cellStyle name="_4.13E Montana Energy Tax_Power Costs - Comparison bx Rbtl-Staff-Jt-PC_Electric Rev Req Model (2009 GRC) Rebuttal REmoval of New  WH Solar AdjustMI 2" xfId="1117"/>
    <cellStyle name="_4.13E Montana Energy Tax_Power Costs - Comparison bx Rbtl-Staff-Jt-PC_Electric Rev Req Model (2009 GRC) Rebuttal REmoval of New  WH Solar AdjustMI 2 2" xfId="1118"/>
    <cellStyle name="_4.13E Montana Energy Tax_Power Costs - Comparison bx Rbtl-Staff-Jt-PC_Electric Rev Req Model (2009 GRC) Rebuttal REmoval of New  WH Solar AdjustMI 2 2 2" xfId="1119"/>
    <cellStyle name="_4.13E Montana Energy Tax_Power Costs - Comparison bx Rbtl-Staff-Jt-PC_Electric Rev Req Model (2009 GRC) Rebuttal REmoval of New  WH Solar AdjustMI 2 3" xfId="1120"/>
    <cellStyle name="_4.13E Montana Energy Tax_Power Costs - Comparison bx Rbtl-Staff-Jt-PC_Electric Rev Req Model (2009 GRC) Rebuttal REmoval of New  WH Solar AdjustMI 3" xfId="1121"/>
    <cellStyle name="_4.13E Montana Energy Tax_Power Costs - Comparison bx Rbtl-Staff-Jt-PC_Electric Rev Req Model (2009 GRC) Rebuttal REmoval of New  WH Solar AdjustMI 3 2" xfId="1122"/>
    <cellStyle name="_4.13E Montana Energy Tax_Power Costs - Comparison bx Rbtl-Staff-Jt-PC_Electric Rev Req Model (2009 GRC) Rebuttal REmoval of New  WH Solar AdjustMI 4" xfId="1123"/>
    <cellStyle name="_4.13E Montana Energy Tax_Power Costs - Comparison bx Rbtl-Staff-Jt-PC_Electric Rev Req Model (2009 GRC) Rebuttal REmoval of New  WH Solar AdjustMI_DEM-WP(C) ENERG10C--ctn Mid-C_042010 2010GRC" xfId="1124"/>
    <cellStyle name="_4.13E Montana Energy Tax_Power Costs - Comparison bx Rbtl-Staff-Jt-PC_Electric Rev Req Model (2009 GRC) Revised 01-18-2010" xfId="1125"/>
    <cellStyle name="_4.13E Montana Energy Tax_Power Costs - Comparison bx Rbtl-Staff-Jt-PC_Electric Rev Req Model (2009 GRC) Revised 01-18-2010 2" xfId="1126"/>
    <cellStyle name="_4.13E Montana Energy Tax_Power Costs - Comparison bx Rbtl-Staff-Jt-PC_Electric Rev Req Model (2009 GRC) Revised 01-18-2010 2 2" xfId="1127"/>
    <cellStyle name="_4.13E Montana Energy Tax_Power Costs - Comparison bx Rbtl-Staff-Jt-PC_Electric Rev Req Model (2009 GRC) Revised 01-18-2010 2 2 2" xfId="1128"/>
    <cellStyle name="_4.13E Montana Energy Tax_Power Costs - Comparison bx Rbtl-Staff-Jt-PC_Electric Rev Req Model (2009 GRC) Revised 01-18-2010 2 3" xfId="1129"/>
    <cellStyle name="_4.13E Montana Energy Tax_Power Costs - Comparison bx Rbtl-Staff-Jt-PC_Electric Rev Req Model (2009 GRC) Revised 01-18-2010 3" xfId="1130"/>
    <cellStyle name="_4.13E Montana Energy Tax_Power Costs - Comparison bx Rbtl-Staff-Jt-PC_Electric Rev Req Model (2009 GRC) Revised 01-18-2010 3 2" xfId="1131"/>
    <cellStyle name="_4.13E Montana Energy Tax_Power Costs - Comparison bx Rbtl-Staff-Jt-PC_Electric Rev Req Model (2009 GRC) Revised 01-18-2010 4" xfId="1132"/>
    <cellStyle name="_4.13E Montana Energy Tax_Power Costs - Comparison bx Rbtl-Staff-Jt-PC_Electric Rev Req Model (2009 GRC) Revised 01-18-2010_DEM-WP(C) ENERG10C--ctn Mid-C_042010 2010GRC" xfId="1133"/>
    <cellStyle name="_4.13E Montana Energy Tax_Power Costs - Comparison bx Rbtl-Staff-Jt-PC_Final Order Electric EXHIBIT A-1" xfId="1134"/>
    <cellStyle name="_4.13E Montana Energy Tax_Power Costs - Comparison bx Rbtl-Staff-Jt-PC_Final Order Electric EXHIBIT A-1 2" xfId="1135"/>
    <cellStyle name="_4.13E Montana Energy Tax_Power Costs - Comparison bx Rbtl-Staff-Jt-PC_Final Order Electric EXHIBIT A-1 2 2" xfId="1136"/>
    <cellStyle name="_4.13E Montana Energy Tax_Power Costs - Comparison bx Rbtl-Staff-Jt-PC_Final Order Electric EXHIBIT A-1 2 2 2" xfId="1137"/>
    <cellStyle name="_4.13E Montana Energy Tax_Power Costs - Comparison bx Rbtl-Staff-Jt-PC_Final Order Electric EXHIBIT A-1 2 3" xfId="1138"/>
    <cellStyle name="_4.13E Montana Energy Tax_Power Costs - Comparison bx Rbtl-Staff-Jt-PC_Final Order Electric EXHIBIT A-1 3" xfId="1139"/>
    <cellStyle name="_4.13E Montana Energy Tax_Power Costs - Comparison bx Rbtl-Staff-Jt-PC_Final Order Electric EXHIBIT A-1 3 2" xfId="1140"/>
    <cellStyle name="_4.13E Montana Energy Tax_Power Costs - Comparison bx Rbtl-Staff-Jt-PC_Final Order Electric EXHIBIT A-1 4" xfId="1141"/>
    <cellStyle name="_4.13E Montana Energy Tax_Production Adj 4.37" xfId="1142"/>
    <cellStyle name="_4.13E Montana Energy Tax_Production Adj 4.37 2" xfId="1143"/>
    <cellStyle name="_4.13E Montana Energy Tax_Production Adj 4.37 2 2" xfId="1144"/>
    <cellStyle name="_4.13E Montana Energy Tax_Production Adj 4.37 2 2 2" xfId="1145"/>
    <cellStyle name="_4.13E Montana Energy Tax_Production Adj 4.37 2 3" xfId="1146"/>
    <cellStyle name="_4.13E Montana Energy Tax_Production Adj 4.37 3" xfId="1147"/>
    <cellStyle name="_4.13E Montana Energy Tax_Production Adj 4.37 3 2" xfId="1148"/>
    <cellStyle name="_4.13E Montana Energy Tax_Production Adj 4.37 4" xfId="1149"/>
    <cellStyle name="_4.13E Montana Energy Tax_Purchased Power Adj 4.03" xfId="1150"/>
    <cellStyle name="_4.13E Montana Energy Tax_Purchased Power Adj 4.03 2" xfId="1151"/>
    <cellStyle name="_4.13E Montana Energy Tax_Purchased Power Adj 4.03 2 2" xfId="1152"/>
    <cellStyle name="_4.13E Montana Energy Tax_Purchased Power Adj 4.03 2 2 2" xfId="1153"/>
    <cellStyle name="_4.13E Montana Energy Tax_Purchased Power Adj 4.03 2 3" xfId="1154"/>
    <cellStyle name="_4.13E Montana Energy Tax_Purchased Power Adj 4.03 3" xfId="1155"/>
    <cellStyle name="_4.13E Montana Energy Tax_Purchased Power Adj 4.03 3 2" xfId="1156"/>
    <cellStyle name="_4.13E Montana Energy Tax_Purchased Power Adj 4.03 4" xfId="1157"/>
    <cellStyle name="_4.13E Montana Energy Tax_Rebuttal Power Costs" xfId="1158"/>
    <cellStyle name="_4.13E Montana Energy Tax_Rebuttal Power Costs 2" xfId="1159"/>
    <cellStyle name="_4.13E Montana Energy Tax_Rebuttal Power Costs 2 2" xfId="1160"/>
    <cellStyle name="_4.13E Montana Energy Tax_Rebuttal Power Costs 2 2 2" xfId="1161"/>
    <cellStyle name="_4.13E Montana Energy Tax_Rebuttal Power Costs 2 3" xfId="1162"/>
    <cellStyle name="_4.13E Montana Energy Tax_Rebuttal Power Costs 3" xfId="1163"/>
    <cellStyle name="_4.13E Montana Energy Tax_Rebuttal Power Costs 3 2" xfId="1164"/>
    <cellStyle name="_4.13E Montana Energy Tax_Rebuttal Power Costs 4" xfId="1165"/>
    <cellStyle name="_4.13E Montana Energy Tax_Rebuttal Power Costs_Adj Bench DR 3 for Initial Briefs (Electric)" xfId="1166"/>
    <cellStyle name="_4.13E Montana Energy Tax_Rebuttal Power Costs_Adj Bench DR 3 for Initial Briefs (Electric) 2" xfId="1167"/>
    <cellStyle name="_4.13E Montana Energy Tax_Rebuttal Power Costs_Adj Bench DR 3 for Initial Briefs (Electric) 2 2" xfId="1168"/>
    <cellStyle name="_4.13E Montana Energy Tax_Rebuttal Power Costs_Adj Bench DR 3 for Initial Briefs (Electric) 2 2 2" xfId="1169"/>
    <cellStyle name="_4.13E Montana Energy Tax_Rebuttal Power Costs_Adj Bench DR 3 for Initial Briefs (Electric) 2 3" xfId="1170"/>
    <cellStyle name="_4.13E Montana Energy Tax_Rebuttal Power Costs_Adj Bench DR 3 for Initial Briefs (Electric) 3" xfId="1171"/>
    <cellStyle name="_4.13E Montana Energy Tax_Rebuttal Power Costs_Adj Bench DR 3 for Initial Briefs (Electric) 3 2" xfId="1172"/>
    <cellStyle name="_4.13E Montana Energy Tax_Rebuttal Power Costs_Adj Bench DR 3 for Initial Briefs (Electric) 4" xfId="1173"/>
    <cellStyle name="_4.13E Montana Energy Tax_Rebuttal Power Costs_Adj Bench DR 3 for Initial Briefs (Electric)_DEM-WP(C) ENERG10C--ctn Mid-C_042010 2010GRC" xfId="1174"/>
    <cellStyle name="_4.13E Montana Energy Tax_Rebuttal Power Costs_DEM-WP(C) ENERG10C--ctn Mid-C_042010 2010GRC" xfId="1175"/>
    <cellStyle name="_4.13E Montana Energy Tax_Rebuttal Power Costs_Electric Rev Req Model (2009 GRC) Rebuttal" xfId="1176"/>
    <cellStyle name="_4.13E Montana Energy Tax_Rebuttal Power Costs_Electric Rev Req Model (2009 GRC) Rebuttal 2" xfId="1177"/>
    <cellStyle name="_4.13E Montana Energy Tax_Rebuttal Power Costs_Electric Rev Req Model (2009 GRC) Rebuttal 2 2" xfId="1178"/>
    <cellStyle name="_4.13E Montana Energy Tax_Rebuttal Power Costs_Electric Rev Req Model (2009 GRC) Rebuttal 2 2 2" xfId="1179"/>
    <cellStyle name="_4.13E Montana Energy Tax_Rebuttal Power Costs_Electric Rev Req Model (2009 GRC) Rebuttal 2 3" xfId="1180"/>
    <cellStyle name="_4.13E Montana Energy Tax_Rebuttal Power Costs_Electric Rev Req Model (2009 GRC) Rebuttal 3" xfId="1181"/>
    <cellStyle name="_4.13E Montana Energy Tax_Rebuttal Power Costs_Electric Rev Req Model (2009 GRC) Rebuttal 3 2" xfId="1182"/>
    <cellStyle name="_4.13E Montana Energy Tax_Rebuttal Power Costs_Electric Rev Req Model (2009 GRC) Rebuttal 4" xfId="1183"/>
    <cellStyle name="_4.13E Montana Energy Tax_Rebuttal Power Costs_Electric Rev Req Model (2009 GRC) Rebuttal REmoval of New  WH Solar AdjustMI" xfId="1184"/>
    <cellStyle name="_4.13E Montana Energy Tax_Rebuttal Power Costs_Electric Rev Req Model (2009 GRC) Rebuttal REmoval of New  WH Solar AdjustMI 2" xfId="1185"/>
    <cellStyle name="_4.13E Montana Energy Tax_Rebuttal Power Costs_Electric Rev Req Model (2009 GRC) Rebuttal REmoval of New  WH Solar AdjustMI 2 2" xfId="1186"/>
    <cellStyle name="_4.13E Montana Energy Tax_Rebuttal Power Costs_Electric Rev Req Model (2009 GRC) Rebuttal REmoval of New  WH Solar AdjustMI 2 2 2" xfId="1187"/>
    <cellStyle name="_4.13E Montana Energy Tax_Rebuttal Power Costs_Electric Rev Req Model (2009 GRC) Rebuttal REmoval of New  WH Solar AdjustMI 2 3" xfId="1188"/>
    <cellStyle name="_4.13E Montana Energy Tax_Rebuttal Power Costs_Electric Rev Req Model (2009 GRC) Rebuttal REmoval of New  WH Solar AdjustMI 3" xfId="1189"/>
    <cellStyle name="_4.13E Montana Energy Tax_Rebuttal Power Costs_Electric Rev Req Model (2009 GRC) Rebuttal REmoval of New  WH Solar AdjustMI 3 2" xfId="1190"/>
    <cellStyle name="_4.13E Montana Energy Tax_Rebuttal Power Costs_Electric Rev Req Model (2009 GRC) Rebuttal REmoval of New  WH Solar AdjustMI 4" xfId="1191"/>
    <cellStyle name="_4.13E Montana Energy Tax_Rebuttal Power Costs_Electric Rev Req Model (2009 GRC) Rebuttal REmoval of New  WH Solar AdjustMI_DEM-WP(C) ENERG10C--ctn Mid-C_042010 2010GRC" xfId="1192"/>
    <cellStyle name="_4.13E Montana Energy Tax_Rebuttal Power Costs_Electric Rev Req Model (2009 GRC) Revised 01-18-2010" xfId="1193"/>
    <cellStyle name="_4.13E Montana Energy Tax_Rebuttal Power Costs_Electric Rev Req Model (2009 GRC) Revised 01-18-2010 2" xfId="1194"/>
    <cellStyle name="_4.13E Montana Energy Tax_Rebuttal Power Costs_Electric Rev Req Model (2009 GRC) Revised 01-18-2010 2 2" xfId="1195"/>
    <cellStyle name="_4.13E Montana Energy Tax_Rebuttal Power Costs_Electric Rev Req Model (2009 GRC) Revised 01-18-2010 2 2 2" xfId="1196"/>
    <cellStyle name="_4.13E Montana Energy Tax_Rebuttal Power Costs_Electric Rev Req Model (2009 GRC) Revised 01-18-2010 2 3" xfId="1197"/>
    <cellStyle name="_4.13E Montana Energy Tax_Rebuttal Power Costs_Electric Rev Req Model (2009 GRC) Revised 01-18-2010 3" xfId="1198"/>
    <cellStyle name="_4.13E Montana Energy Tax_Rebuttal Power Costs_Electric Rev Req Model (2009 GRC) Revised 01-18-2010 3 2" xfId="1199"/>
    <cellStyle name="_4.13E Montana Energy Tax_Rebuttal Power Costs_Electric Rev Req Model (2009 GRC) Revised 01-18-2010 4" xfId="1200"/>
    <cellStyle name="_4.13E Montana Energy Tax_Rebuttal Power Costs_Electric Rev Req Model (2009 GRC) Revised 01-18-2010_DEM-WP(C) ENERG10C--ctn Mid-C_042010 2010GRC" xfId="1201"/>
    <cellStyle name="_4.13E Montana Energy Tax_Rebuttal Power Costs_Final Order Electric EXHIBIT A-1" xfId="1202"/>
    <cellStyle name="_4.13E Montana Energy Tax_Rebuttal Power Costs_Final Order Electric EXHIBIT A-1 2" xfId="1203"/>
    <cellStyle name="_4.13E Montana Energy Tax_Rebuttal Power Costs_Final Order Electric EXHIBIT A-1 2 2" xfId="1204"/>
    <cellStyle name="_4.13E Montana Energy Tax_Rebuttal Power Costs_Final Order Electric EXHIBIT A-1 2 2 2" xfId="1205"/>
    <cellStyle name="_4.13E Montana Energy Tax_Rebuttal Power Costs_Final Order Electric EXHIBIT A-1 2 3" xfId="1206"/>
    <cellStyle name="_4.13E Montana Energy Tax_Rebuttal Power Costs_Final Order Electric EXHIBIT A-1 3" xfId="1207"/>
    <cellStyle name="_4.13E Montana Energy Tax_Rebuttal Power Costs_Final Order Electric EXHIBIT A-1 3 2" xfId="1208"/>
    <cellStyle name="_4.13E Montana Energy Tax_Rebuttal Power Costs_Final Order Electric EXHIBIT A-1 4" xfId="1209"/>
    <cellStyle name="_4.13E Montana Energy Tax_RECS vs PTC's w Interest 6-28-10" xfId="1210"/>
    <cellStyle name="_4.13E Montana Energy Tax_ROR &amp; CONV FACTOR" xfId="1211"/>
    <cellStyle name="_4.13E Montana Energy Tax_ROR &amp; CONV FACTOR 2" xfId="1212"/>
    <cellStyle name="_4.13E Montana Energy Tax_ROR &amp; CONV FACTOR 2 2" xfId="1213"/>
    <cellStyle name="_4.13E Montana Energy Tax_ROR &amp; CONV FACTOR 2 2 2" xfId="1214"/>
    <cellStyle name="_4.13E Montana Energy Tax_ROR &amp; CONV FACTOR 2 3" xfId="1215"/>
    <cellStyle name="_4.13E Montana Energy Tax_ROR &amp; CONV FACTOR 3" xfId="1216"/>
    <cellStyle name="_4.13E Montana Energy Tax_ROR &amp; CONV FACTOR 3 2" xfId="1217"/>
    <cellStyle name="_4.13E Montana Energy Tax_ROR &amp; CONV FACTOR 4" xfId="1218"/>
    <cellStyle name="_4.13E Montana Energy Tax_ROR 5.02" xfId="1219"/>
    <cellStyle name="_4.13E Montana Energy Tax_ROR 5.02 2" xfId="1220"/>
    <cellStyle name="_4.13E Montana Energy Tax_ROR 5.02 2 2" xfId="1221"/>
    <cellStyle name="_4.13E Montana Energy Tax_ROR 5.02 2 2 2" xfId="1222"/>
    <cellStyle name="_4.13E Montana Energy Tax_ROR 5.02 2 3" xfId="1223"/>
    <cellStyle name="_4.13E Montana Energy Tax_ROR 5.02 3" xfId="1224"/>
    <cellStyle name="_4.13E Montana Energy Tax_ROR 5.02 3 2" xfId="1225"/>
    <cellStyle name="_4.13E Montana Energy Tax_ROR 5.02 4" xfId="1226"/>
    <cellStyle name="_4.13E Montana Energy Tax_Wind Integration 10GRC" xfId="1227"/>
    <cellStyle name="_4.13E Montana Energy Tax_Wind Integration 10GRC 2" xfId="1228"/>
    <cellStyle name="_4.13E Montana Energy Tax_Wind Integration 10GRC 2 2" xfId="1229"/>
    <cellStyle name="_4.13E Montana Energy Tax_Wind Integration 10GRC 3" xfId="1230"/>
    <cellStyle name="_4.13E Montana Energy Tax_Wind Integration 10GRC_DEM-WP(C) ENERG10C--ctn Mid-C_042010 2010GRC" xfId="1231"/>
    <cellStyle name="_4.17E Montana Energy Tax Working File" xfId="1232"/>
    <cellStyle name="_5 year summary (9-25-09)" xfId="1233"/>
    <cellStyle name="_5 year summary (9-25-09) 2" xfId="1234"/>
    <cellStyle name="_5.03G-Conversion Factor Working FileMI" xfId="1235"/>
    <cellStyle name="_x0013__Adj Bench DR 3 for Initial Briefs (Electric)" xfId="1236"/>
    <cellStyle name="_x0013__Adj Bench DR 3 for Initial Briefs (Electric) 2" xfId="1237"/>
    <cellStyle name="_x0013__Adj Bench DR 3 for Initial Briefs (Electric) 2 2" xfId="1238"/>
    <cellStyle name="_x0013__Adj Bench DR 3 for Initial Briefs (Electric) 2 2 2" xfId="1239"/>
    <cellStyle name="_x0013__Adj Bench DR 3 for Initial Briefs (Electric) 2 3" xfId="1240"/>
    <cellStyle name="_x0013__Adj Bench DR 3 for Initial Briefs (Electric) 3" xfId="1241"/>
    <cellStyle name="_x0013__Adj Bench DR 3 for Initial Briefs (Electric) 3 2" xfId="1242"/>
    <cellStyle name="_x0013__Adj Bench DR 3 for Initial Briefs (Electric) 4" xfId="1243"/>
    <cellStyle name="_x0013__Adj Bench DR 3 for Initial Briefs (Electric)_DEM-WP(C) ENERG10C--ctn Mid-C_042010 2010GRC" xfId="1244"/>
    <cellStyle name="_AURORA WIP" xfId="1245"/>
    <cellStyle name="_AURORA WIP 2" xfId="1246"/>
    <cellStyle name="_AURORA WIP 2 2" xfId="1247"/>
    <cellStyle name="_AURORA WIP 2 2 2" xfId="1248"/>
    <cellStyle name="_AURORA WIP 2 2 2 2" xfId="1249"/>
    <cellStyle name="_AURORA WIP 2 3" xfId="1250"/>
    <cellStyle name="_AURORA WIP 3" xfId="1251"/>
    <cellStyle name="_AURORA WIP 3 2" xfId="1252"/>
    <cellStyle name="_AURORA WIP 3 2 2" xfId="1253"/>
    <cellStyle name="_AURORA WIP 3 3" xfId="1254"/>
    <cellStyle name="_AURORA WIP 4" xfId="1255"/>
    <cellStyle name="_AURORA WIP 4 2" xfId="1256"/>
    <cellStyle name="_AURORA WIP 5" xfId="1257"/>
    <cellStyle name="_AURORA WIP 5 2" xfId="1258"/>
    <cellStyle name="_AURORA WIP 6" xfId="1259"/>
    <cellStyle name="_AURORA WIP 6 2" xfId="1260"/>
    <cellStyle name="_AURORA WIP 7" xfId="1261"/>
    <cellStyle name="_AURORA WIP 7 2" xfId="1262"/>
    <cellStyle name="_AURORA WIP 8" xfId="1263"/>
    <cellStyle name="_AURORA WIP 8 2" xfId="1264"/>
    <cellStyle name="_AURORA WIP_4 31E Reg Asset  Liab and EXH D" xfId="1265"/>
    <cellStyle name="_AURORA WIP_4 31E Reg Asset  Liab and EXH D _ Aug 10 Filing (2)" xfId="1266"/>
    <cellStyle name="_AURORA WIP_4 31E Reg Asset  Liab and EXH D _ Aug 10 Filing (2) 2" xfId="1267"/>
    <cellStyle name="_AURORA WIP_4 31E Reg Asset  Liab and EXH D 10" xfId="1268"/>
    <cellStyle name="_AURORA WIP_4 31E Reg Asset  Liab and EXH D 11" xfId="1269"/>
    <cellStyle name="_AURORA WIP_4 31E Reg Asset  Liab and EXH D 12" xfId="1270"/>
    <cellStyle name="_AURORA WIP_4 31E Reg Asset  Liab and EXH D 13" xfId="1271"/>
    <cellStyle name="_AURORA WIP_4 31E Reg Asset  Liab and EXH D 14" xfId="1272"/>
    <cellStyle name="_AURORA WIP_4 31E Reg Asset  Liab and EXH D 15" xfId="1273"/>
    <cellStyle name="_AURORA WIP_4 31E Reg Asset  Liab and EXH D 16" xfId="1274"/>
    <cellStyle name="_AURORA WIP_4 31E Reg Asset  Liab and EXH D 17" xfId="1275"/>
    <cellStyle name="_AURORA WIP_4 31E Reg Asset  Liab and EXH D 18" xfId="1276"/>
    <cellStyle name="_AURORA WIP_4 31E Reg Asset  Liab and EXH D 19" xfId="1277"/>
    <cellStyle name="_AURORA WIP_4 31E Reg Asset  Liab and EXH D 2" xfId="1278"/>
    <cellStyle name="_AURORA WIP_4 31E Reg Asset  Liab and EXH D 20" xfId="1279"/>
    <cellStyle name="_AURORA WIP_4 31E Reg Asset  Liab and EXH D 21" xfId="1280"/>
    <cellStyle name="_AURORA WIP_4 31E Reg Asset  Liab and EXH D 22" xfId="1281"/>
    <cellStyle name="_AURORA WIP_4 31E Reg Asset  Liab and EXH D 23" xfId="1282"/>
    <cellStyle name="_AURORA WIP_4 31E Reg Asset  Liab and EXH D 24" xfId="1283"/>
    <cellStyle name="_AURORA WIP_4 31E Reg Asset  Liab and EXH D 25" xfId="1284"/>
    <cellStyle name="_AURORA WIP_4 31E Reg Asset  Liab and EXH D 26" xfId="1285"/>
    <cellStyle name="_AURORA WIP_4 31E Reg Asset  Liab and EXH D 27" xfId="1286"/>
    <cellStyle name="_AURORA WIP_4 31E Reg Asset  Liab and EXH D 28" xfId="1287"/>
    <cellStyle name="_AURORA WIP_4 31E Reg Asset  Liab and EXH D 29" xfId="1288"/>
    <cellStyle name="_AURORA WIP_4 31E Reg Asset  Liab and EXH D 3" xfId="1289"/>
    <cellStyle name="_AURORA WIP_4 31E Reg Asset  Liab and EXH D 30" xfId="1290"/>
    <cellStyle name="_AURORA WIP_4 31E Reg Asset  Liab and EXH D 31" xfId="1291"/>
    <cellStyle name="_AURORA WIP_4 31E Reg Asset  Liab and EXH D 32" xfId="1292"/>
    <cellStyle name="_AURORA WIP_4 31E Reg Asset  Liab and EXH D 33" xfId="1293"/>
    <cellStyle name="_AURORA WIP_4 31E Reg Asset  Liab and EXH D 34" xfId="1294"/>
    <cellStyle name="_AURORA WIP_4 31E Reg Asset  Liab and EXH D 35" xfId="1295"/>
    <cellStyle name="_AURORA WIP_4 31E Reg Asset  Liab and EXH D 36" xfId="1296"/>
    <cellStyle name="_AURORA WIP_4 31E Reg Asset  Liab and EXH D 4" xfId="1297"/>
    <cellStyle name="_AURORA WIP_4 31E Reg Asset  Liab and EXH D 5" xfId="1298"/>
    <cellStyle name="_AURORA WIP_4 31E Reg Asset  Liab and EXH D 6" xfId="1299"/>
    <cellStyle name="_AURORA WIP_4 31E Reg Asset  Liab and EXH D 7" xfId="1300"/>
    <cellStyle name="_AURORA WIP_4 31E Reg Asset  Liab and EXH D 8" xfId="1301"/>
    <cellStyle name="_AURORA WIP_4 31E Reg Asset  Liab and EXH D 9" xfId="1302"/>
    <cellStyle name="_AURORA WIP_Chelan PUD Power Costs (8-10)" xfId="1303"/>
    <cellStyle name="_AURORA WIP_Chelan PUD Power Costs (8-10) 2" xfId="1304"/>
    <cellStyle name="_AURORA WIP_compare wind integration" xfId="1305"/>
    <cellStyle name="_AURORA WIP_DEM-WP(C) Chelan Power Costs" xfId="1306"/>
    <cellStyle name="_AURORA WIP_DEM-WP(C) Chelan Power Costs 2" xfId="1307"/>
    <cellStyle name="_AURORA WIP_DEM-WP(C) Costs Not In AURORA 2010GRC As Filed" xfId="1308"/>
    <cellStyle name="_AURORA WIP_DEM-WP(C) Costs Not In AURORA 2010GRC As Filed 2" xfId="1309"/>
    <cellStyle name="_AURORA WIP_DEM-WP(C) Costs Not In AURORA 2010GRC As Filed 2 2" xfId="1310"/>
    <cellStyle name="_AURORA WIP_DEM-WP(C) Costs Not In AURORA 2010GRC As Filed 3" xfId="1311"/>
    <cellStyle name="_AURORA WIP_DEM-WP(C) Costs Not In AURORA 2010GRC As Filed 3 2" xfId="1312"/>
    <cellStyle name="_AURORA WIP_DEM-WP(C) Costs Not In AURORA 2010GRC As Filed 4" xfId="1313"/>
    <cellStyle name="_AURORA WIP_DEM-WP(C) Costs Not In AURORA 2010GRC As Filed 4 2" xfId="1314"/>
    <cellStyle name="_AURORA WIP_DEM-WP(C) Costs Not In AURORA 2010GRC As Filed 5" xfId="1315"/>
    <cellStyle name="_AURORA WIP_DEM-WP(C) Costs Not In AURORA 2010GRC As Filed 5 2" xfId="1316"/>
    <cellStyle name="_AURORA WIP_DEM-WP(C) Costs Not In AURORA 2010GRC As Filed 6" xfId="1317"/>
    <cellStyle name="_AURORA WIP_DEM-WP(C) Costs Not In AURORA 2010GRC As Filed 6 2" xfId="1318"/>
    <cellStyle name="_AURORA WIP_DEM-WP(C) Costs Not In AURORA 2010GRC As Filed_DEM-WP(C) ENERG10C--ctn Mid-C_042010 2010GRC" xfId="1319"/>
    <cellStyle name="_AURORA WIP_DEM-WP(C) ENERG10C--ctn Mid-C_042010 2010GRC" xfId="1320"/>
    <cellStyle name="_AURORA WIP_DEM-WP(C) Gas Transport 2010GRC" xfId="1321"/>
    <cellStyle name="_AURORA WIP_DEM-WP(C) Gas Transport 2010GRC 2" xfId="1322"/>
    <cellStyle name="_AURORA WIP_NIM Summary" xfId="1323"/>
    <cellStyle name="_AURORA WIP_NIM Summary 09GRC" xfId="1324"/>
    <cellStyle name="_AURORA WIP_NIM Summary 09GRC 2" xfId="1325"/>
    <cellStyle name="_AURORA WIP_NIM Summary 09GRC 2 2" xfId="1326"/>
    <cellStyle name="_AURORA WIP_NIM Summary 09GRC 3" xfId="1327"/>
    <cellStyle name="_AURORA WIP_NIM Summary 09GRC_DEM-WP(C) ENERG10C--ctn Mid-C_042010 2010GRC" xfId="1328"/>
    <cellStyle name="_AURORA WIP_NIM Summary 10" xfId="1329"/>
    <cellStyle name="_AURORA WIP_NIM Summary 11" xfId="1330"/>
    <cellStyle name="_AURORA WIP_NIM Summary 12" xfId="1331"/>
    <cellStyle name="_AURORA WIP_NIM Summary 13" xfId="1332"/>
    <cellStyle name="_AURORA WIP_NIM Summary 14" xfId="1333"/>
    <cellStyle name="_AURORA WIP_NIM Summary 15" xfId="1334"/>
    <cellStyle name="_AURORA WIP_NIM Summary 16" xfId="1335"/>
    <cellStyle name="_AURORA WIP_NIM Summary 17" xfId="1336"/>
    <cellStyle name="_AURORA WIP_NIM Summary 18" xfId="1337"/>
    <cellStyle name="_AURORA WIP_NIM Summary 19" xfId="1338"/>
    <cellStyle name="_AURORA WIP_NIM Summary 2" xfId="1339"/>
    <cellStyle name="_AURORA WIP_NIM Summary 2 2" xfId="1340"/>
    <cellStyle name="_AURORA WIP_NIM Summary 20" xfId="1341"/>
    <cellStyle name="_AURORA WIP_NIM Summary 21" xfId="1342"/>
    <cellStyle name="_AURORA WIP_NIM Summary 22" xfId="1343"/>
    <cellStyle name="_AURORA WIP_NIM Summary 23" xfId="1344"/>
    <cellStyle name="_AURORA WIP_NIM Summary 24" xfId="1345"/>
    <cellStyle name="_AURORA WIP_NIM Summary 25" xfId="1346"/>
    <cellStyle name="_AURORA WIP_NIM Summary 26" xfId="1347"/>
    <cellStyle name="_AURORA WIP_NIM Summary 27" xfId="1348"/>
    <cellStyle name="_AURORA WIP_NIM Summary 28" xfId="1349"/>
    <cellStyle name="_AURORA WIP_NIM Summary 29" xfId="1350"/>
    <cellStyle name="_AURORA WIP_NIM Summary 3" xfId="1351"/>
    <cellStyle name="_AURORA WIP_NIM Summary 3 2" xfId="1352"/>
    <cellStyle name="_AURORA WIP_NIM Summary 30" xfId="1353"/>
    <cellStyle name="_AURORA WIP_NIM Summary 31" xfId="1354"/>
    <cellStyle name="_AURORA WIP_NIM Summary 32" xfId="1355"/>
    <cellStyle name="_AURORA WIP_NIM Summary 33" xfId="1356"/>
    <cellStyle name="_AURORA WIP_NIM Summary 34" xfId="1357"/>
    <cellStyle name="_AURORA WIP_NIM Summary 35" xfId="1358"/>
    <cellStyle name="_AURORA WIP_NIM Summary 36" xfId="1359"/>
    <cellStyle name="_AURORA WIP_NIM Summary 37" xfId="1360"/>
    <cellStyle name="_AURORA WIP_NIM Summary 38" xfId="1361"/>
    <cellStyle name="_AURORA WIP_NIM Summary 39" xfId="1362"/>
    <cellStyle name="_AURORA WIP_NIM Summary 4" xfId="1363"/>
    <cellStyle name="_AURORA WIP_NIM Summary 4 2" xfId="1364"/>
    <cellStyle name="_AURORA WIP_NIM Summary 40" xfId="1365"/>
    <cellStyle name="_AURORA WIP_NIM Summary 41" xfId="1366"/>
    <cellStyle name="_AURORA WIP_NIM Summary 42" xfId="1367"/>
    <cellStyle name="_AURORA WIP_NIM Summary 43" xfId="1368"/>
    <cellStyle name="_AURORA WIP_NIM Summary 44" xfId="1369"/>
    <cellStyle name="_AURORA WIP_NIM Summary 45" xfId="1370"/>
    <cellStyle name="_AURORA WIP_NIM Summary 46" xfId="1371"/>
    <cellStyle name="_AURORA WIP_NIM Summary 47" xfId="1372"/>
    <cellStyle name="_AURORA WIP_NIM Summary 48" xfId="1373"/>
    <cellStyle name="_AURORA WIP_NIM Summary 49" xfId="1374"/>
    <cellStyle name="_AURORA WIP_NIM Summary 5" xfId="1375"/>
    <cellStyle name="_AURORA WIP_NIM Summary 5 2" xfId="1376"/>
    <cellStyle name="_AURORA WIP_NIM Summary 50" xfId="1377"/>
    <cellStyle name="_AURORA WIP_NIM Summary 51" xfId="1378"/>
    <cellStyle name="_AURORA WIP_NIM Summary 6" xfId="1379"/>
    <cellStyle name="_AURORA WIP_NIM Summary 6 2" xfId="1380"/>
    <cellStyle name="_AURORA WIP_NIM Summary 7" xfId="1381"/>
    <cellStyle name="_AURORA WIP_NIM Summary 7 2" xfId="1382"/>
    <cellStyle name="_AURORA WIP_NIM Summary 8" xfId="1383"/>
    <cellStyle name="_AURORA WIP_NIM Summary 8 2" xfId="1384"/>
    <cellStyle name="_AURORA WIP_NIM Summary 9" xfId="1385"/>
    <cellStyle name="_AURORA WIP_NIM Summary 9 2" xfId="1386"/>
    <cellStyle name="_AURORA WIP_NIM Summary_DEM-WP(C) ENERG10C--ctn Mid-C_042010 2010GRC" xfId="1387"/>
    <cellStyle name="_AURORA WIP_NIM+O&amp;M" xfId="1388"/>
    <cellStyle name="_AURORA WIP_NIM+O&amp;M 2" xfId="1389"/>
    <cellStyle name="_AURORA WIP_NIM+O&amp;M 2 2" xfId="1390"/>
    <cellStyle name="_AURORA WIP_NIM+O&amp;M 3" xfId="1391"/>
    <cellStyle name="_AURORA WIP_NIM+O&amp;M Monthly" xfId="1392"/>
    <cellStyle name="_AURORA WIP_NIM+O&amp;M Monthly 2" xfId="1393"/>
    <cellStyle name="_AURORA WIP_NIM+O&amp;M Monthly 2 2" xfId="1394"/>
    <cellStyle name="_AURORA WIP_NIM+O&amp;M Monthly 3" xfId="1395"/>
    <cellStyle name="_AURORA WIP_PCA 9 -  Exhibit D April 2010 (3)" xfId="1396"/>
    <cellStyle name="_AURORA WIP_PCA 9 -  Exhibit D April 2010 (3) 2" xfId="1397"/>
    <cellStyle name="_AURORA WIP_PCA 9 -  Exhibit D April 2010 (3) 2 2" xfId="1398"/>
    <cellStyle name="_AURORA WIP_PCA 9 -  Exhibit D April 2010 (3) 3" xfId="1399"/>
    <cellStyle name="_AURORA WIP_PCA 9 -  Exhibit D April 2010 (3)_DEM-WP(C) ENERG10C--ctn Mid-C_042010 2010GRC" xfId="1400"/>
    <cellStyle name="_AURORA WIP_Reconciliation" xfId="1401"/>
    <cellStyle name="_AURORA WIP_Reconciliation 2" xfId="1402"/>
    <cellStyle name="_AURORA WIP_Reconciliation 2 2" xfId="1403"/>
    <cellStyle name="_AURORA WIP_Reconciliation 3" xfId="1404"/>
    <cellStyle name="_AURORA WIP_Reconciliation 3 2" xfId="1405"/>
    <cellStyle name="_AURORA WIP_Reconciliation 4" xfId="1406"/>
    <cellStyle name="_AURORA WIP_Reconciliation 4 2" xfId="1407"/>
    <cellStyle name="_AURORA WIP_Reconciliation 5" xfId="1408"/>
    <cellStyle name="_AURORA WIP_Reconciliation 5 2" xfId="1409"/>
    <cellStyle name="_AURORA WIP_Reconciliation 6" xfId="1410"/>
    <cellStyle name="_AURORA WIP_Reconciliation 6 2" xfId="1411"/>
    <cellStyle name="_AURORA WIP_Reconciliation_DEM-WP(C) ENERG10C--ctn Mid-C_042010 2010GRC" xfId="1412"/>
    <cellStyle name="_AURORA WIP_Wind Integration 10GRC" xfId="1413"/>
    <cellStyle name="_AURORA WIP_Wind Integration 10GRC 2" xfId="1414"/>
    <cellStyle name="_AURORA WIP_Wind Integration 10GRC 2 2" xfId="1415"/>
    <cellStyle name="_AURORA WIP_Wind Integration 10GRC 3" xfId="1416"/>
    <cellStyle name="_AURORA WIP_Wind Integration 10GRC_DEM-WP(C) ENERG10C--ctn Mid-C_042010 2010GRC" xfId="1417"/>
    <cellStyle name="_Book1" xfId="1418"/>
    <cellStyle name="_x0013__Book1" xfId="1419"/>
    <cellStyle name="_Book1 (2)" xfId="1420"/>
    <cellStyle name="_Book1 (2) 2" xfId="1421"/>
    <cellStyle name="_Book1 (2) 2 2" xfId="1422"/>
    <cellStyle name="_Book1 (2) 2 2 2" xfId="1423"/>
    <cellStyle name="_Book1 (2) 2 2 2 2" xfId="1424"/>
    <cellStyle name="_Book1 (2) 2 2 3" xfId="1425"/>
    <cellStyle name="_Book1 (2) 2 3" xfId="1426"/>
    <cellStyle name="_Book1 (2) 2 3 2" xfId="1427"/>
    <cellStyle name="_Book1 (2) 2 4" xfId="1428"/>
    <cellStyle name="_Book1 (2) 3" xfId="1429"/>
    <cellStyle name="_Book1 (2) 3 2" xfId="1430"/>
    <cellStyle name="_Book1 (2) 3 2 2" xfId="1431"/>
    <cellStyle name="_Book1 (2) 3 2 2 2" xfId="1432"/>
    <cellStyle name="_Book1 (2) 3 2 3" xfId="1433"/>
    <cellStyle name="_Book1 (2) 3 3" xfId="1434"/>
    <cellStyle name="_Book1 (2) 3 3 2" xfId="1435"/>
    <cellStyle name="_Book1 (2) 3 3 2 2" xfId="1436"/>
    <cellStyle name="_Book1 (2) 3 3 3" xfId="1437"/>
    <cellStyle name="_Book1 (2) 3 4" xfId="1438"/>
    <cellStyle name="_Book1 (2) 3 4 2" xfId="1439"/>
    <cellStyle name="_Book1 (2) 3 4 2 2" xfId="1440"/>
    <cellStyle name="_Book1 (2) 3 4 3" xfId="1441"/>
    <cellStyle name="_Book1 (2) 3 5" xfId="1442"/>
    <cellStyle name="_Book1 (2) 4" xfId="1443"/>
    <cellStyle name="_Book1 (2) 4 2" xfId="1444"/>
    <cellStyle name="_Book1 (2) 4 2 2" xfId="1445"/>
    <cellStyle name="_Book1 (2) 4 3" xfId="1446"/>
    <cellStyle name="_Book1 (2) 5" xfId="1447"/>
    <cellStyle name="_Book1 (2) 5 2" xfId="1448"/>
    <cellStyle name="_Book1 (2) 5 2 2" xfId="1449"/>
    <cellStyle name="_Book1 (2) 5 3" xfId="1450"/>
    <cellStyle name="_Book1 (2) 6" xfId="1451"/>
    <cellStyle name="_Book1 (2) 6 2" xfId="1452"/>
    <cellStyle name="_Book1 (2) 7" xfId="1453"/>
    <cellStyle name="_Book1 (2) 7 2" xfId="1454"/>
    <cellStyle name="_Book1 (2) 8" xfId="1455"/>
    <cellStyle name="_Book1 (2) 8 2" xfId="1456"/>
    <cellStyle name="_Book1 (2) 9" xfId="1457"/>
    <cellStyle name="_Book1 (2) 9 2" xfId="1458"/>
    <cellStyle name="_Book1 (2)_04 07E Wild Horse Wind Expansion (C) (2)" xfId="1459"/>
    <cellStyle name="_Book1 (2)_04 07E Wild Horse Wind Expansion (C) (2) 2" xfId="1460"/>
    <cellStyle name="_Book1 (2)_04 07E Wild Horse Wind Expansion (C) (2) 2 2" xfId="1461"/>
    <cellStyle name="_Book1 (2)_04 07E Wild Horse Wind Expansion (C) (2) 2 2 2" xfId="1462"/>
    <cellStyle name="_Book1 (2)_04 07E Wild Horse Wind Expansion (C) (2) 2 3" xfId="1463"/>
    <cellStyle name="_Book1 (2)_04 07E Wild Horse Wind Expansion (C) (2) 3" xfId="1464"/>
    <cellStyle name="_Book1 (2)_04 07E Wild Horse Wind Expansion (C) (2) 3 2" xfId="1465"/>
    <cellStyle name="_Book1 (2)_04 07E Wild Horse Wind Expansion (C) (2) 4" xfId="1466"/>
    <cellStyle name="_Book1 (2)_04 07E Wild Horse Wind Expansion (C) (2)_Adj Bench DR 3 for Initial Briefs (Electric)" xfId="1467"/>
    <cellStyle name="_Book1 (2)_04 07E Wild Horse Wind Expansion (C) (2)_Adj Bench DR 3 for Initial Briefs (Electric) 2" xfId="1468"/>
    <cellStyle name="_Book1 (2)_04 07E Wild Horse Wind Expansion (C) (2)_Adj Bench DR 3 for Initial Briefs (Electric) 2 2" xfId="1469"/>
    <cellStyle name="_Book1 (2)_04 07E Wild Horse Wind Expansion (C) (2)_Adj Bench DR 3 for Initial Briefs (Electric) 2 2 2" xfId="1470"/>
    <cellStyle name="_Book1 (2)_04 07E Wild Horse Wind Expansion (C) (2)_Adj Bench DR 3 for Initial Briefs (Electric) 2 3" xfId="1471"/>
    <cellStyle name="_Book1 (2)_04 07E Wild Horse Wind Expansion (C) (2)_Adj Bench DR 3 for Initial Briefs (Electric) 3" xfId="1472"/>
    <cellStyle name="_Book1 (2)_04 07E Wild Horse Wind Expansion (C) (2)_Adj Bench DR 3 for Initial Briefs (Electric) 3 2" xfId="1473"/>
    <cellStyle name="_Book1 (2)_04 07E Wild Horse Wind Expansion (C) (2)_Adj Bench DR 3 for Initial Briefs (Electric) 4" xfId="1474"/>
    <cellStyle name="_Book1 (2)_04 07E Wild Horse Wind Expansion (C) (2)_Adj Bench DR 3 for Initial Briefs (Electric)_DEM-WP(C) ENERG10C--ctn Mid-C_042010 2010GRC" xfId="1475"/>
    <cellStyle name="_Book1 (2)_04 07E Wild Horse Wind Expansion (C) (2)_Book1" xfId="1476"/>
    <cellStyle name="_Book1 (2)_04 07E Wild Horse Wind Expansion (C) (2)_DEM-WP(C) ENERG10C--ctn Mid-C_042010 2010GRC" xfId="1477"/>
    <cellStyle name="_Book1 (2)_04 07E Wild Horse Wind Expansion (C) (2)_Electric Rev Req Model (2009 GRC) " xfId="1478"/>
    <cellStyle name="_Book1 (2)_04 07E Wild Horse Wind Expansion (C) (2)_Electric Rev Req Model (2009 GRC)  2" xfId="1479"/>
    <cellStyle name="_Book1 (2)_04 07E Wild Horse Wind Expansion (C) (2)_Electric Rev Req Model (2009 GRC)  2 2" xfId="1480"/>
    <cellStyle name="_Book1 (2)_04 07E Wild Horse Wind Expansion (C) (2)_Electric Rev Req Model (2009 GRC)  2 2 2" xfId="1481"/>
    <cellStyle name="_Book1 (2)_04 07E Wild Horse Wind Expansion (C) (2)_Electric Rev Req Model (2009 GRC)  2 3" xfId="1482"/>
    <cellStyle name="_Book1 (2)_04 07E Wild Horse Wind Expansion (C) (2)_Electric Rev Req Model (2009 GRC)  3" xfId="1483"/>
    <cellStyle name="_Book1 (2)_04 07E Wild Horse Wind Expansion (C) (2)_Electric Rev Req Model (2009 GRC)  3 2" xfId="1484"/>
    <cellStyle name="_Book1 (2)_04 07E Wild Horse Wind Expansion (C) (2)_Electric Rev Req Model (2009 GRC)  4" xfId="1485"/>
    <cellStyle name="_Book1 (2)_04 07E Wild Horse Wind Expansion (C) (2)_Electric Rev Req Model (2009 GRC) _DEM-WP(C) ENERG10C--ctn Mid-C_042010 2010GRC" xfId="1486"/>
    <cellStyle name="_Book1 (2)_04 07E Wild Horse Wind Expansion (C) (2)_Electric Rev Req Model (2009 GRC) Rebuttal" xfId="1487"/>
    <cellStyle name="_Book1 (2)_04 07E Wild Horse Wind Expansion (C) (2)_Electric Rev Req Model (2009 GRC) Rebuttal 2" xfId="1488"/>
    <cellStyle name="_Book1 (2)_04 07E Wild Horse Wind Expansion (C) (2)_Electric Rev Req Model (2009 GRC) Rebuttal 2 2" xfId="1489"/>
    <cellStyle name="_Book1 (2)_04 07E Wild Horse Wind Expansion (C) (2)_Electric Rev Req Model (2009 GRC) Rebuttal 2 2 2" xfId="1490"/>
    <cellStyle name="_Book1 (2)_04 07E Wild Horse Wind Expansion (C) (2)_Electric Rev Req Model (2009 GRC) Rebuttal 2 3" xfId="1491"/>
    <cellStyle name="_Book1 (2)_04 07E Wild Horse Wind Expansion (C) (2)_Electric Rev Req Model (2009 GRC) Rebuttal 3" xfId="1492"/>
    <cellStyle name="_Book1 (2)_04 07E Wild Horse Wind Expansion (C) (2)_Electric Rev Req Model (2009 GRC) Rebuttal 3 2" xfId="1493"/>
    <cellStyle name="_Book1 (2)_04 07E Wild Horse Wind Expansion (C) (2)_Electric Rev Req Model (2009 GRC) Rebuttal 4" xfId="1494"/>
    <cellStyle name="_Book1 (2)_04 07E Wild Horse Wind Expansion (C) (2)_Electric Rev Req Model (2009 GRC) Rebuttal REmoval of New  WH Solar AdjustMI" xfId="1495"/>
    <cellStyle name="_Book1 (2)_04 07E Wild Horse Wind Expansion (C) (2)_Electric Rev Req Model (2009 GRC) Rebuttal REmoval of New  WH Solar AdjustMI 2" xfId="1496"/>
    <cellStyle name="_Book1 (2)_04 07E Wild Horse Wind Expansion (C) (2)_Electric Rev Req Model (2009 GRC) Rebuttal REmoval of New  WH Solar AdjustMI 2 2" xfId="1497"/>
    <cellStyle name="_Book1 (2)_04 07E Wild Horse Wind Expansion (C) (2)_Electric Rev Req Model (2009 GRC) Rebuttal REmoval of New  WH Solar AdjustMI 2 2 2" xfId="1498"/>
    <cellStyle name="_Book1 (2)_04 07E Wild Horse Wind Expansion (C) (2)_Electric Rev Req Model (2009 GRC) Rebuttal REmoval of New  WH Solar AdjustMI 2 3" xfId="1499"/>
    <cellStyle name="_Book1 (2)_04 07E Wild Horse Wind Expansion (C) (2)_Electric Rev Req Model (2009 GRC) Rebuttal REmoval of New  WH Solar AdjustMI 3" xfId="1500"/>
    <cellStyle name="_Book1 (2)_04 07E Wild Horse Wind Expansion (C) (2)_Electric Rev Req Model (2009 GRC) Rebuttal REmoval of New  WH Solar AdjustMI 3 2" xfId="1501"/>
    <cellStyle name="_Book1 (2)_04 07E Wild Horse Wind Expansion (C) (2)_Electric Rev Req Model (2009 GRC) Rebuttal REmoval of New  WH Solar AdjustMI 4" xfId="1502"/>
    <cellStyle name="_Book1 (2)_04 07E Wild Horse Wind Expansion (C) (2)_Electric Rev Req Model (2009 GRC) Rebuttal REmoval of New  WH Solar AdjustMI_DEM-WP(C) ENERG10C--ctn Mid-C_042010 2010GRC" xfId="1503"/>
    <cellStyle name="_Book1 (2)_04 07E Wild Horse Wind Expansion (C) (2)_Electric Rev Req Model (2009 GRC) Revised 01-18-2010" xfId="1504"/>
    <cellStyle name="_Book1 (2)_04 07E Wild Horse Wind Expansion (C) (2)_Electric Rev Req Model (2009 GRC) Revised 01-18-2010 2" xfId="1505"/>
    <cellStyle name="_Book1 (2)_04 07E Wild Horse Wind Expansion (C) (2)_Electric Rev Req Model (2009 GRC) Revised 01-18-2010 2 2" xfId="1506"/>
    <cellStyle name="_Book1 (2)_04 07E Wild Horse Wind Expansion (C) (2)_Electric Rev Req Model (2009 GRC) Revised 01-18-2010 2 2 2" xfId="1507"/>
    <cellStyle name="_Book1 (2)_04 07E Wild Horse Wind Expansion (C) (2)_Electric Rev Req Model (2009 GRC) Revised 01-18-2010 2 3" xfId="1508"/>
    <cellStyle name="_Book1 (2)_04 07E Wild Horse Wind Expansion (C) (2)_Electric Rev Req Model (2009 GRC) Revised 01-18-2010 3" xfId="1509"/>
    <cellStyle name="_Book1 (2)_04 07E Wild Horse Wind Expansion (C) (2)_Electric Rev Req Model (2009 GRC) Revised 01-18-2010 3 2" xfId="1510"/>
    <cellStyle name="_Book1 (2)_04 07E Wild Horse Wind Expansion (C) (2)_Electric Rev Req Model (2009 GRC) Revised 01-18-2010 4" xfId="1511"/>
    <cellStyle name="_Book1 (2)_04 07E Wild Horse Wind Expansion (C) (2)_Electric Rev Req Model (2009 GRC) Revised 01-18-2010_DEM-WP(C) ENERG10C--ctn Mid-C_042010 2010GRC" xfId="1512"/>
    <cellStyle name="_Book1 (2)_04 07E Wild Horse Wind Expansion (C) (2)_Electric Rev Req Model (2010 GRC)" xfId="1513"/>
    <cellStyle name="_Book1 (2)_04 07E Wild Horse Wind Expansion (C) (2)_Electric Rev Req Model (2010 GRC) SF" xfId="1514"/>
    <cellStyle name="_Book1 (2)_04 07E Wild Horse Wind Expansion (C) (2)_Final Order Electric EXHIBIT A-1" xfId="1515"/>
    <cellStyle name="_Book1 (2)_04 07E Wild Horse Wind Expansion (C) (2)_Final Order Electric EXHIBIT A-1 2" xfId="1516"/>
    <cellStyle name="_Book1 (2)_04 07E Wild Horse Wind Expansion (C) (2)_Final Order Electric EXHIBIT A-1 2 2" xfId="1517"/>
    <cellStyle name="_Book1 (2)_04 07E Wild Horse Wind Expansion (C) (2)_Final Order Electric EXHIBIT A-1 2 2 2" xfId="1518"/>
    <cellStyle name="_Book1 (2)_04 07E Wild Horse Wind Expansion (C) (2)_Final Order Electric EXHIBIT A-1 2 3" xfId="1519"/>
    <cellStyle name="_Book1 (2)_04 07E Wild Horse Wind Expansion (C) (2)_Final Order Electric EXHIBIT A-1 3" xfId="1520"/>
    <cellStyle name="_Book1 (2)_04 07E Wild Horse Wind Expansion (C) (2)_Final Order Electric EXHIBIT A-1 3 2" xfId="1521"/>
    <cellStyle name="_Book1 (2)_04 07E Wild Horse Wind Expansion (C) (2)_Final Order Electric EXHIBIT A-1 4" xfId="1522"/>
    <cellStyle name="_Book1 (2)_04 07E Wild Horse Wind Expansion (C) (2)_TENASKA REGULATORY ASSET" xfId="1523"/>
    <cellStyle name="_Book1 (2)_04 07E Wild Horse Wind Expansion (C) (2)_TENASKA REGULATORY ASSET 2" xfId="1524"/>
    <cellStyle name="_Book1 (2)_04 07E Wild Horse Wind Expansion (C) (2)_TENASKA REGULATORY ASSET 2 2" xfId="1525"/>
    <cellStyle name="_Book1 (2)_04 07E Wild Horse Wind Expansion (C) (2)_TENASKA REGULATORY ASSET 2 2 2" xfId="1526"/>
    <cellStyle name="_Book1 (2)_04 07E Wild Horse Wind Expansion (C) (2)_TENASKA REGULATORY ASSET 2 3" xfId="1527"/>
    <cellStyle name="_Book1 (2)_04 07E Wild Horse Wind Expansion (C) (2)_TENASKA REGULATORY ASSET 3" xfId="1528"/>
    <cellStyle name="_Book1 (2)_04 07E Wild Horse Wind Expansion (C) (2)_TENASKA REGULATORY ASSET 3 2" xfId="1529"/>
    <cellStyle name="_Book1 (2)_04 07E Wild Horse Wind Expansion (C) (2)_TENASKA REGULATORY ASSET 4" xfId="1530"/>
    <cellStyle name="_Book1 (2)_16.37E Wild Horse Expansion DeferralRevwrkingfile SF" xfId="1531"/>
    <cellStyle name="_Book1 (2)_16.37E Wild Horse Expansion DeferralRevwrkingfile SF 2" xfId="1532"/>
    <cellStyle name="_Book1 (2)_16.37E Wild Horse Expansion DeferralRevwrkingfile SF 2 2" xfId="1533"/>
    <cellStyle name="_Book1 (2)_16.37E Wild Horse Expansion DeferralRevwrkingfile SF 2 2 2" xfId="1534"/>
    <cellStyle name="_Book1 (2)_16.37E Wild Horse Expansion DeferralRevwrkingfile SF 2 3" xfId="1535"/>
    <cellStyle name="_Book1 (2)_16.37E Wild Horse Expansion DeferralRevwrkingfile SF 3" xfId="1536"/>
    <cellStyle name="_Book1 (2)_16.37E Wild Horse Expansion DeferralRevwrkingfile SF 3 2" xfId="1537"/>
    <cellStyle name="_Book1 (2)_16.37E Wild Horse Expansion DeferralRevwrkingfile SF 4" xfId="1538"/>
    <cellStyle name="_Book1 (2)_16.37E Wild Horse Expansion DeferralRevwrkingfile SF_DEM-WP(C) ENERG10C--ctn Mid-C_042010 2010GRC" xfId="1539"/>
    <cellStyle name="_Book1 (2)_2009 Compliance Filing PCA Exhibits for GRC" xfId="1540"/>
    <cellStyle name="_Book1 (2)_2009 Compliance Filing PCA Exhibits for GRC 2" xfId="1541"/>
    <cellStyle name="_Book1 (2)_2009 GRC Compl Filing - Exhibit D" xfId="1542"/>
    <cellStyle name="_Book1 (2)_2009 GRC Compl Filing - Exhibit D 2" xfId="1543"/>
    <cellStyle name="_Book1 (2)_2009 GRC Compl Filing - Exhibit D 2 2" xfId="1544"/>
    <cellStyle name="_Book1 (2)_2009 GRC Compl Filing - Exhibit D 3" xfId="1545"/>
    <cellStyle name="_Book1 (2)_2009 GRC Compl Filing - Exhibit D_DEM-WP(C) ENERG10C--ctn Mid-C_042010 2010GRC" xfId="1546"/>
    <cellStyle name="_Book1 (2)_2010 PTC's July1_Dec31 2010 " xfId="1547"/>
    <cellStyle name="_Book1 (2)_2010 PTC's Sept10_Aug11 (Version 4)" xfId="1548"/>
    <cellStyle name="_Book1 (2)_3.01 Income Statement" xfId="1549"/>
    <cellStyle name="_Book1 (2)_4 31 Regulatory Assets and Liabilities  7 06- Exhibit D" xfId="1550"/>
    <cellStyle name="_Book1 (2)_4 31 Regulatory Assets and Liabilities  7 06- Exhibit D 2" xfId="1551"/>
    <cellStyle name="_Book1 (2)_4 31 Regulatory Assets and Liabilities  7 06- Exhibit D 2 2" xfId="1552"/>
    <cellStyle name="_Book1 (2)_4 31 Regulatory Assets and Liabilities  7 06- Exhibit D 2 2 2" xfId="1553"/>
    <cellStyle name="_Book1 (2)_4 31 Regulatory Assets and Liabilities  7 06- Exhibit D 2 3" xfId="1554"/>
    <cellStyle name="_Book1 (2)_4 31 Regulatory Assets and Liabilities  7 06- Exhibit D 3" xfId="1555"/>
    <cellStyle name="_Book1 (2)_4 31 Regulatory Assets and Liabilities  7 06- Exhibit D 3 2" xfId="1556"/>
    <cellStyle name="_Book1 (2)_4 31 Regulatory Assets and Liabilities  7 06- Exhibit D 4" xfId="1557"/>
    <cellStyle name="_Book1 (2)_4 31 Regulatory Assets and Liabilities  7 06- Exhibit D_DEM-WP(C) ENERG10C--ctn Mid-C_042010 2010GRC" xfId="1558"/>
    <cellStyle name="_Book1 (2)_4 31 Regulatory Assets and Liabilities  7 06- Exhibit D_NIM Summary" xfId="1559"/>
    <cellStyle name="_Book1 (2)_4 31 Regulatory Assets and Liabilities  7 06- Exhibit D_NIM Summary 2" xfId="1560"/>
    <cellStyle name="_Book1 (2)_4 31 Regulatory Assets and Liabilities  7 06- Exhibit D_NIM Summary 2 2" xfId="1561"/>
    <cellStyle name="_Book1 (2)_4 31 Regulatory Assets and Liabilities  7 06- Exhibit D_NIM Summary 3" xfId="1562"/>
    <cellStyle name="_Book1 (2)_4 31 Regulatory Assets and Liabilities  7 06- Exhibit D_NIM Summary_DEM-WP(C) ENERG10C--ctn Mid-C_042010 2010GRC" xfId="1563"/>
    <cellStyle name="_Book1 (2)_4 31E Reg Asset  Liab and EXH D" xfId="1564"/>
    <cellStyle name="_Book1 (2)_4 31E Reg Asset  Liab and EXH D _ Aug 10 Filing (2)" xfId="1565"/>
    <cellStyle name="_Book1 (2)_4 31E Reg Asset  Liab and EXH D _ Aug 10 Filing (2) 2" xfId="1566"/>
    <cellStyle name="_Book1 (2)_4 31E Reg Asset  Liab and EXH D 10" xfId="1567"/>
    <cellStyle name="_Book1 (2)_4 31E Reg Asset  Liab and EXH D 11" xfId="1568"/>
    <cellStyle name="_Book1 (2)_4 31E Reg Asset  Liab and EXH D 12" xfId="1569"/>
    <cellStyle name="_Book1 (2)_4 31E Reg Asset  Liab and EXH D 13" xfId="1570"/>
    <cellStyle name="_Book1 (2)_4 31E Reg Asset  Liab and EXH D 14" xfId="1571"/>
    <cellStyle name="_Book1 (2)_4 31E Reg Asset  Liab and EXH D 15" xfId="1572"/>
    <cellStyle name="_Book1 (2)_4 31E Reg Asset  Liab and EXH D 16" xfId="1573"/>
    <cellStyle name="_Book1 (2)_4 31E Reg Asset  Liab and EXH D 17" xfId="1574"/>
    <cellStyle name="_Book1 (2)_4 31E Reg Asset  Liab and EXH D 18" xfId="1575"/>
    <cellStyle name="_Book1 (2)_4 31E Reg Asset  Liab and EXH D 19" xfId="1576"/>
    <cellStyle name="_Book1 (2)_4 31E Reg Asset  Liab and EXH D 2" xfId="1577"/>
    <cellStyle name="_Book1 (2)_4 31E Reg Asset  Liab and EXH D 20" xfId="1578"/>
    <cellStyle name="_Book1 (2)_4 31E Reg Asset  Liab and EXH D 21" xfId="1579"/>
    <cellStyle name="_Book1 (2)_4 31E Reg Asset  Liab and EXH D 22" xfId="1580"/>
    <cellStyle name="_Book1 (2)_4 31E Reg Asset  Liab and EXH D 23" xfId="1581"/>
    <cellStyle name="_Book1 (2)_4 31E Reg Asset  Liab and EXH D 24" xfId="1582"/>
    <cellStyle name="_Book1 (2)_4 31E Reg Asset  Liab and EXH D 25" xfId="1583"/>
    <cellStyle name="_Book1 (2)_4 31E Reg Asset  Liab and EXH D 26" xfId="1584"/>
    <cellStyle name="_Book1 (2)_4 31E Reg Asset  Liab and EXH D 27" xfId="1585"/>
    <cellStyle name="_Book1 (2)_4 31E Reg Asset  Liab and EXH D 28" xfId="1586"/>
    <cellStyle name="_Book1 (2)_4 31E Reg Asset  Liab and EXH D 29" xfId="1587"/>
    <cellStyle name="_Book1 (2)_4 31E Reg Asset  Liab and EXH D 3" xfId="1588"/>
    <cellStyle name="_Book1 (2)_4 31E Reg Asset  Liab and EXH D 30" xfId="1589"/>
    <cellStyle name="_Book1 (2)_4 31E Reg Asset  Liab and EXH D 31" xfId="1590"/>
    <cellStyle name="_Book1 (2)_4 31E Reg Asset  Liab and EXH D 32" xfId="1591"/>
    <cellStyle name="_Book1 (2)_4 31E Reg Asset  Liab and EXH D 33" xfId="1592"/>
    <cellStyle name="_Book1 (2)_4 31E Reg Asset  Liab and EXH D 34" xfId="1593"/>
    <cellStyle name="_Book1 (2)_4 31E Reg Asset  Liab and EXH D 35" xfId="1594"/>
    <cellStyle name="_Book1 (2)_4 31E Reg Asset  Liab and EXH D 36" xfId="1595"/>
    <cellStyle name="_Book1 (2)_4 31E Reg Asset  Liab and EXH D 4" xfId="1596"/>
    <cellStyle name="_Book1 (2)_4 31E Reg Asset  Liab and EXH D 5" xfId="1597"/>
    <cellStyle name="_Book1 (2)_4 31E Reg Asset  Liab and EXH D 6" xfId="1598"/>
    <cellStyle name="_Book1 (2)_4 31E Reg Asset  Liab and EXH D 7" xfId="1599"/>
    <cellStyle name="_Book1 (2)_4 31E Reg Asset  Liab and EXH D 8" xfId="1600"/>
    <cellStyle name="_Book1 (2)_4 31E Reg Asset  Liab and EXH D 9" xfId="1601"/>
    <cellStyle name="_Book1 (2)_4 32 Regulatory Assets and Liabilities  7 06- Exhibit D" xfId="1602"/>
    <cellStyle name="_Book1 (2)_4 32 Regulatory Assets and Liabilities  7 06- Exhibit D 2" xfId="1603"/>
    <cellStyle name="_Book1 (2)_4 32 Regulatory Assets and Liabilities  7 06- Exhibit D 2 2" xfId="1604"/>
    <cellStyle name="_Book1 (2)_4 32 Regulatory Assets and Liabilities  7 06- Exhibit D 2 2 2" xfId="1605"/>
    <cellStyle name="_Book1 (2)_4 32 Regulatory Assets and Liabilities  7 06- Exhibit D 2 3" xfId="1606"/>
    <cellStyle name="_Book1 (2)_4 32 Regulatory Assets and Liabilities  7 06- Exhibit D 3" xfId="1607"/>
    <cellStyle name="_Book1 (2)_4 32 Regulatory Assets and Liabilities  7 06- Exhibit D 3 2" xfId="1608"/>
    <cellStyle name="_Book1 (2)_4 32 Regulatory Assets and Liabilities  7 06- Exhibit D 4" xfId="1609"/>
    <cellStyle name="_Book1 (2)_4 32 Regulatory Assets and Liabilities  7 06- Exhibit D_DEM-WP(C) ENERG10C--ctn Mid-C_042010 2010GRC" xfId="1610"/>
    <cellStyle name="_Book1 (2)_4 32 Regulatory Assets and Liabilities  7 06- Exhibit D_NIM Summary" xfId="1611"/>
    <cellStyle name="_Book1 (2)_4 32 Regulatory Assets and Liabilities  7 06- Exhibit D_NIM Summary 2" xfId="1612"/>
    <cellStyle name="_Book1 (2)_4 32 Regulatory Assets and Liabilities  7 06- Exhibit D_NIM Summary 2 2" xfId="1613"/>
    <cellStyle name="_Book1 (2)_4 32 Regulatory Assets and Liabilities  7 06- Exhibit D_NIM Summary 3" xfId="1614"/>
    <cellStyle name="_Book1 (2)_4 32 Regulatory Assets and Liabilities  7 06- Exhibit D_NIM Summary_DEM-WP(C) ENERG10C--ctn Mid-C_042010 2010GRC" xfId="1615"/>
    <cellStyle name="_Book1 (2)_ACCOUNTS" xfId="1616"/>
    <cellStyle name="_Book1 (2)_Att B to RECs proceeds proposal" xfId="1617"/>
    <cellStyle name="_Book1 (2)_AURORA Total New" xfId="1618"/>
    <cellStyle name="_Book1 (2)_AURORA Total New 2" xfId="1619"/>
    <cellStyle name="_Book1 (2)_AURORA Total New 2 2" xfId="1620"/>
    <cellStyle name="_Book1 (2)_AURORA Total New 3" xfId="1621"/>
    <cellStyle name="_Book1 (2)_Backup for Attachment B 2010-09-09" xfId="1622"/>
    <cellStyle name="_Book1 (2)_Bench Request - Attachment B" xfId="1623"/>
    <cellStyle name="_Book1 (2)_Book2" xfId="1624"/>
    <cellStyle name="_Book1 (2)_Book2 2" xfId="1625"/>
    <cellStyle name="_Book1 (2)_Book2 2 2" xfId="1626"/>
    <cellStyle name="_Book1 (2)_Book2 2 2 2" xfId="1627"/>
    <cellStyle name="_Book1 (2)_Book2 2 3" xfId="1628"/>
    <cellStyle name="_Book1 (2)_Book2 3" xfId="1629"/>
    <cellStyle name="_Book1 (2)_Book2 3 2" xfId="1630"/>
    <cellStyle name="_Book1 (2)_Book2 4" xfId="1631"/>
    <cellStyle name="_Book1 (2)_Book2_Adj Bench DR 3 for Initial Briefs (Electric)" xfId="1632"/>
    <cellStyle name="_Book1 (2)_Book2_Adj Bench DR 3 for Initial Briefs (Electric) 2" xfId="1633"/>
    <cellStyle name="_Book1 (2)_Book2_Adj Bench DR 3 for Initial Briefs (Electric) 2 2" xfId="1634"/>
    <cellStyle name="_Book1 (2)_Book2_Adj Bench DR 3 for Initial Briefs (Electric) 2 2 2" xfId="1635"/>
    <cellStyle name="_Book1 (2)_Book2_Adj Bench DR 3 for Initial Briefs (Electric) 2 3" xfId="1636"/>
    <cellStyle name="_Book1 (2)_Book2_Adj Bench DR 3 for Initial Briefs (Electric) 3" xfId="1637"/>
    <cellStyle name="_Book1 (2)_Book2_Adj Bench DR 3 for Initial Briefs (Electric) 3 2" xfId="1638"/>
    <cellStyle name="_Book1 (2)_Book2_Adj Bench DR 3 for Initial Briefs (Electric) 4" xfId="1639"/>
    <cellStyle name="_Book1 (2)_Book2_Adj Bench DR 3 for Initial Briefs (Electric)_DEM-WP(C) ENERG10C--ctn Mid-C_042010 2010GRC" xfId="1640"/>
    <cellStyle name="_Book1 (2)_Book2_DEM-WP(C) ENERG10C--ctn Mid-C_042010 2010GRC" xfId="1641"/>
    <cellStyle name="_Book1 (2)_Book2_Electric Rev Req Model (2009 GRC) Rebuttal" xfId="1642"/>
    <cellStyle name="_Book1 (2)_Book2_Electric Rev Req Model (2009 GRC) Rebuttal 2" xfId="1643"/>
    <cellStyle name="_Book1 (2)_Book2_Electric Rev Req Model (2009 GRC) Rebuttal 2 2" xfId="1644"/>
    <cellStyle name="_Book1 (2)_Book2_Electric Rev Req Model (2009 GRC) Rebuttal 2 2 2" xfId="1645"/>
    <cellStyle name="_Book1 (2)_Book2_Electric Rev Req Model (2009 GRC) Rebuttal 2 3" xfId="1646"/>
    <cellStyle name="_Book1 (2)_Book2_Electric Rev Req Model (2009 GRC) Rebuttal 3" xfId="1647"/>
    <cellStyle name="_Book1 (2)_Book2_Electric Rev Req Model (2009 GRC) Rebuttal 3 2" xfId="1648"/>
    <cellStyle name="_Book1 (2)_Book2_Electric Rev Req Model (2009 GRC) Rebuttal 4" xfId="1649"/>
    <cellStyle name="_Book1 (2)_Book2_Electric Rev Req Model (2009 GRC) Rebuttal REmoval of New  WH Solar AdjustMI" xfId="1650"/>
    <cellStyle name="_Book1 (2)_Book2_Electric Rev Req Model (2009 GRC) Rebuttal REmoval of New  WH Solar AdjustMI 2" xfId="1651"/>
    <cellStyle name="_Book1 (2)_Book2_Electric Rev Req Model (2009 GRC) Rebuttal REmoval of New  WH Solar AdjustMI 2 2" xfId="1652"/>
    <cellStyle name="_Book1 (2)_Book2_Electric Rev Req Model (2009 GRC) Rebuttal REmoval of New  WH Solar AdjustMI 2 2 2" xfId="1653"/>
    <cellStyle name="_Book1 (2)_Book2_Electric Rev Req Model (2009 GRC) Rebuttal REmoval of New  WH Solar AdjustMI 2 3" xfId="1654"/>
    <cellStyle name="_Book1 (2)_Book2_Electric Rev Req Model (2009 GRC) Rebuttal REmoval of New  WH Solar AdjustMI 3" xfId="1655"/>
    <cellStyle name="_Book1 (2)_Book2_Electric Rev Req Model (2009 GRC) Rebuttal REmoval of New  WH Solar AdjustMI 3 2" xfId="1656"/>
    <cellStyle name="_Book1 (2)_Book2_Electric Rev Req Model (2009 GRC) Rebuttal REmoval of New  WH Solar AdjustMI 4" xfId="1657"/>
    <cellStyle name="_Book1 (2)_Book2_Electric Rev Req Model (2009 GRC) Rebuttal REmoval of New  WH Solar AdjustMI_DEM-WP(C) ENERG10C--ctn Mid-C_042010 2010GRC" xfId="1658"/>
    <cellStyle name="_Book1 (2)_Book2_Electric Rev Req Model (2009 GRC) Revised 01-18-2010" xfId="1659"/>
    <cellStyle name="_Book1 (2)_Book2_Electric Rev Req Model (2009 GRC) Revised 01-18-2010 2" xfId="1660"/>
    <cellStyle name="_Book1 (2)_Book2_Electric Rev Req Model (2009 GRC) Revised 01-18-2010 2 2" xfId="1661"/>
    <cellStyle name="_Book1 (2)_Book2_Electric Rev Req Model (2009 GRC) Revised 01-18-2010 2 2 2" xfId="1662"/>
    <cellStyle name="_Book1 (2)_Book2_Electric Rev Req Model (2009 GRC) Revised 01-18-2010 2 3" xfId="1663"/>
    <cellStyle name="_Book1 (2)_Book2_Electric Rev Req Model (2009 GRC) Revised 01-18-2010 3" xfId="1664"/>
    <cellStyle name="_Book1 (2)_Book2_Electric Rev Req Model (2009 GRC) Revised 01-18-2010 3 2" xfId="1665"/>
    <cellStyle name="_Book1 (2)_Book2_Electric Rev Req Model (2009 GRC) Revised 01-18-2010 4" xfId="1666"/>
    <cellStyle name="_Book1 (2)_Book2_Electric Rev Req Model (2009 GRC) Revised 01-18-2010_DEM-WP(C) ENERG10C--ctn Mid-C_042010 2010GRC" xfId="1667"/>
    <cellStyle name="_Book1 (2)_Book2_Final Order Electric EXHIBIT A-1" xfId="1668"/>
    <cellStyle name="_Book1 (2)_Book2_Final Order Electric EXHIBIT A-1 2" xfId="1669"/>
    <cellStyle name="_Book1 (2)_Book2_Final Order Electric EXHIBIT A-1 2 2" xfId="1670"/>
    <cellStyle name="_Book1 (2)_Book2_Final Order Electric EXHIBIT A-1 2 2 2" xfId="1671"/>
    <cellStyle name="_Book1 (2)_Book2_Final Order Electric EXHIBIT A-1 2 3" xfId="1672"/>
    <cellStyle name="_Book1 (2)_Book2_Final Order Electric EXHIBIT A-1 3" xfId="1673"/>
    <cellStyle name="_Book1 (2)_Book2_Final Order Electric EXHIBIT A-1 3 2" xfId="1674"/>
    <cellStyle name="_Book1 (2)_Book2_Final Order Electric EXHIBIT A-1 4" xfId="1675"/>
    <cellStyle name="_Book1 (2)_Book4" xfId="1676"/>
    <cellStyle name="_Book1 (2)_Book4 2" xfId="1677"/>
    <cellStyle name="_Book1 (2)_Book4 2 2" xfId="1678"/>
    <cellStyle name="_Book1 (2)_Book4 2 2 2" xfId="1679"/>
    <cellStyle name="_Book1 (2)_Book4 2 3" xfId="1680"/>
    <cellStyle name="_Book1 (2)_Book4 3" xfId="1681"/>
    <cellStyle name="_Book1 (2)_Book4 3 2" xfId="1682"/>
    <cellStyle name="_Book1 (2)_Book4 4" xfId="1683"/>
    <cellStyle name="_Book1 (2)_Book4_DEM-WP(C) ENERG10C--ctn Mid-C_042010 2010GRC" xfId="1684"/>
    <cellStyle name="_Book1 (2)_Book9" xfId="1685"/>
    <cellStyle name="_Book1 (2)_Book9 2" xfId="1686"/>
    <cellStyle name="_Book1 (2)_Book9 2 2" xfId="1687"/>
    <cellStyle name="_Book1 (2)_Book9 2 2 2" xfId="1688"/>
    <cellStyle name="_Book1 (2)_Book9 2 3" xfId="1689"/>
    <cellStyle name="_Book1 (2)_Book9 3" xfId="1690"/>
    <cellStyle name="_Book1 (2)_Book9 3 2" xfId="1691"/>
    <cellStyle name="_Book1 (2)_Book9 4" xfId="1692"/>
    <cellStyle name="_Book1 (2)_Book9_DEM-WP(C) ENERG10C--ctn Mid-C_042010 2010GRC" xfId="1693"/>
    <cellStyle name="_Book1 (2)_Chelan PUD Power Costs (8-10)" xfId="1694"/>
    <cellStyle name="_Book1 (2)_Chelan PUD Power Costs (8-10) 2" xfId="1695"/>
    <cellStyle name="_Book1 (2)_DEM-WP(C) Chelan Power Costs" xfId="1696"/>
    <cellStyle name="_Book1 (2)_DEM-WP(C) Chelan Power Costs 2" xfId="1697"/>
    <cellStyle name="_Book1 (2)_DEM-WP(C) ENERG10C--ctn Mid-C_042010 2010GRC" xfId="1698"/>
    <cellStyle name="_Book1 (2)_DEM-WP(C) Gas Transport 2010GRC" xfId="1699"/>
    <cellStyle name="_Book1 (2)_DEM-WP(C) Gas Transport 2010GRC 2" xfId="1700"/>
    <cellStyle name="_Book1 (2)_DWH-08 (Rate Spread &amp; Design Workpapers)" xfId="1701"/>
    <cellStyle name="_Book1 (2)_Exh A-1 resulting from UE-112050 effective Jan 1 2012" xfId="1702"/>
    <cellStyle name="_Book1 (2)_Exh G - Klamath Peaker PPA fr C Locke 2-12" xfId="1703"/>
    <cellStyle name="_Book1 (2)_Exhibit A-1 effective 4-1-11 fr S Free 12-11" xfId="1704"/>
    <cellStyle name="_Book1 (2)_Final 2008 PTC Rate Design Workpapers 10.27.08" xfId="1705"/>
    <cellStyle name="_Book1 (2)_Gas Rev Req Model (2010 GRC)" xfId="1706"/>
    <cellStyle name="_Book1 (2)_INPUTS" xfId="1707"/>
    <cellStyle name="_Book1 (2)_INPUTS 2" xfId="1708"/>
    <cellStyle name="_Book1 (2)_INPUTS 2 2" xfId="1709"/>
    <cellStyle name="_Book1 (2)_INPUTS 2 2 2" xfId="1710"/>
    <cellStyle name="_Book1 (2)_INPUTS 2 3" xfId="1711"/>
    <cellStyle name="_Book1 (2)_INPUTS 3" xfId="1712"/>
    <cellStyle name="_Book1 (2)_INPUTS 3 2" xfId="1713"/>
    <cellStyle name="_Book1 (2)_INPUTS 4" xfId="1714"/>
    <cellStyle name="_Book1 (2)_Mint Farm Generation BPA" xfId="1715"/>
    <cellStyle name="_Book1 (2)_NIM Summary" xfId="1716"/>
    <cellStyle name="_Book1 (2)_NIM Summary 09GRC" xfId="1717"/>
    <cellStyle name="_Book1 (2)_NIM Summary 09GRC 2" xfId="1718"/>
    <cellStyle name="_Book1 (2)_NIM Summary 09GRC 2 2" xfId="1719"/>
    <cellStyle name="_Book1 (2)_NIM Summary 09GRC 3" xfId="1720"/>
    <cellStyle name="_Book1 (2)_NIM Summary 09GRC_DEM-WP(C) ENERG10C--ctn Mid-C_042010 2010GRC" xfId="1721"/>
    <cellStyle name="_Book1 (2)_NIM Summary 10" xfId="1722"/>
    <cellStyle name="_Book1 (2)_NIM Summary 11" xfId="1723"/>
    <cellStyle name="_Book1 (2)_NIM Summary 12" xfId="1724"/>
    <cellStyle name="_Book1 (2)_NIM Summary 13" xfId="1725"/>
    <cellStyle name="_Book1 (2)_NIM Summary 14" xfId="1726"/>
    <cellStyle name="_Book1 (2)_NIM Summary 15" xfId="1727"/>
    <cellStyle name="_Book1 (2)_NIM Summary 16" xfId="1728"/>
    <cellStyle name="_Book1 (2)_NIM Summary 17" xfId="1729"/>
    <cellStyle name="_Book1 (2)_NIM Summary 18" xfId="1730"/>
    <cellStyle name="_Book1 (2)_NIM Summary 19" xfId="1731"/>
    <cellStyle name="_Book1 (2)_NIM Summary 2" xfId="1732"/>
    <cellStyle name="_Book1 (2)_NIM Summary 2 2" xfId="1733"/>
    <cellStyle name="_Book1 (2)_NIM Summary 20" xfId="1734"/>
    <cellStyle name="_Book1 (2)_NIM Summary 21" xfId="1735"/>
    <cellStyle name="_Book1 (2)_NIM Summary 22" xfId="1736"/>
    <cellStyle name="_Book1 (2)_NIM Summary 23" xfId="1737"/>
    <cellStyle name="_Book1 (2)_NIM Summary 24" xfId="1738"/>
    <cellStyle name="_Book1 (2)_NIM Summary 25" xfId="1739"/>
    <cellStyle name="_Book1 (2)_NIM Summary 26" xfId="1740"/>
    <cellStyle name="_Book1 (2)_NIM Summary 27" xfId="1741"/>
    <cellStyle name="_Book1 (2)_NIM Summary 28" xfId="1742"/>
    <cellStyle name="_Book1 (2)_NIM Summary 29" xfId="1743"/>
    <cellStyle name="_Book1 (2)_NIM Summary 3" xfId="1744"/>
    <cellStyle name="_Book1 (2)_NIM Summary 3 2" xfId="1745"/>
    <cellStyle name="_Book1 (2)_NIM Summary 30" xfId="1746"/>
    <cellStyle name="_Book1 (2)_NIM Summary 31" xfId="1747"/>
    <cellStyle name="_Book1 (2)_NIM Summary 32" xfId="1748"/>
    <cellStyle name="_Book1 (2)_NIM Summary 33" xfId="1749"/>
    <cellStyle name="_Book1 (2)_NIM Summary 34" xfId="1750"/>
    <cellStyle name="_Book1 (2)_NIM Summary 35" xfId="1751"/>
    <cellStyle name="_Book1 (2)_NIM Summary 36" xfId="1752"/>
    <cellStyle name="_Book1 (2)_NIM Summary 37" xfId="1753"/>
    <cellStyle name="_Book1 (2)_NIM Summary 38" xfId="1754"/>
    <cellStyle name="_Book1 (2)_NIM Summary 39" xfId="1755"/>
    <cellStyle name="_Book1 (2)_NIM Summary 4" xfId="1756"/>
    <cellStyle name="_Book1 (2)_NIM Summary 4 2" xfId="1757"/>
    <cellStyle name="_Book1 (2)_NIM Summary 40" xfId="1758"/>
    <cellStyle name="_Book1 (2)_NIM Summary 41" xfId="1759"/>
    <cellStyle name="_Book1 (2)_NIM Summary 42" xfId="1760"/>
    <cellStyle name="_Book1 (2)_NIM Summary 43" xfId="1761"/>
    <cellStyle name="_Book1 (2)_NIM Summary 44" xfId="1762"/>
    <cellStyle name="_Book1 (2)_NIM Summary 45" xfId="1763"/>
    <cellStyle name="_Book1 (2)_NIM Summary 46" xfId="1764"/>
    <cellStyle name="_Book1 (2)_NIM Summary 47" xfId="1765"/>
    <cellStyle name="_Book1 (2)_NIM Summary 48" xfId="1766"/>
    <cellStyle name="_Book1 (2)_NIM Summary 49" xfId="1767"/>
    <cellStyle name="_Book1 (2)_NIM Summary 5" xfId="1768"/>
    <cellStyle name="_Book1 (2)_NIM Summary 5 2" xfId="1769"/>
    <cellStyle name="_Book1 (2)_NIM Summary 50" xfId="1770"/>
    <cellStyle name="_Book1 (2)_NIM Summary 51" xfId="1771"/>
    <cellStyle name="_Book1 (2)_NIM Summary 6" xfId="1772"/>
    <cellStyle name="_Book1 (2)_NIM Summary 6 2" xfId="1773"/>
    <cellStyle name="_Book1 (2)_NIM Summary 7" xfId="1774"/>
    <cellStyle name="_Book1 (2)_NIM Summary 7 2" xfId="1775"/>
    <cellStyle name="_Book1 (2)_NIM Summary 8" xfId="1776"/>
    <cellStyle name="_Book1 (2)_NIM Summary 8 2" xfId="1777"/>
    <cellStyle name="_Book1 (2)_NIM Summary 9" xfId="1778"/>
    <cellStyle name="_Book1 (2)_NIM Summary 9 2" xfId="1779"/>
    <cellStyle name="_Book1 (2)_NIM Summary_DEM-WP(C) ENERG10C--ctn Mid-C_042010 2010GRC" xfId="1780"/>
    <cellStyle name="_Book1 (2)_PCA 10 -  Exhibit D Dec 2011" xfId="1781"/>
    <cellStyle name="_Book1 (2)_PCA 10 -  Exhibit D from A Kellogg Jan 2011" xfId="1782"/>
    <cellStyle name="_Book1 (2)_PCA 10 -  Exhibit D from A Kellogg July 2011" xfId="1783"/>
    <cellStyle name="_Book1 (2)_PCA 10 -  Exhibit D from S Free Rcv'd 12-11" xfId="1784"/>
    <cellStyle name="_Book1 (2)_PCA 11 -  Exhibit D Jan 2012 fr A Kellogg" xfId="1785"/>
    <cellStyle name="_Book1 (2)_PCA 11 -  Exhibit D Jan 2012 WF" xfId="1786"/>
    <cellStyle name="_Book1 (2)_PCA 9 -  Exhibit D April 2010" xfId="1787"/>
    <cellStyle name="_Book1 (2)_PCA 9 -  Exhibit D April 2010 (3)" xfId="1788"/>
    <cellStyle name="_Book1 (2)_PCA 9 -  Exhibit D April 2010 (3) 2" xfId="1789"/>
    <cellStyle name="_Book1 (2)_PCA 9 -  Exhibit D April 2010 (3) 2 2" xfId="1790"/>
    <cellStyle name="_Book1 (2)_PCA 9 -  Exhibit D April 2010 (3) 3" xfId="1791"/>
    <cellStyle name="_Book1 (2)_PCA 9 -  Exhibit D April 2010 (3)_DEM-WP(C) ENERG10C--ctn Mid-C_042010 2010GRC" xfId="1792"/>
    <cellStyle name="_Book1 (2)_PCA 9 -  Exhibit D April 2010 2" xfId="1793"/>
    <cellStyle name="_Book1 (2)_PCA 9 -  Exhibit D April 2010 3" xfId="1794"/>
    <cellStyle name="_Book1 (2)_PCA 9 -  Exhibit D April 2010 4" xfId="1795"/>
    <cellStyle name="_Book1 (2)_PCA 9 -  Exhibit D April 2010 5" xfId="1796"/>
    <cellStyle name="_Book1 (2)_PCA 9 -  Exhibit D April 2010 6" xfId="1797"/>
    <cellStyle name="_Book1 (2)_PCA 9 -  Exhibit D Nov 2010" xfId="1798"/>
    <cellStyle name="_Book1 (2)_PCA 9 -  Exhibit D Nov 2010 2" xfId="1799"/>
    <cellStyle name="_Book1 (2)_PCA 9 - Exhibit D at August 2010" xfId="1800"/>
    <cellStyle name="_Book1 (2)_PCA 9 - Exhibit D at August 2010 2" xfId="1801"/>
    <cellStyle name="_Book1 (2)_PCA 9 - Exhibit D June 2010 GRC" xfId="1802"/>
    <cellStyle name="_Book1 (2)_PCA 9 - Exhibit D June 2010 GRC 2" xfId="1803"/>
    <cellStyle name="_Book1 (2)_Power Costs - Comparison bx Rbtl-Staff-Jt-PC" xfId="1804"/>
    <cellStyle name="_Book1 (2)_Power Costs - Comparison bx Rbtl-Staff-Jt-PC 2" xfId="1805"/>
    <cellStyle name="_Book1 (2)_Power Costs - Comparison bx Rbtl-Staff-Jt-PC 2 2" xfId="1806"/>
    <cellStyle name="_Book1 (2)_Power Costs - Comparison bx Rbtl-Staff-Jt-PC 2 2 2" xfId="1807"/>
    <cellStyle name="_Book1 (2)_Power Costs - Comparison bx Rbtl-Staff-Jt-PC 2 3" xfId="1808"/>
    <cellStyle name="_Book1 (2)_Power Costs - Comparison bx Rbtl-Staff-Jt-PC 3" xfId="1809"/>
    <cellStyle name="_Book1 (2)_Power Costs - Comparison bx Rbtl-Staff-Jt-PC 3 2" xfId="1810"/>
    <cellStyle name="_Book1 (2)_Power Costs - Comparison bx Rbtl-Staff-Jt-PC 4" xfId="1811"/>
    <cellStyle name="_Book1 (2)_Power Costs - Comparison bx Rbtl-Staff-Jt-PC_Adj Bench DR 3 for Initial Briefs (Electric)" xfId="1812"/>
    <cellStyle name="_Book1 (2)_Power Costs - Comparison bx Rbtl-Staff-Jt-PC_Adj Bench DR 3 for Initial Briefs (Electric) 2" xfId="1813"/>
    <cellStyle name="_Book1 (2)_Power Costs - Comparison bx Rbtl-Staff-Jt-PC_Adj Bench DR 3 for Initial Briefs (Electric) 2 2" xfId="1814"/>
    <cellStyle name="_Book1 (2)_Power Costs - Comparison bx Rbtl-Staff-Jt-PC_Adj Bench DR 3 for Initial Briefs (Electric) 2 2 2" xfId="1815"/>
    <cellStyle name="_Book1 (2)_Power Costs - Comparison bx Rbtl-Staff-Jt-PC_Adj Bench DR 3 for Initial Briefs (Electric) 2 3" xfId="1816"/>
    <cellStyle name="_Book1 (2)_Power Costs - Comparison bx Rbtl-Staff-Jt-PC_Adj Bench DR 3 for Initial Briefs (Electric) 3" xfId="1817"/>
    <cellStyle name="_Book1 (2)_Power Costs - Comparison bx Rbtl-Staff-Jt-PC_Adj Bench DR 3 for Initial Briefs (Electric) 3 2" xfId="1818"/>
    <cellStyle name="_Book1 (2)_Power Costs - Comparison bx Rbtl-Staff-Jt-PC_Adj Bench DR 3 for Initial Briefs (Electric) 4" xfId="1819"/>
    <cellStyle name="_Book1 (2)_Power Costs - Comparison bx Rbtl-Staff-Jt-PC_Adj Bench DR 3 for Initial Briefs (Electric)_DEM-WP(C) ENERG10C--ctn Mid-C_042010 2010GRC" xfId="1820"/>
    <cellStyle name="_Book1 (2)_Power Costs - Comparison bx Rbtl-Staff-Jt-PC_DEM-WP(C) ENERG10C--ctn Mid-C_042010 2010GRC" xfId="1821"/>
    <cellStyle name="_Book1 (2)_Power Costs - Comparison bx Rbtl-Staff-Jt-PC_Electric Rev Req Model (2009 GRC) Rebuttal" xfId="1822"/>
    <cellStyle name="_Book1 (2)_Power Costs - Comparison bx Rbtl-Staff-Jt-PC_Electric Rev Req Model (2009 GRC) Rebuttal 2" xfId="1823"/>
    <cellStyle name="_Book1 (2)_Power Costs - Comparison bx Rbtl-Staff-Jt-PC_Electric Rev Req Model (2009 GRC) Rebuttal 2 2" xfId="1824"/>
    <cellStyle name="_Book1 (2)_Power Costs - Comparison bx Rbtl-Staff-Jt-PC_Electric Rev Req Model (2009 GRC) Rebuttal 2 2 2" xfId="1825"/>
    <cellStyle name="_Book1 (2)_Power Costs - Comparison bx Rbtl-Staff-Jt-PC_Electric Rev Req Model (2009 GRC) Rebuttal 2 3" xfId="1826"/>
    <cellStyle name="_Book1 (2)_Power Costs - Comparison bx Rbtl-Staff-Jt-PC_Electric Rev Req Model (2009 GRC) Rebuttal 3" xfId="1827"/>
    <cellStyle name="_Book1 (2)_Power Costs - Comparison bx Rbtl-Staff-Jt-PC_Electric Rev Req Model (2009 GRC) Rebuttal 3 2" xfId="1828"/>
    <cellStyle name="_Book1 (2)_Power Costs - Comparison bx Rbtl-Staff-Jt-PC_Electric Rev Req Model (2009 GRC) Rebuttal 4" xfId="1829"/>
    <cellStyle name="_Book1 (2)_Power Costs - Comparison bx Rbtl-Staff-Jt-PC_Electric Rev Req Model (2009 GRC) Rebuttal REmoval of New  WH Solar AdjustMI" xfId="1830"/>
    <cellStyle name="_Book1 (2)_Power Costs - Comparison bx Rbtl-Staff-Jt-PC_Electric Rev Req Model (2009 GRC) Rebuttal REmoval of New  WH Solar AdjustMI 2" xfId="1831"/>
    <cellStyle name="_Book1 (2)_Power Costs - Comparison bx Rbtl-Staff-Jt-PC_Electric Rev Req Model (2009 GRC) Rebuttal REmoval of New  WH Solar AdjustMI 2 2" xfId="1832"/>
    <cellStyle name="_Book1 (2)_Power Costs - Comparison bx Rbtl-Staff-Jt-PC_Electric Rev Req Model (2009 GRC) Rebuttal REmoval of New  WH Solar AdjustMI 2 2 2" xfId="1833"/>
    <cellStyle name="_Book1 (2)_Power Costs - Comparison bx Rbtl-Staff-Jt-PC_Electric Rev Req Model (2009 GRC) Rebuttal REmoval of New  WH Solar AdjustMI 2 3" xfId="1834"/>
    <cellStyle name="_Book1 (2)_Power Costs - Comparison bx Rbtl-Staff-Jt-PC_Electric Rev Req Model (2009 GRC) Rebuttal REmoval of New  WH Solar AdjustMI 3" xfId="1835"/>
    <cellStyle name="_Book1 (2)_Power Costs - Comparison bx Rbtl-Staff-Jt-PC_Electric Rev Req Model (2009 GRC) Rebuttal REmoval of New  WH Solar AdjustMI 3 2" xfId="1836"/>
    <cellStyle name="_Book1 (2)_Power Costs - Comparison bx Rbtl-Staff-Jt-PC_Electric Rev Req Model (2009 GRC) Rebuttal REmoval of New  WH Solar AdjustMI 4" xfId="1837"/>
    <cellStyle name="_Book1 (2)_Power Costs - Comparison bx Rbtl-Staff-Jt-PC_Electric Rev Req Model (2009 GRC) Rebuttal REmoval of New  WH Solar AdjustMI_DEM-WP(C) ENERG10C--ctn Mid-C_042010 2010GRC" xfId="1838"/>
    <cellStyle name="_Book1 (2)_Power Costs - Comparison bx Rbtl-Staff-Jt-PC_Electric Rev Req Model (2009 GRC) Revised 01-18-2010" xfId="1839"/>
    <cellStyle name="_Book1 (2)_Power Costs - Comparison bx Rbtl-Staff-Jt-PC_Electric Rev Req Model (2009 GRC) Revised 01-18-2010 2" xfId="1840"/>
    <cellStyle name="_Book1 (2)_Power Costs - Comparison bx Rbtl-Staff-Jt-PC_Electric Rev Req Model (2009 GRC) Revised 01-18-2010 2 2" xfId="1841"/>
    <cellStyle name="_Book1 (2)_Power Costs - Comparison bx Rbtl-Staff-Jt-PC_Electric Rev Req Model (2009 GRC) Revised 01-18-2010 2 2 2" xfId="1842"/>
    <cellStyle name="_Book1 (2)_Power Costs - Comparison bx Rbtl-Staff-Jt-PC_Electric Rev Req Model (2009 GRC) Revised 01-18-2010 2 3" xfId="1843"/>
    <cellStyle name="_Book1 (2)_Power Costs - Comparison bx Rbtl-Staff-Jt-PC_Electric Rev Req Model (2009 GRC) Revised 01-18-2010 3" xfId="1844"/>
    <cellStyle name="_Book1 (2)_Power Costs - Comparison bx Rbtl-Staff-Jt-PC_Electric Rev Req Model (2009 GRC) Revised 01-18-2010 3 2" xfId="1845"/>
    <cellStyle name="_Book1 (2)_Power Costs - Comparison bx Rbtl-Staff-Jt-PC_Electric Rev Req Model (2009 GRC) Revised 01-18-2010 4" xfId="1846"/>
    <cellStyle name="_Book1 (2)_Power Costs - Comparison bx Rbtl-Staff-Jt-PC_Electric Rev Req Model (2009 GRC) Revised 01-18-2010_DEM-WP(C) ENERG10C--ctn Mid-C_042010 2010GRC" xfId="1847"/>
    <cellStyle name="_Book1 (2)_Power Costs - Comparison bx Rbtl-Staff-Jt-PC_Final Order Electric EXHIBIT A-1" xfId="1848"/>
    <cellStyle name="_Book1 (2)_Power Costs - Comparison bx Rbtl-Staff-Jt-PC_Final Order Electric EXHIBIT A-1 2" xfId="1849"/>
    <cellStyle name="_Book1 (2)_Power Costs - Comparison bx Rbtl-Staff-Jt-PC_Final Order Electric EXHIBIT A-1 2 2" xfId="1850"/>
    <cellStyle name="_Book1 (2)_Power Costs - Comparison bx Rbtl-Staff-Jt-PC_Final Order Electric EXHIBIT A-1 2 2 2" xfId="1851"/>
    <cellStyle name="_Book1 (2)_Power Costs - Comparison bx Rbtl-Staff-Jt-PC_Final Order Electric EXHIBIT A-1 2 3" xfId="1852"/>
    <cellStyle name="_Book1 (2)_Power Costs - Comparison bx Rbtl-Staff-Jt-PC_Final Order Electric EXHIBIT A-1 3" xfId="1853"/>
    <cellStyle name="_Book1 (2)_Power Costs - Comparison bx Rbtl-Staff-Jt-PC_Final Order Electric EXHIBIT A-1 3 2" xfId="1854"/>
    <cellStyle name="_Book1 (2)_Power Costs - Comparison bx Rbtl-Staff-Jt-PC_Final Order Electric EXHIBIT A-1 4" xfId="1855"/>
    <cellStyle name="_Book1 (2)_Production Adj 4.37" xfId="1856"/>
    <cellStyle name="_Book1 (2)_Production Adj 4.37 2" xfId="1857"/>
    <cellStyle name="_Book1 (2)_Production Adj 4.37 2 2" xfId="1858"/>
    <cellStyle name="_Book1 (2)_Production Adj 4.37 2 2 2" xfId="1859"/>
    <cellStyle name="_Book1 (2)_Production Adj 4.37 2 3" xfId="1860"/>
    <cellStyle name="_Book1 (2)_Production Adj 4.37 3" xfId="1861"/>
    <cellStyle name="_Book1 (2)_Production Adj 4.37 3 2" xfId="1862"/>
    <cellStyle name="_Book1 (2)_Production Adj 4.37 4" xfId="1863"/>
    <cellStyle name="_Book1 (2)_Purchased Power Adj 4.03" xfId="1864"/>
    <cellStyle name="_Book1 (2)_Purchased Power Adj 4.03 2" xfId="1865"/>
    <cellStyle name="_Book1 (2)_Purchased Power Adj 4.03 2 2" xfId="1866"/>
    <cellStyle name="_Book1 (2)_Purchased Power Adj 4.03 2 2 2" xfId="1867"/>
    <cellStyle name="_Book1 (2)_Purchased Power Adj 4.03 2 3" xfId="1868"/>
    <cellStyle name="_Book1 (2)_Purchased Power Adj 4.03 3" xfId="1869"/>
    <cellStyle name="_Book1 (2)_Purchased Power Adj 4.03 3 2" xfId="1870"/>
    <cellStyle name="_Book1 (2)_Purchased Power Adj 4.03 4" xfId="1871"/>
    <cellStyle name="_Book1 (2)_Rebuttal Power Costs" xfId="1872"/>
    <cellStyle name="_Book1 (2)_Rebuttal Power Costs 2" xfId="1873"/>
    <cellStyle name="_Book1 (2)_Rebuttal Power Costs 2 2" xfId="1874"/>
    <cellStyle name="_Book1 (2)_Rebuttal Power Costs 2 2 2" xfId="1875"/>
    <cellStyle name="_Book1 (2)_Rebuttal Power Costs 2 3" xfId="1876"/>
    <cellStyle name="_Book1 (2)_Rebuttal Power Costs 3" xfId="1877"/>
    <cellStyle name="_Book1 (2)_Rebuttal Power Costs 3 2" xfId="1878"/>
    <cellStyle name="_Book1 (2)_Rebuttal Power Costs 4" xfId="1879"/>
    <cellStyle name="_Book1 (2)_Rebuttal Power Costs_Adj Bench DR 3 for Initial Briefs (Electric)" xfId="1880"/>
    <cellStyle name="_Book1 (2)_Rebuttal Power Costs_Adj Bench DR 3 for Initial Briefs (Electric) 2" xfId="1881"/>
    <cellStyle name="_Book1 (2)_Rebuttal Power Costs_Adj Bench DR 3 for Initial Briefs (Electric) 2 2" xfId="1882"/>
    <cellStyle name="_Book1 (2)_Rebuttal Power Costs_Adj Bench DR 3 for Initial Briefs (Electric) 2 2 2" xfId="1883"/>
    <cellStyle name="_Book1 (2)_Rebuttal Power Costs_Adj Bench DR 3 for Initial Briefs (Electric) 2 3" xfId="1884"/>
    <cellStyle name="_Book1 (2)_Rebuttal Power Costs_Adj Bench DR 3 for Initial Briefs (Electric) 3" xfId="1885"/>
    <cellStyle name="_Book1 (2)_Rebuttal Power Costs_Adj Bench DR 3 for Initial Briefs (Electric) 3 2" xfId="1886"/>
    <cellStyle name="_Book1 (2)_Rebuttal Power Costs_Adj Bench DR 3 for Initial Briefs (Electric) 4" xfId="1887"/>
    <cellStyle name="_Book1 (2)_Rebuttal Power Costs_Adj Bench DR 3 for Initial Briefs (Electric)_DEM-WP(C) ENERG10C--ctn Mid-C_042010 2010GRC" xfId="1888"/>
    <cellStyle name="_Book1 (2)_Rebuttal Power Costs_DEM-WP(C) ENERG10C--ctn Mid-C_042010 2010GRC" xfId="1889"/>
    <cellStyle name="_Book1 (2)_Rebuttal Power Costs_Electric Rev Req Model (2009 GRC) Rebuttal" xfId="1890"/>
    <cellStyle name="_Book1 (2)_Rebuttal Power Costs_Electric Rev Req Model (2009 GRC) Rebuttal 2" xfId="1891"/>
    <cellStyle name="_Book1 (2)_Rebuttal Power Costs_Electric Rev Req Model (2009 GRC) Rebuttal 2 2" xfId="1892"/>
    <cellStyle name="_Book1 (2)_Rebuttal Power Costs_Electric Rev Req Model (2009 GRC) Rebuttal 2 2 2" xfId="1893"/>
    <cellStyle name="_Book1 (2)_Rebuttal Power Costs_Electric Rev Req Model (2009 GRC) Rebuttal 2 3" xfId="1894"/>
    <cellStyle name="_Book1 (2)_Rebuttal Power Costs_Electric Rev Req Model (2009 GRC) Rebuttal 3" xfId="1895"/>
    <cellStyle name="_Book1 (2)_Rebuttal Power Costs_Electric Rev Req Model (2009 GRC) Rebuttal 3 2" xfId="1896"/>
    <cellStyle name="_Book1 (2)_Rebuttal Power Costs_Electric Rev Req Model (2009 GRC) Rebuttal 4" xfId="1897"/>
    <cellStyle name="_Book1 (2)_Rebuttal Power Costs_Electric Rev Req Model (2009 GRC) Rebuttal REmoval of New  WH Solar AdjustMI" xfId="1898"/>
    <cellStyle name="_Book1 (2)_Rebuttal Power Costs_Electric Rev Req Model (2009 GRC) Rebuttal REmoval of New  WH Solar AdjustMI 2" xfId="1899"/>
    <cellStyle name="_Book1 (2)_Rebuttal Power Costs_Electric Rev Req Model (2009 GRC) Rebuttal REmoval of New  WH Solar AdjustMI 2 2" xfId="1900"/>
    <cellStyle name="_Book1 (2)_Rebuttal Power Costs_Electric Rev Req Model (2009 GRC) Rebuttal REmoval of New  WH Solar AdjustMI 2 2 2" xfId="1901"/>
    <cellStyle name="_Book1 (2)_Rebuttal Power Costs_Electric Rev Req Model (2009 GRC) Rebuttal REmoval of New  WH Solar AdjustMI 2 3" xfId="1902"/>
    <cellStyle name="_Book1 (2)_Rebuttal Power Costs_Electric Rev Req Model (2009 GRC) Rebuttal REmoval of New  WH Solar AdjustMI 3" xfId="1903"/>
    <cellStyle name="_Book1 (2)_Rebuttal Power Costs_Electric Rev Req Model (2009 GRC) Rebuttal REmoval of New  WH Solar AdjustMI 3 2" xfId="1904"/>
    <cellStyle name="_Book1 (2)_Rebuttal Power Costs_Electric Rev Req Model (2009 GRC) Rebuttal REmoval of New  WH Solar AdjustMI 4" xfId="1905"/>
    <cellStyle name="_Book1 (2)_Rebuttal Power Costs_Electric Rev Req Model (2009 GRC) Rebuttal REmoval of New  WH Solar AdjustMI_DEM-WP(C) ENERG10C--ctn Mid-C_042010 2010GRC" xfId="1906"/>
    <cellStyle name="_Book1 (2)_Rebuttal Power Costs_Electric Rev Req Model (2009 GRC) Revised 01-18-2010" xfId="1907"/>
    <cellStyle name="_Book1 (2)_Rebuttal Power Costs_Electric Rev Req Model (2009 GRC) Revised 01-18-2010 2" xfId="1908"/>
    <cellStyle name="_Book1 (2)_Rebuttal Power Costs_Electric Rev Req Model (2009 GRC) Revised 01-18-2010 2 2" xfId="1909"/>
    <cellStyle name="_Book1 (2)_Rebuttal Power Costs_Electric Rev Req Model (2009 GRC) Revised 01-18-2010 2 2 2" xfId="1910"/>
    <cellStyle name="_Book1 (2)_Rebuttal Power Costs_Electric Rev Req Model (2009 GRC) Revised 01-18-2010 2 3" xfId="1911"/>
    <cellStyle name="_Book1 (2)_Rebuttal Power Costs_Electric Rev Req Model (2009 GRC) Revised 01-18-2010 3" xfId="1912"/>
    <cellStyle name="_Book1 (2)_Rebuttal Power Costs_Electric Rev Req Model (2009 GRC) Revised 01-18-2010 3 2" xfId="1913"/>
    <cellStyle name="_Book1 (2)_Rebuttal Power Costs_Electric Rev Req Model (2009 GRC) Revised 01-18-2010 4" xfId="1914"/>
    <cellStyle name="_Book1 (2)_Rebuttal Power Costs_Electric Rev Req Model (2009 GRC) Revised 01-18-2010_DEM-WP(C) ENERG10C--ctn Mid-C_042010 2010GRC" xfId="1915"/>
    <cellStyle name="_Book1 (2)_Rebuttal Power Costs_Final Order Electric EXHIBIT A-1" xfId="1916"/>
    <cellStyle name="_Book1 (2)_Rebuttal Power Costs_Final Order Electric EXHIBIT A-1 2" xfId="1917"/>
    <cellStyle name="_Book1 (2)_Rebuttal Power Costs_Final Order Electric EXHIBIT A-1 2 2" xfId="1918"/>
    <cellStyle name="_Book1 (2)_Rebuttal Power Costs_Final Order Electric EXHIBIT A-1 2 2 2" xfId="1919"/>
    <cellStyle name="_Book1 (2)_Rebuttal Power Costs_Final Order Electric EXHIBIT A-1 2 3" xfId="1920"/>
    <cellStyle name="_Book1 (2)_Rebuttal Power Costs_Final Order Electric EXHIBIT A-1 3" xfId="1921"/>
    <cellStyle name="_Book1 (2)_Rebuttal Power Costs_Final Order Electric EXHIBIT A-1 3 2" xfId="1922"/>
    <cellStyle name="_Book1 (2)_Rebuttal Power Costs_Final Order Electric EXHIBIT A-1 4" xfId="1923"/>
    <cellStyle name="_Book1 (2)_RECS vs PTC's w Interest 6-28-10" xfId="1924"/>
    <cellStyle name="_Book1 (2)_ROR &amp; CONV FACTOR" xfId="1925"/>
    <cellStyle name="_Book1 (2)_ROR &amp; CONV FACTOR 2" xfId="1926"/>
    <cellStyle name="_Book1 (2)_ROR &amp; CONV FACTOR 2 2" xfId="1927"/>
    <cellStyle name="_Book1 (2)_ROR &amp; CONV FACTOR 2 2 2" xfId="1928"/>
    <cellStyle name="_Book1 (2)_ROR &amp; CONV FACTOR 2 3" xfId="1929"/>
    <cellStyle name="_Book1 (2)_ROR &amp; CONV FACTOR 3" xfId="1930"/>
    <cellStyle name="_Book1 (2)_ROR &amp; CONV FACTOR 3 2" xfId="1931"/>
    <cellStyle name="_Book1 (2)_ROR &amp; CONV FACTOR 4" xfId="1932"/>
    <cellStyle name="_Book1 (2)_ROR 5.02" xfId="1933"/>
    <cellStyle name="_Book1 (2)_ROR 5.02 2" xfId="1934"/>
    <cellStyle name="_Book1 (2)_ROR 5.02 2 2" xfId="1935"/>
    <cellStyle name="_Book1 (2)_ROR 5.02 2 2 2" xfId="1936"/>
    <cellStyle name="_Book1 (2)_ROR 5.02 2 3" xfId="1937"/>
    <cellStyle name="_Book1 (2)_ROR 5.02 3" xfId="1938"/>
    <cellStyle name="_Book1 (2)_ROR 5.02 3 2" xfId="1939"/>
    <cellStyle name="_Book1 (2)_ROR 5.02 4" xfId="1940"/>
    <cellStyle name="_Book1 (2)_Wind Integration 10GRC" xfId="1941"/>
    <cellStyle name="_Book1 (2)_Wind Integration 10GRC 2" xfId="1942"/>
    <cellStyle name="_Book1 (2)_Wind Integration 10GRC 2 2" xfId="1943"/>
    <cellStyle name="_Book1 (2)_Wind Integration 10GRC 3" xfId="1944"/>
    <cellStyle name="_Book1 (2)_Wind Integration 10GRC_DEM-WP(C) ENERG10C--ctn Mid-C_042010 2010GRC" xfId="1945"/>
    <cellStyle name="_Book1 10" xfId="1946"/>
    <cellStyle name="_Book1 10 2" xfId="1947"/>
    <cellStyle name="_Book1 10 2 2" xfId="1948"/>
    <cellStyle name="_Book1 10 3" xfId="1949"/>
    <cellStyle name="_Book1 11" xfId="1950"/>
    <cellStyle name="_Book1 11 2" xfId="1951"/>
    <cellStyle name="_Book1 11 2 2" xfId="1952"/>
    <cellStyle name="_Book1 11 3" xfId="1953"/>
    <cellStyle name="_Book1 12" xfId="1954"/>
    <cellStyle name="_Book1 12 2" xfId="1955"/>
    <cellStyle name="_Book1 12 2 2" xfId="1956"/>
    <cellStyle name="_Book1 12 2 3" xfId="1957"/>
    <cellStyle name="_Book1 12 3" xfId="1958"/>
    <cellStyle name="_Book1 12 3 2" xfId="1959"/>
    <cellStyle name="_Book1 13" xfId="1960"/>
    <cellStyle name="_Book1 13 2" xfId="1961"/>
    <cellStyle name="_Book1 13 2 2" xfId="1962"/>
    <cellStyle name="_Book1 13 2 3" xfId="1963"/>
    <cellStyle name="_Book1 13 3" xfId="1964"/>
    <cellStyle name="_Book1 13 3 2" xfId="1965"/>
    <cellStyle name="_Book1 14" xfId="1966"/>
    <cellStyle name="_Book1 14 2" xfId="1967"/>
    <cellStyle name="_Book1 14 2 2" xfId="1968"/>
    <cellStyle name="_Book1 14 2 3" xfId="1969"/>
    <cellStyle name="_Book1 14 3" xfId="1970"/>
    <cellStyle name="_Book1 14 3 2" xfId="1971"/>
    <cellStyle name="_Book1 15" xfId="1972"/>
    <cellStyle name="_Book1 15 2" xfId="1973"/>
    <cellStyle name="_Book1 15 2 2" xfId="1974"/>
    <cellStyle name="_Book1 15 3" xfId="1975"/>
    <cellStyle name="_Book1 16" xfId="1976"/>
    <cellStyle name="_Book1 16 2" xfId="1977"/>
    <cellStyle name="_Book1 16 2 2" xfId="1978"/>
    <cellStyle name="_Book1 16 3" xfId="1979"/>
    <cellStyle name="_Book1 17" xfId="1980"/>
    <cellStyle name="_Book1 17 2" xfId="1981"/>
    <cellStyle name="_Book1 18" xfId="1982"/>
    <cellStyle name="_Book1 18 2" xfId="1983"/>
    <cellStyle name="_Book1 19" xfId="1984"/>
    <cellStyle name="_Book1 19 2" xfId="1985"/>
    <cellStyle name="_Book1 2" xfId="1986"/>
    <cellStyle name="_Book1 2 2" xfId="1987"/>
    <cellStyle name="_Book1 2 2 2" xfId="1988"/>
    <cellStyle name="_Book1 2 2 2 2" xfId="1989"/>
    <cellStyle name="_Book1 2 2 3" xfId="1990"/>
    <cellStyle name="_Book1 2 3" xfId="1991"/>
    <cellStyle name="_Book1 2 3 2" xfId="1992"/>
    <cellStyle name="_Book1 2 4" xfId="1993"/>
    <cellStyle name="_Book1 20" xfId="1994"/>
    <cellStyle name="_Book1 20 2" xfId="1995"/>
    <cellStyle name="_Book1 21" xfId="1996"/>
    <cellStyle name="_Book1 21 2" xfId="1997"/>
    <cellStyle name="_Book1 22" xfId="1998"/>
    <cellStyle name="_Book1 22 2" xfId="1999"/>
    <cellStyle name="_Book1 23" xfId="2000"/>
    <cellStyle name="_Book1 23 2" xfId="2001"/>
    <cellStyle name="_Book1 24" xfId="2002"/>
    <cellStyle name="_Book1 24 2" xfId="2003"/>
    <cellStyle name="_Book1 25" xfId="2004"/>
    <cellStyle name="_Book1 25 2" xfId="2005"/>
    <cellStyle name="_Book1 26" xfId="2006"/>
    <cellStyle name="_Book1 26 2" xfId="2007"/>
    <cellStyle name="_Book1 27" xfId="2008"/>
    <cellStyle name="_Book1 27 2" xfId="2009"/>
    <cellStyle name="_Book1 28" xfId="2010"/>
    <cellStyle name="_Book1 28 2" xfId="2011"/>
    <cellStyle name="_Book1 29" xfId="2012"/>
    <cellStyle name="_Book1 29 2" xfId="2013"/>
    <cellStyle name="_Book1 3" xfId="2014"/>
    <cellStyle name="_Book1 3 2" xfId="2015"/>
    <cellStyle name="_Book1 3 2 2" xfId="2016"/>
    <cellStyle name="_Book1 3 3" xfId="2017"/>
    <cellStyle name="_Book1 30" xfId="2018"/>
    <cellStyle name="_Book1 30 2" xfId="2019"/>
    <cellStyle name="_Book1 31" xfId="2020"/>
    <cellStyle name="_Book1 32" xfId="2021"/>
    <cellStyle name="_Book1 33" xfId="2022"/>
    <cellStyle name="_Book1 33 2" xfId="2023"/>
    <cellStyle name="_Book1 34" xfId="2024"/>
    <cellStyle name="_Book1 34 2" xfId="2025"/>
    <cellStyle name="_Book1 35" xfId="2026"/>
    <cellStyle name="_Book1 35 2" xfId="2027"/>
    <cellStyle name="_Book1 36" xfId="2028"/>
    <cellStyle name="_Book1 4" xfId="2029"/>
    <cellStyle name="_Book1 4 2" xfId="2030"/>
    <cellStyle name="_Book1 4 2 2" xfId="2031"/>
    <cellStyle name="_Book1 4 3" xfId="2032"/>
    <cellStyle name="_Book1 5" xfId="2033"/>
    <cellStyle name="_Book1 5 2" xfId="2034"/>
    <cellStyle name="_Book1 5 2 2" xfId="2035"/>
    <cellStyle name="_Book1 5 3" xfId="2036"/>
    <cellStyle name="_Book1 6" xfId="2037"/>
    <cellStyle name="_Book1 6 2" xfId="2038"/>
    <cellStyle name="_Book1 6 2 2" xfId="2039"/>
    <cellStyle name="_Book1 6 3" xfId="2040"/>
    <cellStyle name="_Book1 7" xfId="2041"/>
    <cellStyle name="_Book1 7 2" xfId="2042"/>
    <cellStyle name="_Book1 7 2 2" xfId="2043"/>
    <cellStyle name="_Book1 7 3" xfId="2044"/>
    <cellStyle name="_Book1 8" xfId="2045"/>
    <cellStyle name="_Book1 8 2" xfId="2046"/>
    <cellStyle name="_Book1 8 2 2" xfId="2047"/>
    <cellStyle name="_Book1 8 3" xfId="2048"/>
    <cellStyle name="_Book1 9" xfId="2049"/>
    <cellStyle name="_Book1 9 2" xfId="2050"/>
    <cellStyle name="_Book1 9 2 2" xfId="2051"/>
    <cellStyle name="_Book1 9 3" xfId="2052"/>
    <cellStyle name="_Book1_(C) WHE Proforma with ITC cash grant 10 Yr Amort_for deferral_102809" xfId="2053"/>
    <cellStyle name="_Book1_(C) WHE Proforma with ITC cash grant 10 Yr Amort_for deferral_102809 2" xfId="2054"/>
    <cellStyle name="_Book1_(C) WHE Proforma with ITC cash grant 10 Yr Amort_for deferral_102809 2 2" xfId="2055"/>
    <cellStyle name="_Book1_(C) WHE Proforma with ITC cash grant 10 Yr Amort_for deferral_102809 2 2 2" xfId="2056"/>
    <cellStyle name="_Book1_(C) WHE Proforma with ITC cash grant 10 Yr Amort_for deferral_102809 2 3" xfId="2057"/>
    <cellStyle name="_Book1_(C) WHE Proforma with ITC cash grant 10 Yr Amort_for deferral_102809 3" xfId="2058"/>
    <cellStyle name="_Book1_(C) WHE Proforma with ITC cash grant 10 Yr Amort_for deferral_102809 3 2" xfId="2059"/>
    <cellStyle name="_Book1_(C) WHE Proforma with ITC cash grant 10 Yr Amort_for deferral_102809 4" xfId="2060"/>
    <cellStyle name="_Book1_(C) WHE Proforma with ITC cash grant 10 Yr Amort_for deferral_102809_16.07E Wild Horse Wind Expansionwrkingfile" xfId="2061"/>
    <cellStyle name="_Book1_(C) WHE Proforma with ITC cash grant 10 Yr Amort_for deferral_102809_16.07E Wild Horse Wind Expansionwrkingfile 2" xfId="2062"/>
    <cellStyle name="_Book1_(C) WHE Proforma with ITC cash grant 10 Yr Amort_for deferral_102809_16.07E Wild Horse Wind Expansionwrkingfile 2 2" xfId="2063"/>
    <cellStyle name="_Book1_(C) WHE Proforma with ITC cash grant 10 Yr Amort_for deferral_102809_16.07E Wild Horse Wind Expansionwrkingfile 2 2 2" xfId="2064"/>
    <cellStyle name="_Book1_(C) WHE Proforma with ITC cash grant 10 Yr Amort_for deferral_102809_16.07E Wild Horse Wind Expansionwrkingfile 2 3" xfId="2065"/>
    <cellStyle name="_Book1_(C) WHE Proforma with ITC cash grant 10 Yr Amort_for deferral_102809_16.07E Wild Horse Wind Expansionwrkingfile 3" xfId="2066"/>
    <cellStyle name="_Book1_(C) WHE Proforma with ITC cash grant 10 Yr Amort_for deferral_102809_16.07E Wild Horse Wind Expansionwrkingfile 3 2" xfId="2067"/>
    <cellStyle name="_Book1_(C) WHE Proforma with ITC cash grant 10 Yr Amort_for deferral_102809_16.07E Wild Horse Wind Expansionwrkingfile 4" xfId="2068"/>
    <cellStyle name="_Book1_(C) WHE Proforma with ITC cash grant 10 Yr Amort_for deferral_102809_16.07E Wild Horse Wind Expansionwrkingfile SF" xfId="2069"/>
    <cellStyle name="_Book1_(C) WHE Proforma with ITC cash grant 10 Yr Amort_for deferral_102809_16.07E Wild Horse Wind Expansionwrkingfile SF 2" xfId="2070"/>
    <cellStyle name="_Book1_(C) WHE Proforma with ITC cash grant 10 Yr Amort_for deferral_102809_16.07E Wild Horse Wind Expansionwrkingfile SF 2 2" xfId="2071"/>
    <cellStyle name="_Book1_(C) WHE Proforma with ITC cash grant 10 Yr Amort_for deferral_102809_16.07E Wild Horse Wind Expansionwrkingfile SF 2 2 2" xfId="2072"/>
    <cellStyle name="_Book1_(C) WHE Proforma with ITC cash grant 10 Yr Amort_for deferral_102809_16.07E Wild Horse Wind Expansionwrkingfile SF 2 3" xfId="2073"/>
    <cellStyle name="_Book1_(C) WHE Proforma with ITC cash grant 10 Yr Amort_for deferral_102809_16.07E Wild Horse Wind Expansionwrkingfile SF 3" xfId="2074"/>
    <cellStyle name="_Book1_(C) WHE Proforma with ITC cash grant 10 Yr Amort_for deferral_102809_16.07E Wild Horse Wind Expansionwrkingfile SF 3 2" xfId="2075"/>
    <cellStyle name="_Book1_(C) WHE Proforma with ITC cash grant 10 Yr Amort_for deferral_102809_16.07E Wild Horse Wind Expansionwrkingfile SF 4" xfId="2076"/>
    <cellStyle name="_Book1_(C) WHE Proforma with ITC cash grant 10 Yr Amort_for deferral_102809_16.07E Wild Horse Wind Expansionwrkingfile SF_DEM-WP(C) ENERG10C--ctn Mid-C_042010 2010GRC" xfId="2077"/>
    <cellStyle name="_Book1_(C) WHE Proforma with ITC cash grant 10 Yr Amort_for deferral_102809_16.07E Wild Horse Wind Expansionwrkingfile_DEM-WP(C) ENERG10C--ctn Mid-C_042010 2010GRC" xfId="2078"/>
    <cellStyle name="_Book1_(C) WHE Proforma with ITC cash grant 10 Yr Amort_for deferral_102809_16.37E Wild Horse Expansion DeferralRevwrkingfile SF" xfId="2079"/>
    <cellStyle name="_Book1_(C) WHE Proforma with ITC cash grant 10 Yr Amort_for deferral_102809_16.37E Wild Horse Expansion DeferralRevwrkingfile SF 2" xfId="2080"/>
    <cellStyle name="_Book1_(C) WHE Proforma with ITC cash grant 10 Yr Amort_for deferral_102809_16.37E Wild Horse Expansion DeferralRevwrkingfile SF 2 2" xfId="2081"/>
    <cellStyle name="_Book1_(C) WHE Proforma with ITC cash grant 10 Yr Amort_for deferral_102809_16.37E Wild Horse Expansion DeferralRevwrkingfile SF 2 2 2" xfId="2082"/>
    <cellStyle name="_Book1_(C) WHE Proforma with ITC cash grant 10 Yr Amort_for deferral_102809_16.37E Wild Horse Expansion DeferralRevwrkingfile SF 2 3" xfId="2083"/>
    <cellStyle name="_Book1_(C) WHE Proforma with ITC cash grant 10 Yr Amort_for deferral_102809_16.37E Wild Horse Expansion DeferralRevwrkingfile SF 3" xfId="2084"/>
    <cellStyle name="_Book1_(C) WHE Proforma with ITC cash grant 10 Yr Amort_for deferral_102809_16.37E Wild Horse Expansion DeferralRevwrkingfile SF 3 2" xfId="2085"/>
    <cellStyle name="_Book1_(C) WHE Proforma with ITC cash grant 10 Yr Amort_for deferral_102809_16.37E Wild Horse Expansion DeferralRevwrkingfile SF 4" xfId="2086"/>
    <cellStyle name="_Book1_(C) WHE Proforma with ITC cash grant 10 Yr Amort_for deferral_102809_16.37E Wild Horse Expansion DeferralRevwrkingfile SF_DEM-WP(C) ENERG10C--ctn Mid-C_042010 2010GRC" xfId="2087"/>
    <cellStyle name="_Book1_(C) WHE Proforma with ITC cash grant 10 Yr Amort_for deferral_102809_DEM-WP(C) ENERG10C--ctn Mid-C_042010 2010GRC" xfId="2088"/>
    <cellStyle name="_Book1_(C) WHE Proforma with ITC cash grant 10 Yr Amort_for rebuttal_120709" xfId="2089"/>
    <cellStyle name="_Book1_(C) WHE Proforma with ITC cash grant 10 Yr Amort_for rebuttal_120709 2" xfId="2090"/>
    <cellStyle name="_Book1_(C) WHE Proforma with ITC cash grant 10 Yr Amort_for rebuttal_120709 2 2" xfId="2091"/>
    <cellStyle name="_Book1_(C) WHE Proforma with ITC cash grant 10 Yr Amort_for rebuttal_120709 2 2 2" xfId="2092"/>
    <cellStyle name="_Book1_(C) WHE Proforma with ITC cash grant 10 Yr Amort_for rebuttal_120709 2 3" xfId="2093"/>
    <cellStyle name="_Book1_(C) WHE Proforma with ITC cash grant 10 Yr Amort_for rebuttal_120709 3" xfId="2094"/>
    <cellStyle name="_Book1_(C) WHE Proforma with ITC cash grant 10 Yr Amort_for rebuttal_120709 3 2" xfId="2095"/>
    <cellStyle name="_Book1_(C) WHE Proforma with ITC cash grant 10 Yr Amort_for rebuttal_120709 4" xfId="2096"/>
    <cellStyle name="_Book1_(C) WHE Proforma with ITC cash grant 10 Yr Amort_for rebuttal_120709_DEM-WP(C) ENERG10C--ctn Mid-C_042010 2010GRC" xfId="2097"/>
    <cellStyle name="_Book1_04.07E Wild Horse Wind Expansion" xfId="2098"/>
    <cellStyle name="_Book1_04.07E Wild Horse Wind Expansion 2" xfId="2099"/>
    <cellStyle name="_Book1_04.07E Wild Horse Wind Expansion 2 2" xfId="2100"/>
    <cellStyle name="_Book1_04.07E Wild Horse Wind Expansion 2 2 2" xfId="2101"/>
    <cellStyle name="_Book1_04.07E Wild Horse Wind Expansion 2 3" xfId="2102"/>
    <cellStyle name="_Book1_04.07E Wild Horse Wind Expansion 3" xfId="2103"/>
    <cellStyle name="_Book1_04.07E Wild Horse Wind Expansion 3 2" xfId="2104"/>
    <cellStyle name="_Book1_04.07E Wild Horse Wind Expansion 4" xfId="2105"/>
    <cellStyle name="_Book1_04.07E Wild Horse Wind Expansion_16.07E Wild Horse Wind Expansionwrkingfile" xfId="2106"/>
    <cellStyle name="_Book1_04.07E Wild Horse Wind Expansion_16.07E Wild Horse Wind Expansionwrkingfile 2" xfId="2107"/>
    <cellStyle name="_Book1_04.07E Wild Horse Wind Expansion_16.07E Wild Horse Wind Expansionwrkingfile 2 2" xfId="2108"/>
    <cellStyle name="_Book1_04.07E Wild Horse Wind Expansion_16.07E Wild Horse Wind Expansionwrkingfile 2 2 2" xfId="2109"/>
    <cellStyle name="_Book1_04.07E Wild Horse Wind Expansion_16.07E Wild Horse Wind Expansionwrkingfile 2 3" xfId="2110"/>
    <cellStyle name="_Book1_04.07E Wild Horse Wind Expansion_16.07E Wild Horse Wind Expansionwrkingfile 3" xfId="2111"/>
    <cellStyle name="_Book1_04.07E Wild Horse Wind Expansion_16.07E Wild Horse Wind Expansionwrkingfile 3 2" xfId="2112"/>
    <cellStyle name="_Book1_04.07E Wild Horse Wind Expansion_16.07E Wild Horse Wind Expansionwrkingfile 4" xfId="2113"/>
    <cellStyle name="_Book1_04.07E Wild Horse Wind Expansion_16.07E Wild Horse Wind Expansionwrkingfile SF" xfId="2114"/>
    <cellStyle name="_Book1_04.07E Wild Horse Wind Expansion_16.07E Wild Horse Wind Expansionwrkingfile SF 2" xfId="2115"/>
    <cellStyle name="_Book1_04.07E Wild Horse Wind Expansion_16.07E Wild Horse Wind Expansionwrkingfile SF 2 2" xfId="2116"/>
    <cellStyle name="_Book1_04.07E Wild Horse Wind Expansion_16.07E Wild Horse Wind Expansionwrkingfile SF 2 2 2" xfId="2117"/>
    <cellStyle name="_Book1_04.07E Wild Horse Wind Expansion_16.07E Wild Horse Wind Expansionwrkingfile SF 2 3" xfId="2118"/>
    <cellStyle name="_Book1_04.07E Wild Horse Wind Expansion_16.07E Wild Horse Wind Expansionwrkingfile SF 3" xfId="2119"/>
    <cellStyle name="_Book1_04.07E Wild Horse Wind Expansion_16.07E Wild Horse Wind Expansionwrkingfile SF 3 2" xfId="2120"/>
    <cellStyle name="_Book1_04.07E Wild Horse Wind Expansion_16.07E Wild Horse Wind Expansionwrkingfile SF 4" xfId="2121"/>
    <cellStyle name="_Book1_04.07E Wild Horse Wind Expansion_16.07E Wild Horse Wind Expansionwrkingfile SF_DEM-WP(C) ENERG10C--ctn Mid-C_042010 2010GRC" xfId="2122"/>
    <cellStyle name="_Book1_04.07E Wild Horse Wind Expansion_16.07E Wild Horse Wind Expansionwrkingfile_DEM-WP(C) ENERG10C--ctn Mid-C_042010 2010GRC" xfId="2123"/>
    <cellStyle name="_Book1_04.07E Wild Horse Wind Expansion_16.37E Wild Horse Expansion DeferralRevwrkingfile SF" xfId="2124"/>
    <cellStyle name="_Book1_04.07E Wild Horse Wind Expansion_16.37E Wild Horse Expansion DeferralRevwrkingfile SF 2" xfId="2125"/>
    <cellStyle name="_Book1_04.07E Wild Horse Wind Expansion_16.37E Wild Horse Expansion DeferralRevwrkingfile SF 2 2" xfId="2126"/>
    <cellStyle name="_Book1_04.07E Wild Horse Wind Expansion_16.37E Wild Horse Expansion DeferralRevwrkingfile SF 2 2 2" xfId="2127"/>
    <cellStyle name="_Book1_04.07E Wild Horse Wind Expansion_16.37E Wild Horse Expansion DeferralRevwrkingfile SF 2 3" xfId="2128"/>
    <cellStyle name="_Book1_04.07E Wild Horse Wind Expansion_16.37E Wild Horse Expansion DeferralRevwrkingfile SF 3" xfId="2129"/>
    <cellStyle name="_Book1_04.07E Wild Horse Wind Expansion_16.37E Wild Horse Expansion DeferralRevwrkingfile SF 3 2" xfId="2130"/>
    <cellStyle name="_Book1_04.07E Wild Horse Wind Expansion_16.37E Wild Horse Expansion DeferralRevwrkingfile SF 4" xfId="2131"/>
    <cellStyle name="_Book1_04.07E Wild Horse Wind Expansion_16.37E Wild Horse Expansion DeferralRevwrkingfile SF_DEM-WP(C) ENERG10C--ctn Mid-C_042010 2010GRC" xfId="2132"/>
    <cellStyle name="_Book1_04.07E Wild Horse Wind Expansion_DEM-WP(C) ENERG10C--ctn Mid-C_042010 2010GRC" xfId="2133"/>
    <cellStyle name="_Book1_16.07E Wild Horse Wind Expansionwrkingfile" xfId="2134"/>
    <cellStyle name="_Book1_16.07E Wild Horse Wind Expansionwrkingfile 2" xfId="2135"/>
    <cellStyle name="_Book1_16.07E Wild Horse Wind Expansionwrkingfile 2 2" xfId="2136"/>
    <cellStyle name="_Book1_16.07E Wild Horse Wind Expansionwrkingfile 2 2 2" xfId="2137"/>
    <cellStyle name="_Book1_16.07E Wild Horse Wind Expansionwrkingfile 2 3" xfId="2138"/>
    <cellStyle name="_Book1_16.07E Wild Horse Wind Expansionwrkingfile 3" xfId="2139"/>
    <cellStyle name="_Book1_16.07E Wild Horse Wind Expansionwrkingfile 3 2" xfId="2140"/>
    <cellStyle name="_Book1_16.07E Wild Horse Wind Expansionwrkingfile 4" xfId="2141"/>
    <cellStyle name="_Book1_16.07E Wild Horse Wind Expansionwrkingfile SF" xfId="2142"/>
    <cellStyle name="_Book1_16.07E Wild Horse Wind Expansionwrkingfile SF 2" xfId="2143"/>
    <cellStyle name="_Book1_16.07E Wild Horse Wind Expansionwrkingfile SF 2 2" xfId="2144"/>
    <cellStyle name="_Book1_16.07E Wild Horse Wind Expansionwrkingfile SF 2 2 2" xfId="2145"/>
    <cellStyle name="_Book1_16.07E Wild Horse Wind Expansionwrkingfile SF 2 3" xfId="2146"/>
    <cellStyle name="_Book1_16.07E Wild Horse Wind Expansionwrkingfile SF 3" xfId="2147"/>
    <cellStyle name="_Book1_16.07E Wild Horse Wind Expansionwrkingfile SF 3 2" xfId="2148"/>
    <cellStyle name="_Book1_16.07E Wild Horse Wind Expansionwrkingfile SF 4" xfId="2149"/>
    <cellStyle name="_Book1_16.07E Wild Horse Wind Expansionwrkingfile SF_DEM-WP(C) ENERG10C--ctn Mid-C_042010 2010GRC" xfId="2150"/>
    <cellStyle name="_Book1_16.07E Wild Horse Wind Expansionwrkingfile_DEM-WP(C) ENERG10C--ctn Mid-C_042010 2010GRC" xfId="2151"/>
    <cellStyle name="_Book1_16.37E Wild Horse Expansion DeferralRevwrkingfile SF" xfId="2152"/>
    <cellStyle name="_Book1_16.37E Wild Horse Expansion DeferralRevwrkingfile SF 2" xfId="2153"/>
    <cellStyle name="_Book1_16.37E Wild Horse Expansion DeferralRevwrkingfile SF 2 2" xfId="2154"/>
    <cellStyle name="_Book1_16.37E Wild Horse Expansion DeferralRevwrkingfile SF 2 2 2" xfId="2155"/>
    <cellStyle name="_Book1_16.37E Wild Horse Expansion DeferralRevwrkingfile SF 2 3" xfId="2156"/>
    <cellStyle name="_Book1_16.37E Wild Horse Expansion DeferralRevwrkingfile SF 3" xfId="2157"/>
    <cellStyle name="_Book1_16.37E Wild Horse Expansion DeferralRevwrkingfile SF 3 2" xfId="2158"/>
    <cellStyle name="_Book1_16.37E Wild Horse Expansion DeferralRevwrkingfile SF 4" xfId="2159"/>
    <cellStyle name="_Book1_16.37E Wild Horse Expansion DeferralRevwrkingfile SF_DEM-WP(C) ENERG10C--ctn Mid-C_042010 2010GRC" xfId="2160"/>
    <cellStyle name="_Book1_2009 Compliance Filing PCA Exhibits for GRC" xfId="2161"/>
    <cellStyle name="_Book1_2009 Compliance Filing PCA Exhibits for GRC 2" xfId="2162"/>
    <cellStyle name="_Book1_2009 GRC Compl Filing - Exhibit D" xfId="2163"/>
    <cellStyle name="_Book1_2009 GRC Compl Filing - Exhibit D 2" xfId="2164"/>
    <cellStyle name="_Book1_2009 GRC Compl Filing - Exhibit D 2 2" xfId="2165"/>
    <cellStyle name="_Book1_2009 GRC Compl Filing - Exhibit D 3" xfId="2166"/>
    <cellStyle name="_Book1_2009 GRC Compl Filing - Exhibit D_DEM-WP(C) ENERG10C--ctn Mid-C_042010 2010GRC" xfId="2167"/>
    <cellStyle name="_Book1_3.01 Income Statement" xfId="2168"/>
    <cellStyle name="_Book1_4 31 Regulatory Assets and Liabilities  7 06- Exhibit D" xfId="2169"/>
    <cellStyle name="_Book1_4 31 Regulatory Assets and Liabilities  7 06- Exhibit D 2" xfId="2170"/>
    <cellStyle name="_Book1_4 31 Regulatory Assets and Liabilities  7 06- Exhibit D 2 2" xfId="2171"/>
    <cellStyle name="_Book1_4 31 Regulatory Assets and Liabilities  7 06- Exhibit D 2 2 2" xfId="2172"/>
    <cellStyle name="_Book1_4 31 Regulatory Assets and Liabilities  7 06- Exhibit D 3" xfId="2173"/>
    <cellStyle name="_Book1_4 31 Regulatory Assets and Liabilities  7 06- Exhibit D 3 2" xfId="2174"/>
    <cellStyle name="_Book1_4 31 Regulatory Assets and Liabilities  7 06- Exhibit D_DEM-WP(C) ENERG10C--ctn Mid-C_042010 2010GRC" xfId="2175"/>
    <cellStyle name="_Book1_4 31 Regulatory Assets and Liabilities  7 06- Exhibit D_NIM Summary" xfId="2176"/>
    <cellStyle name="_Book1_4 31 Regulatory Assets and Liabilities  7 06- Exhibit D_NIM Summary 2" xfId="2177"/>
    <cellStyle name="_Book1_4 31 Regulatory Assets and Liabilities  7 06- Exhibit D_NIM Summary 2 2" xfId="2178"/>
    <cellStyle name="_Book1_4 31 Regulatory Assets and Liabilities  7 06- Exhibit D_NIM Summary 3" xfId="2179"/>
    <cellStyle name="_Book1_4 31 Regulatory Assets and Liabilities  7 06- Exhibit D_NIM Summary_DEM-WP(C) ENERG10C--ctn Mid-C_042010 2010GRC" xfId="2180"/>
    <cellStyle name="_Book1_4 31 Regulatory Assets and Liabilities  7 06- Exhibit D_NIM+O&amp;M" xfId="2181"/>
    <cellStyle name="_Book1_4 31 Regulatory Assets and Liabilities  7 06- Exhibit D_NIM+O&amp;M 2" xfId="2182"/>
    <cellStyle name="_Book1_4 31 Regulatory Assets and Liabilities  7 06- Exhibit D_NIM+O&amp;M Monthly" xfId="2183"/>
    <cellStyle name="_Book1_4 31 Regulatory Assets and Liabilities  7 06- Exhibit D_NIM+O&amp;M Monthly 2" xfId="2184"/>
    <cellStyle name="_Book1_4 31E Reg Asset  Liab and EXH D" xfId="2185"/>
    <cellStyle name="_Book1_4 31E Reg Asset  Liab and EXH D _ Aug 10 Filing (2)" xfId="2186"/>
    <cellStyle name="_Book1_4 31E Reg Asset  Liab and EXH D _ Aug 10 Filing (2) 2" xfId="2187"/>
    <cellStyle name="_Book1_4 31E Reg Asset  Liab and EXH D 10" xfId="2188"/>
    <cellStyle name="_Book1_4 31E Reg Asset  Liab and EXH D 11" xfId="2189"/>
    <cellStyle name="_Book1_4 31E Reg Asset  Liab and EXH D 12" xfId="2190"/>
    <cellStyle name="_Book1_4 31E Reg Asset  Liab and EXH D 13" xfId="2191"/>
    <cellStyle name="_Book1_4 31E Reg Asset  Liab and EXH D 14" xfId="2192"/>
    <cellStyle name="_Book1_4 31E Reg Asset  Liab and EXH D 15" xfId="2193"/>
    <cellStyle name="_Book1_4 31E Reg Asset  Liab and EXH D 16" xfId="2194"/>
    <cellStyle name="_Book1_4 31E Reg Asset  Liab and EXH D 17" xfId="2195"/>
    <cellStyle name="_Book1_4 31E Reg Asset  Liab and EXH D 18" xfId="2196"/>
    <cellStyle name="_Book1_4 31E Reg Asset  Liab and EXH D 19" xfId="2197"/>
    <cellStyle name="_Book1_4 31E Reg Asset  Liab and EXH D 2" xfId="2198"/>
    <cellStyle name="_Book1_4 31E Reg Asset  Liab and EXH D 20" xfId="2199"/>
    <cellStyle name="_Book1_4 31E Reg Asset  Liab and EXH D 21" xfId="2200"/>
    <cellStyle name="_Book1_4 31E Reg Asset  Liab and EXH D 22" xfId="2201"/>
    <cellStyle name="_Book1_4 31E Reg Asset  Liab and EXH D 23" xfId="2202"/>
    <cellStyle name="_Book1_4 31E Reg Asset  Liab and EXH D 24" xfId="2203"/>
    <cellStyle name="_Book1_4 31E Reg Asset  Liab and EXH D 25" xfId="2204"/>
    <cellStyle name="_Book1_4 31E Reg Asset  Liab and EXH D 26" xfId="2205"/>
    <cellStyle name="_Book1_4 31E Reg Asset  Liab and EXH D 27" xfId="2206"/>
    <cellStyle name="_Book1_4 31E Reg Asset  Liab and EXH D 28" xfId="2207"/>
    <cellStyle name="_Book1_4 31E Reg Asset  Liab and EXH D 29" xfId="2208"/>
    <cellStyle name="_Book1_4 31E Reg Asset  Liab and EXH D 3" xfId="2209"/>
    <cellStyle name="_Book1_4 31E Reg Asset  Liab and EXH D 30" xfId="2210"/>
    <cellStyle name="_Book1_4 31E Reg Asset  Liab and EXH D 31" xfId="2211"/>
    <cellStyle name="_Book1_4 31E Reg Asset  Liab and EXH D 32" xfId="2212"/>
    <cellStyle name="_Book1_4 31E Reg Asset  Liab and EXH D 33" xfId="2213"/>
    <cellStyle name="_Book1_4 31E Reg Asset  Liab and EXH D 34" xfId="2214"/>
    <cellStyle name="_Book1_4 31E Reg Asset  Liab and EXH D 35" xfId="2215"/>
    <cellStyle name="_Book1_4 31E Reg Asset  Liab and EXH D 36" xfId="2216"/>
    <cellStyle name="_Book1_4 31E Reg Asset  Liab and EXH D 4" xfId="2217"/>
    <cellStyle name="_Book1_4 31E Reg Asset  Liab and EXH D 5" xfId="2218"/>
    <cellStyle name="_Book1_4 31E Reg Asset  Liab and EXH D 6" xfId="2219"/>
    <cellStyle name="_Book1_4 31E Reg Asset  Liab and EXH D 7" xfId="2220"/>
    <cellStyle name="_Book1_4 31E Reg Asset  Liab and EXH D 8" xfId="2221"/>
    <cellStyle name="_Book1_4 31E Reg Asset  Liab and EXH D 9" xfId="2222"/>
    <cellStyle name="_Book1_4 32 Regulatory Assets and Liabilities  7 06- Exhibit D" xfId="2223"/>
    <cellStyle name="_Book1_4 32 Regulatory Assets and Liabilities  7 06- Exhibit D 2" xfId="2224"/>
    <cellStyle name="_Book1_4 32 Regulatory Assets and Liabilities  7 06- Exhibit D 2 2" xfId="2225"/>
    <cellStyle name="_Book1_4 32 Regulatory Assets and Liabilities  7 06- Exhibit D 2 2 2" xfId="2226"/>
    <cellStyle name="_Book1_4 32 Regulatory Assets and Liabilities  7 06- Exhibit D 3" xfId="2227"/>
    <cellStyle name="_Book1_4 32 Regulatory Assets and Liabilities  7 06- Exhibit D 3 2" xfId="2228"/>
    <cellStyle name="_Book1_4 32 Regulatory Assets and Liabilities  7 06- Exhibit D_DEM-WP(C) ENERG10C--ctn Mid-C_042010 2010GRC" xfId="2229"/>
    <cellStyle name="_Book1_4 32 Regulatory Assets and Liabilities  7 06- Exhibit D_NIM Summary" xfId="2230"/>
    <cellStyle name="_Book1_4 32 Regulatory Assets and Liabilities  7 06- Exhibit D_NIM Summary 2" xfId="2231"/>
    <cellStyle name="_Book1_4 32 Regulatory Assets and Liabilities  7 06- Exhibit D_NIM Summary 2 2" xfId="2232"/>
    <cellStyle name="_Book1_4 32 Regulatory Assets and Liabilities  7 06- Exhibit D_NIM Summary 3" xfId="2233"/>
    <cellStyle name="_Book1_4 32 Regulatory Assets and Liabilities  7 06- Exhibit D_NIM Summary_DEM-WP(C) ENERG10C--ctn Mid-C_042010 2010GRC" xfId="2234"/>
    <cellStyle name="_Book1_4 32 Regulatory Assets and Liabilities  7 06- Exhibit D_NIM+O&amp;M" xfId="2235"/>
    <cellStyle name="_Book1_4 32 Regulatory Assets and Liabilities  7 06- Exhibit D_NIM+O&amp;M 2" xfId="2236"/>
    <cellStyle name="_Book1_4 32 Regulatory Assets and Liabilities  7 06- Exhibit D_NIM+O&amp;M Monthly" xfId="2237"/>
    <cellStyle name="_Book1_4 32 Regulatory Assets and Liabilities  7 06- Exhibit D_NIM+O&amp;M Monthly 2" xfId="2238"/>
    <cellStyle name="_Book1_AURORA Total New" xfId="2239"/>
    <cellStyle name="_Book1_AURORA Total New 2" xfId="2240"/>
    <cellStyle name="_Book1_AURORA Total New 2 2" xfId="2241"/>
    <cellStyle name="_Book1_AURORA Total New 3" xfId="2242"/>
    <cellStyle name="_Book1_Book1" xfId="2243"/>
    <cellStyle name="_Book1_Book2" xfId="2244"/>
    <cellStyle name="_Book1_Book2 2" xfId="2245"/>
    <cellStyle name="_Book1_Book2 2 2" xfId="2246"/>
    <cellStyle name="_Book1_Book2 2 2 2" xfId="2247"/>
    <cellStyle name="_Book1_Book2 2 3" xfId="2248"/>
    <cellStyle name="_Book1_Book2 3" xfId="2249"/>
    <cellStyle name="_Book1_Book2 3 2" xfId="2250"/>
    <cellStyle name="_Book1_Book2 4" xfId="2251"/>
    <cellStyle name="_Book1_Book2_Adj Bench DR 3 for Initial Briefs (Electric)" xfId="2252"/>
    <cellStyle name="_Book1_Book2_Adj Bench DR 3 for Initial Briefs (Electric) 2" xfId="2253"/>
    <cellStyle name="_Book1_Book2_Adj Bench DR 3 for Initial Briefs (Electric) 2 2" xfId="2254"/>
    <cellStyle name="_Book1_Book2_Adj Bench DR 3 for Initial Briefs (Electric) 2 2 2" xfId="2255"/>
    <cellStyle name="_Book1_Book2_Adj Bench DR 3 for Initial Briefs (Electric) 2 3" xfId="2256"/>
    <cellStyle name="_Book1_Book2_Adj Bench DR 3 for Initial Briefs (Electric) 3" xfId="2257"/>
    <cellStyle name="_Book1_Book2_Adj Bench DR 3 for Initial Briefs (Electric) 3 2" xfId="2258"/>
    <cellStyle name="_Book1_Book2_Adj Bench DR 3 for Initial Briefs (Electric) 4" xfId="2259"/>
    <cellStyle name="_Book1_Book2_Adj Bench DR 3 for Initial Briefs (Electric)_DEM-WP(C) ENERG10C--ctn Mid-C_042010 2010GRC" xfId="2260"/>
    <cellStyle name="_Book1_Book2_DEM-WP(C) ENERG10C--ctn Mid-C_042010 2010GRC" xfId="2261"/>
    <cellStyle name="_Book1_Book2_Electric Rev Req Model (2009 GRC) Rebuttal" xfId="2262"/>
    <cellStyle name="_Book1_Book2_Electric Rev Req Model (2009 GRC) Rebuttal 2" xfId="2263"/>
    <cellStyle name="_Book1_Book2_Electric Rev Req Model (2009 GRC) Rebuttal 2 2" xfId="2264"/>
    <cellStyle name="_Book1_Book2_Electric Rev Req Model (2009 GRC) Rebuttal 2 2 2" xfId="2265"/>
    <cellStyle name="_Book1_Book2_Electric Rev Req Model (2009 GRC) Rebuttal 2 3" xfId="2266"/>
    <cellStyle name="_Book1_Book2_Electric Rev Req Model (2009 GRC) Rebuttal 3" xfId="2267"/>
    <cellStyle name="_Book1_Book2_Electric Rev Req Model (2009 GRC) Rebuttal 3 2" xfId="2268"/>
    <cellStyle name="_Book1_Book2_Electric Rev Req Model (2009 GRC) Rebuttal 4" xfId="2269"/>
    <cellStyle name="_Book1_Book2_Electric Rev Req Model (2009 GRC) Rebuttal REmoval of New  WH Solar AdjustMI" xfId="2270"/>
    <cellStyle name="_Book1_Book2_Electric Rev Req Model (2009 GRC) Rebuttal REmoval of New  WH Solar AdjustMI 2" xfId="2271"/>
    <cellStyle name="_Book1_Book2_Electric Rev Req Model (2009 GRC) Rebuttal REmoval of New  WH Solar AdjustMI 2 2" xfId="2272"/>
    <cellStyle name="_Book1_Book2_Electric Rev Req Model (2009 GRC) Rebuttal REmoval of New  WH Solar AdjustMI 2 2 2" xfId="2273"/>
    <cellStyle name="_Book1_Book2_Electric Rev Req Model (2009 GRC) Rebuttal REmoval of New  WH Solar AdjustMI 2 3" xfId="2274"/>
    <cellStyle name="_Book1_Book2_Electric Rev Req Model (2009 GRC) Rebuttal REmoval of New  WH Solar AdjustMI 3" xfId="2275"/>
    <cellStyle name="_Book1_Book2_Electric Rev Req Model (2009 GRC) Rebuttal REmoval of New  WH Solar AdjustMI 3 2" xfId="2276"/>
    <cellStyle name="_Book1_Book2_Electric Rev Req Model (2009 GRC) Rebuttal REmoval of New  WH Solar AdjustMI 4" xfId="2277"/>
    <cellStyle name="_Book1_Book2_Electric Rev Req Model (2009 GRC) Rebuttal REmoval of New  WH Solar AdjustMI_DEM-WP(C) ENERG10C--ctn Mid-C_042010 2010GRC" xfId="2278"/>
    <cellStyle name="_Book1_Book2_Electric Rev Req Model (2009 GRC) Revised 01-18-2010" xfId="2279"/>
    <cellStyle name="_Book1_Book2_Electric Rev Req Model (2009 GRC) Revised 01-18-2010 2" xfId="2280"/>
    <cellStyle name="_Book1_Book2_Electric Rev Req Model (2009 GRC) Revised 01-18-2010 2 2" xfId="2281"/>
    <cellStyle name="_Book1_Book2_Electric Rev Req Model (2009 GRC) Revised 01-18-2010 2 2 2" xfId="2282"/>
    <cellStyle name="_Book1_Book2_Electric Rev Req Model (2009 GRC) Revised 01-18-2010 2 3" xfId="2283"/>
    <cellStyle name="_Book1_Book2_Electric Rev Req Model (2009 GRC) Revised 01-18-2010 3" xfId="2284"/>
    <cellStyle name="_Book1_Book2_Electric Rev Req Model (2009 GRC) Revised 01-18-2010 3 2" xfId="2285"/>
    <cellStyle name="_Book1_Book2_Electric Rev Req Model (2009 GRC) Revised 01-18-2010 4" xfId="2286"/>
    <cellStyle name="_Book1_Book2_Electric Rev Req Model (2009 GRC) Revised 01-18-2010_DEM-WP(C) ENERG10C--ctn Mid-C_042010 2010GRC" xfId="2287"/>
    <cellStyle name="_Book1_Book2_Final Order Electric EXHIBIT A-1" xfId="2288"/>
    <cellStyle name="_Book1_Book2_Final Order Electric EXHIBIT A-1 2" xfId="2289"/>
    <cellStyle name="_Book1_Book2_Final Order Electric EXHIBIT A-1 2 2" xfId="2290"/>
    <cellStyle name="_Book1_Book2_Final Order Electric EXHIBIT A-1 2 2 2" xfId="2291"/>
    <cellStyle name="_Book1_Book2_Final Order Electric EXHIBIT A-1 2 3" xfId="2292"/>
    <cellStyle name="_Book1_Book2_Final Order Electric EXHIBIT A-1 3" xfId="2293"/>
    <cellStyle name="_Book1_Book2_Final Order Electric EXHIBIT A-1 3 2" xfId="2294"/>
    <cellStyle name="_Book1_Book2_Final Order Electric EXHIBIT A-1 4" xfId="2295"/>
    <cellStyle name="_Book1_Book4" xfId="2296"/>
    <cellStyle name="_Book1_Book4 2" xfId="2297"/>
    <cellStyle name="_Book1_Book4 2 2" xfId="2298"/>
    <cellStyle name="_Book1_Book4 2 2 2" xfId="2299"/>
    <cellStyle name="_Book1_Book4 2 3" xfId="2300"/>
    <cellStyle name="_Book1_Book4 3" xfId="2301"/>
    <cellStyle name="_Book1_Book4 3 2" xfId="2302"/>
    <cellStyle name="_Book1_Book4 4" xfId="2303"/>
    <cellStyle name="_Book1_Book4_DEM-WP(C) ENERG10C--ctn Mid-C_042010 2010GRC" xfId="2304"/>
    <cellStyle name="_Book1_Book9" xfId="2305"/>
    <cellStyle name="_Book1_Book9 2" xfId="2306"/>
    <cellStyle name="_Book1_Book9 2 2" xfId="2307"/>
    <cellStyle name="_Book1_Book9 2 2 2" xfId="2308"/>
    <cellStyle name="_Book1_Book9 2 3" xfId="2309"/>
    <cellStyle name="_Book1_Book9 3" xfId="2310"/>
    <cellStyle name="_Book1_Book9 3 2" xfId="2311"/>
    <cellStyle name="_Book1_Book9 4" xfId="2312"/>
    <cellStyle name="_Book1_Book9_DEM-WP(C) ENERG10C--ctn Mid-C_042010 2010GRC" xfId="2313"/>
    <cellStyle name="_Book1_Chelan PUD Power Costs (8-10)" xfId="2314"/>
    <cellStyle name="_Book1_Chelan PUD Power Costs (8-10) 2" xfId="2315"/>
    <cellStyle name="_Book1_DEM-WP(C) Chelan Power Costs" xfId="2316"/>
    <cellStyle name="_Book1_DEM-WP(C) Chelan Power Costs 2" xfId="2317"/>
    <cellStyle name="_Book1_DEM-WP(C) ENERG10C--ctn Mid-C_042010 2010GRC" xfId="2318"/>
    <cellStyle name="_Book1_DEM-WP(C) Gas Transport 2010GRC" xfId="2319"/>
    <cellStyle name="_Book1_DEM-WP(C) Gas Transport 2010GRC 2" xfId="2320"/>
    <cellStyle name="_Book1_Electric COS Inputs" xfId="2321"/>
    <cellStyle name="_Book1_Electric COS Inputs 2" xfId="2322"/>
    <cellStyle name="_Book1_Electric COS Inputs 2 2" xfId="2323"/>
    <cellStyle name="_Book1_Electric COS Inputs 2 2 2" xfId="2324"/>
    <cellStyle name="_Book1_Electric COS Inputs 2 2 2 2" xfId="2325"/>
    <cellStyle name="_Book1_Electric COS Inputs 2 2 3" xfId="2326"/>
    <cellStyle name="_Book1_Electric COS Inputs 2 3" xfId="2327"/>
    <cellStyle name="_Book1_Electric COS Inputs 2 3 2" xfId="2328"/>
    <cellStyle name="_Book1_Electric COS Inputs 2 3 2 2" xfId="2329"/>
    <cellStyle name="_Book1_Electric COS Inputs 2 3 3" xfId="2330"/>
    <cellStyle name="_Book1_Electric COS Inputs 2 4" xfId="2331"/>
    <cellStyle name="_Book1_Electric COS Inputs 2 4 2" xfId="2332"/>
    <cellStyle name="_Book1_Electric COS Inputs 2 4 2 2" xfId="2333"/>
    <cellStyle name="_Book1_Electric COS Inputs 2 4 3" xfId="2334"/>
    <cellStyle name="_Book1_Electric COS Inputs 2 5" xfId="2335"/>
    <cellStyle name="_Book1_Electric COS Inputs 3" xfId="2336"/>
    <cellStyle name="_Book1_Electric COS Inputs 3 2" xfId="2337"/>
    <cellStyle name="_Book1_Electric COS Inputs 3 2 2" xfId="2338"/>
    <cellStyle name="_Book1_Electric COS Inputs 3 3" xfId="2339"/>
    <cellStyle name="_Book1_Electric COS Inputs 4" xfId="2340"/>
    <cellStyle name="_Book1_Electric COS Inputs 4 2" xfId="2341"/>
    <cellStyle name="_Book1_Electric COS Inputs 4 2 2" xfId="2342"/>
    <cellStyle name="_Book1_Electric COS Inputs 4 3" xfId="2343"/>
    <cellStyle name="_Book1_Electric COS Inputs 5" xfId="2344"/>
    <cellStyle name="_Book1_Electric COS Inputs 5 2" xfId="2345"/>
    <cellStyle name="_Book1_Electric COS Inputs 6" xfId="2346"/>
    <cellStyle name="_Book1_Exh A-1 resulting from UE-112050 effective Jan 1 2012" xfId="2347"/>
    <cellStyle name="_Book1_Exh G - Klamath Peaker PPA fr C Locke 2-12" xfId="2348"/>
    <cellStyle name="_Book1_Exhibit A-1 effective 4-1-11 fr S Free 12-11" xfId="2349"/>
    <cellStyle name="_Book1_LSRWEP LGIA like Acctg Petition Aug 2010" xfId="2350"/>
    <cellStyle name="_Book1_LSRWEP LGIA like Acctg Petition Aug 2010 2" xfId="2351"/>
    <cellStyle name="_Book1_Mint Farm Generation BPA" xfId="2352"/>
    <cellStyle name="_Book1_NIM Summary" xfId="2353"/>
    <cellStyle name="_Book1_NIM Summary 09GRC" xfId="2354"/>
    <cellStyle name="_Book1_NIM Summary 09GRC 2" xfId="2355"/>
    <cellStyle name="_Book1_NIM Summary 09GRC 2 2" xfId="2356"/>
    <cellStyle name="_Book1_NIM Summary 09GRC 3" xfId="2357"/>
    <cellStyle name="_Book1_NIM Summary 09GRC_DEM-WP(C) ENERG10C--ctn Mid-C_042010 2010GRC" xfId="2358"/>
    <cellStyle name="_Book1_NIM Summary 10" xfId="2359"/>
    <cellStyle name="_Book1_NIM Summary 11" xfId="2360"/>
    <cellStyle name="_Book1_NIM Summary 12" xfId="2361"/>
    <cellStyle name="_Book1_NIM Summary 13" xfId="2362"/>
    <cellStyle name="_Book1_NIM Summary 14" xfId="2363"/>
    <cellStyle name="_Book1_NIM Summary 15" xfId="2364"/>
    <cellStyle name="_Book1_NIM Summary 16" xfId="2365"/>
    <cellStyle name="_Book1_NIM Summary 17" xfId="2366"/>
    <cellStyle name="_Book1_NIM Summary 18" xfId="2367"/>
    <cellStyle name="_Book1_NIM Summary 19" xfId="2368"/>
    <cellStyle name="_Book1_NIM Summary 2" xfId="2369"/>
    <cellStyle name="_Book1_NIM Summary 2 2" xfId="2370"/>
    <cellStyle name="_Book1_NIM Summary 20" xfId="2371"/>
    <cellStyle name="_Book1_NIM Summary 21" xfId="2372"/>
    <cellStyle name="_Book1_NIM Summary 22" xfId="2373"/>
    <cellStyle name="_Book1_NIM Summary 23" xfId="2374"/>
    <cellStyle name="_Book1_NIM Summary 24" xfId="2375"/>
    <cellStyle name="_Book1_NIM Summary 25" xfId="2376"/>
    <cellStyle name="_Book1_NIM Summary 26" xfId="2377"/>
    <cellStyle name="_Book1_NIM Summary 27" xfId="2378"/>
    <cellStyle name="_Book1_NIM Summary 28" xfId="2379"/>
    <cellStyle name="_Book1_NIM Summary 29" xfId="2380"/>
    <cellStyle name="_Book1_NIM Summary 3" xfId="2381"/>
    <cellStyle name="_Book1_NIM Summary 3 2" xfId="2382"/>
    <cellStyle name="_Book1_NIM Summary 30" xfId="2383"/>
    <cellStyle name="_Book1_NIM Summary 31" xfId="2384"/>
    <cellStyle name="_Book1_NIM Summary 32" xfId="2385"/>
    <cellStyle name="_Book1_NIM Summary 33" xfId="2386"/>
    <cellStyle name="_Book1_NIM Summary 34" xfId="2387"/>
    <cellStyle name="_Book1_NIM Summary 35" xfId="2388"/>
    <cellStyle name="_Book1_NIM Summary 36" xfId="2389"/>
    <cellStyle name="_Book1_NIM Summary 37" xfId="2390"/>
    <cellStyle name="_Book1_NIM Summary 38" xfId="2391"/>
    <cellStyle name="_Book1_NIM Summary 39" xfId="2392"/>
    <cellStyle name="_Book1_NIM Summary 4" xfId="2393"/>
    <cellStyle name="_Book1_NIM Summary 4 2" xfId="2394"/>
    <cellStyle name="_Book1_NIM Summary 40" xfId="2395"/>
    <cellStyle name="_Book1_NIM Summary 41" xfId="2396"/>
    <cellStyle name="_Book1_NIM Summary 42" xfId="2397"/>
    <cellStyle name="_Book1_NIM Summary 43" xfId="2398"/>
    <cellStyle name="_Book1_NIM Summary 44" xfId="2399"/>
    <cellStyle name="_Book1_NIM Summary 45" xfId="2400"/>
    <cellStyle name="_Book1_NIM Summary 46" xfId="2401"/>
    <cellStyle name="_Book1_NIM Summary 47" xfId="2402"/>
    <cellStyle name="_Book1_NIM Summary 48" xfId="2403"/>
    <cellStyle name="_Book1_NIM Summary 49" xfId="2404"/>
    <cellStyle name="_Book1_NIM Summary 5" xfId="2405"/>
    <cellStyle name="_Book1_NIM Summary 5 2" xfId="2406"/>
    <cellStyle name="_Book1_NIM Summary 50" xfId="2407"/>
    <cellStyle name="_Book1_NIM Summary 51" xfId="2408"/>
    <cellStyle name="_Book1_NIM Summary 6" xfId="2409"/>
    <cellStyle name="_Book1_NIM Summary 6 2" xfId="2410"/>
    <cellStyle name="_Book1_NIM Summary 7" xfId="2411"/>
    <cellStyle name="_Book1_NIM Summary 7 2" xfId="2412"/>
    <cellStyle name="_Book1_NIM Summary 8" xfId="2413"/>
    <cellStyle name="_Book1_NIM Summary 8 2" xfId="2414"/>
    <cellStyle name="_Book1_NIM Summary 9" xfId="2415"/>
    <cellStyle name="_Book1_NIM Summary 9 2" xfId="2416"/>
    <cellStyle name="_Book1_NIM Summary_DEM-WP(C) ENERG10C--ctn Mid-C_042010 2010GRC" xfId="2417"/>
    <cellStyle name="_Book1_NIM+O&amp;M" xfId="2418"/>
    <cellStyle name="_Book1_NIM+O&amp;M 2" xfId="2419"/>
    <cellStyle name="_Book1_NIM+O&amp;M 2 2" xfId="2420"/>
    <cellStyle name="_Book1_NIM+O&amp;M 3" xfId="2421"/>
    <cellStyle name="_Book1_NIM+O&amp;M Monthly" xfId="2422"/>
    <cellStyle name="_Book1_NIM+O&amp;M Monthly 2" xfId="2423"/>
    <cellStyle name="_Book1_NIM+O&amp;M Monthly 2 2" xfId="2424"/>
    <cellStyle name="_Book1_NIM+O&amp;M Monthly 3" xfId="2425"/>
    <cellStyle name="_Book1_PCA 10 -  Exhibit D Dec 2011" xfId="2426"/>
    <cellStyle name="_Book1_PCA 10 -  Exhibit D from A Kellogg Jan 2011" xfId="2427"/>
    <cellStyle name="_Book1_PCA 10 -  Exhibit D from A Kellogg July 2011" xfId="2428"/>
    <cellStyle name="_Book1_PCA 10 -  Exhibit D from S Free Rcv'd 12-11" xfId="2429"/>
    <cellStyle name="_Book1_PCA 11 -  Exhibit D Jan 2012 fr A Kellogg" xfId="2430"/>
    <cellStyle name="_Book1_PCA 11 -  Exhibit D Jan 2012 WF" xfId="2431"/>
    <cellStyle name="_Book1_PCA 9 -  Exhibit D April 2010" xfId="2432"/>
    <cellStyle name="_Book1_PCA 9 -  Exhibit D April 2010 (3)" xfId="2433"/>
    <cellStyle name="_Book1_PCA 9 -  Exhibit D April 2010 (3) 2" xfId="2434"/>
    <cellStyle name="_Book1_PCA 9 -  Exhibit D April 2010 (3) 2 2" xfId="2435"/>
    <cellStyle name="_Book1_PCA 9 -  Exhibit D April 2010 (3) 3" xfId="2436"/>
    <cellStyle name="_Book1_PCA 9 -  Exhibit D April 2010 (3)_DEM-WP(C) ENERG10C--ctn Mid-C_042010 2010GRC" xfId="2437"/>
    <cellStyle name="_Book1_PCA 9 -  Exhibit D April 2010 2" xfId="2438"/>
    <cellStyle name="_Book1_PCA 9 -  Exhibit D April 2010 3" xfId="2439"/>
    <cellStyle name="_Book1_PCA 9 -  Exhibit D April 2010 4" xfId="2440"/>
    <cellStyle name="_Book1_PCA 9 -  Exhibit D April 2010 5" xfId="2441"/>
    <cellStyle name="_Book1_PCA 9 -  Exhibit D April 2010 6" xfId="2442"/>
    <cellStyle name="_Book1_PCA 9 -  Exhibit D Nov 2010" xfId="2443"/>
    <cellStyle name="_Book1_PCA 9 -  Exhibit D Nov 2010 2" xfId="2444"/>
    <cellStyle name="_Book1_PCA 9 - Exhibit D at August 2010" xfId="2445"/>
    <cellStyle name="_Book1_PCA 9 - Exhibit D at August 2010 2" xfId="2446"/>
    <cellStyle name="_Book1_PCA 9 - Exhibit D June 2010 GRC" xfId="2447"/>
    <cellStyle name="_Book1_PCA 9 - Exhibit D June 2010 GRC 2" xfId="2448"/>
    <cellStyle name="_Book1_Power Costs - Comparison bx Rbtl-Staff-Jt-PC" xfId="2449"/>
    <cellStyle name="_Book1_Power Costs - Comparison bx Rbtl-Staff-Jt-PC 2" xfId="2450"/>
    <cellStyle name="_Book1_Power Costs - Comparison bx Rbtl-Staff-Jt-PC 2 2" xfId="2451"/>
    <cellStyle name="_Book1_Power Costs - Comparison bx Rbtl-Staff-Jt-PC 2 2 2" xfId="2452"/>
    <cellStyle name="_Book1_Power Costs - Comparison bx Rbtl-Staff-Jt-PC 2 3" xfId="2453"/>
    <cellStyle name="_Book1_Power Costs - Comparison bx Rbtl-Staff-Jt-PC 3" xfId="2454"/>
    <cellStyle name="_Book1_Power Costs - Comparison bx Rbtl-Staff-Jt-PC 3 2" xfId="2455"/>
    <cellStyle name="_Book1_Power Costs - Comparison bx Rbtl-Staff-Jt-PC 4" xfId="2456"/>
    <cellStyle name="_Book1_Power Costs - Comparison bx Rbtl-Staff-Jt-PC_Adj Bench DR 3 for Initial Briefs (Electric)" xfId="2457"/>
    <cellStyle name="_Book1_Power Costs - Comparison bx Rbtl-Staff-Jt-PC_Adj Bench DR 3 for Initial Briefs (Electric) 2" xfId="2458"/>
    <cellStyle name="_Book1_Power Costs - Comparison bx Rbtl-Staff-Jt-PC_Adj Bench DR 3 for Initial Briefs (Electric) 2 2" xfId="2459"/>
    <cellStyle name="_Book1_Power Costs - Comparison bx Rbtl-Staff-Jt-PC_Adj Bench DR 3 for Initial Briefs (Electric) 2 2 2" xfId="2460"/>
    <cellStyle name="_Book1_Power Costs - Comparison bx Rbtl-Staff-Jt-PC_Adj Bench DR 3 for Initial Briefs (Electric) 2 3" xfId="2461"/>
    <cellStyle name="_Book1_Power Costs - Comparison bx Rbtl-Staff-Jt-PC_Adj Bench DR 3 for Initial Briefs (Electric) 3" xfId="2462"/>
    <cellStyle name="_Book1_Power Costs - Comparison bx Rbtl-Staff-Jt-PC_Adj Bench DR 3 for Initial Briefs (Electric) 3 2" xfId="2463"/>
    <cellStyle name="_Book1_Power Costs - Comparison bx Rbtl-Staff-Jt-PC_Adj Bench DR 3 for Initial Briefs (Electric) 4" xfId="2464"/>
    <cellStyle name="_Book1_Power Costs - Comparison bx Rbtl-Staff-Jt-PC_Adj Bench DR 3 for Initial Briefs (Electric)_DEM-WP(C) ENERG10C--ctn Mid-C_042010 2010GRC" xfId="2465"/>
    <cellStyle name="_Book1_Power Costs - Comparison bx Rbtl-Staff-Jt-PC_DEM-WP(C) ENERG10C--ctn Mid-C_042010 2010GRC" xfId="2466"/>
    <cellStyle name="_Book1_Power Costs - Comparison bx Rbtl-Staff-Jt-PC_Electric Rev Req Model (2009 GRC) Rebuttal" xfId="2467"/>
    <cellStyle name="_Book1_Power Costs - Comparison bx Rbtl-Staff-Jt-PC_Electric Rev Req Model (2009 GRC) Rebuttal 2" xfId="2468"/>
    <cellStyle name="_Book1_Power Costs - Comparison bx Rbtl-Staff-Jt-PC_Electric Rev Req Model (2009 GRC) Rebuttal 2 2" xfId="2469"/>
    <cellStyle name="_Book1_Power Costs - Comparison bx Rbtl-Staff-Jt-PC_Electric Rev Req Model (2009 GRC) Rebuttal 2 2 2" xfId="2470"/>
    <cellStyle name="_Book1_Power Costs - Comparison bx Rbtl-Staff-Jt-PC_Electric Rev Req Model (2009 GRC) Rebuttal 2 3" xfId="2471"/>
    <cellStyle name="_Book1_Power Costs - Comparison bx Rbtl-Staff-Jt-PC_Electric Rev Req Model (2009 GRC) Rebuttal 3" xfId="2472"/>
    <cellStyle name="_Book1_Power Costs - Comparison bx Rbtl-Staff-Jt-PC_Electric Rev Req Model (2009 GRC) Rebuttal 3 2" xfId="2473"/>
    <cellStyle name="_Book1_Power Costs - Comparison bx Rbtl-Staff-Jt-PC_Electric Rev Req Model (2009 GRC) Rebuttal 4" xfId="2474"/>
    <cellStyle name="_Book1_Power Costs - Comparison bx Rbtl-Staff-Jt-PC_Electric Rev Req Model (2009 GRC) Rebuttal REmoval of New  WH Solar AdjustMI" xfId="2475"/>
    <cellStyle name="_Book1_Power Costs - Comparison bx Rbtl-Staff-Jt-PC_Electric Rev Req Model (2009 GRC) Rebuttal REmoval of New  WH Solar AdjustMI 2" xfId="2476"/>
    <cellStyle name="_Book1_Power Costs - Comparison bx Rbtl-Staff-Jt-PC_Electric Rev Req Model (2009 GRC) Rebuttal REmoval of New  WH Solar AdjustMI 2 2" xfId="2477"/>
    <cellStyle name="_Book1_Power Costs - Comparison bx Rbtl-Staff-Jt-PC_Electric Rev Req Model (2009 GRC) Rebuttal REmoval of New  WH Solar AdjustMI 2 2 2" xfId="2478"/>
    <cellStyle name="_Book1_Power Costs - Comparison bx Rbtl-Staff-Jt-PC_Electric Rev Req Model (2009 GRC) Rebuttal REmoval of New  WH Solar AdjustMI 2 3" xfId="2479"/>
    <cellStyle name="_Book1_Power Costs - Comparison bx Rbtl-Staff-Jt-PC_Electric Rev Req Model (2009 GRC) Rebuttal REmoval of New  WH Solar AdjustMI 3" xfId="2480"/>
    <cellStyle name="_Book1_Power Costs - Comparison bx Rbtl-Staff-Jt-PC_Electric Rev Req Model (2009 GRC) Rebuttal REmoval of New  WH Solar AdjustMI 3 2" xfId="2481"/>
    <cellStyle name="_Book1_Power Costs - Comparison bx Rbtl-Staff-Jt-PC_Electric Rev Req Model (2009 GRC) Rebuttal REmoval of New  WH Solar AdjustMI 4" xfId="2482"/>
    <cellStyle name="_Book1_Power Costs - Comparison bx Rbtl-Staff-Jt-PC_Electric Rev Req Model (2009 GRC) Rebuttal REmoval of New  WH Solar AdjustMI_DEM-WP(C) ENERG10C--ctn Mid-C_042010 2010GRC" xfId="2483"/>
    <cellStyle name="_Book1_Power Costs - Comparison bx Rbtl-Staff-Jt-PC_Electric Rev Req Model (2009 GRC) Revised 01-18-2010" xfId="2484"/>
    <cellStyle name="_Book1_Power Costs - Comparison bx Rbtl-Staff-Jt-PC_Electric Rev Req Model (2009 GRC) Revised 01-18-2010 2" xfId="2485"/>
    <cellStyle name="_Book1_Power Costs - Comparison bx Rbtl-Staff-Jt-PC_Electric Rev Req Model (2009 GRC) Revised 01-18-2010 2 2" xfId="2486"/>
    <cellStyle name="_Book1_Power Costs - Comparison bx Rbtl-Staff-Jt-PC_Electric Rev Req Model (2009 GRC) Revised 01-18-2010 2 2 2" xfId="2487"/>
    <cellStyle name="_Book1_Power Costs - Comparison bx Rbtl-Staff-Jt-PC_Electric Rev Req Model (2009 GRC) Revised 01-18-2010 2 3" xfId="2488"/>
    <cellStyle name="_Book1_Power Costs - Comparison bx Rbtl-Staff-Jt-PC_Electric Rev Req Model (2009 GRC) Revised 01-18-2010 3" xfId="2489"/>
    <cellStyle name="_Book1_Power Costs - Comparison bx Rbtl-Staff-Jt-PC_Electric Rev Req Model (2009 GRC) Revised 01-18-2010 3 2" xfId="2490"/>
    <cellStyle name="_Book1_Power Costs - Comparison bx Rbtl-Staff-Jt-PC_Electric Rev Req Model (2009 GRC) Revised 01-18-2010 4" xfId="2491"/>
    <cellStyle name="_Book1_Power Costs - Comparison bx Rbtl-Staff-Jt-PC_Electric Rev Req Model (2009 GRC) Revised 01-18-2010_DEM-WP(C) ENERG10C--ctn Mid-C_042010 2010GRC" xfId="2492"/>
    <cellStyle name="_Book1_Power Costs - Comparison bx Rbtl-Staff-Jt-PC_Final Order Electric EXHIBIT A-1" xfId="2493"/>
    <cellStyle name="_Book1_Power Costs - Comparison bx Rbtl-Staff-Jt-PC_Final Order Electric EXHIBIT A-1 2" xfId="2494"/>
    <cellStyle name="_Book1_Power Costs - Comparison bx Rbtl-Staff-Jt-PC_Final Order Electric EXHIBIT A-1 2 2" xfId="2495"/>
    <cellStyle name="_Book1_Power Costs - Comparison bx Rbtl-Staff-Jt-PC_Final Order Electric EXHIBIT A-1 2 2 2" xfId="2496"/>
    <cellStyle name="_Book1_Power Costs - Comparison bx Rbtl-Staff-Jt-PC_Final Order Electric EXHIBIT A-1 2 3" xfId="2497"/>
    <cellStyle name="_Book1_Power Costs - Comparison bx Rbtl-Staff-Jt-PC_Final Order Electric EXHIBIT A-1 3" xfId="2498"/>
    <cellStyle name="_Book1_Power Costs - Comparison bx Rbtl-Staff-Jt-PC_Final Order Electric EXHIBIT A-1 3 2" xfId="2499"/>
    <cellStyle name="_Book1_Power Costs - Comparison bx Rbtl-Staff-Jt-PC_Final Order Electric EXHIBIT A-1 4" xfId="2500"/>
    <cellStyle name="_Book1_Production Adj 4.37" xfId="2501"/>
    <cellStyle name="_Book1_Production Adj 4.37 2" xfId="2502"/>
    <cellStyle name="_Book1_Production Adj 4.37 2 2" xfId="2503"/>
    <cellStyle name="_Book1_Production Adj 4.37 2 2 2" xfId="2504"/>
    <cellStyle name="_Book1_Production Adj 4.37 2 3" xfId="2505"/>
    <cellStyle name="_Book1_Production Adj 4.37 3" xfId="2506"/>
    <cellStyle name="_Book1_Production Adj 4.37 3 2" xfId="2507"/>
    <cellStyle name="_Book1_Production Adj 4.37 4" xfId="2508"/>
    <cellStyle name="_Book1_Purchased Power Adj 4.03" xfId="2509"/>
    <cellStyle name="_Book1_Purchased Power Adj 4.03 2" xfId="2510"/>
    <cellStyle name="_Book1_Purchased Power Adj 4.03 2 2" xfId="2511"/>
    <cellStyle name="_Book1_Purchased Power Adj 4.03 2 2 2" xfId="2512"/>
    <cellStyle name="_Book1_Purchased Power Adj 4.03 2 3" xfId="2513"/>
    <cellStyle name="_Book1_Purchased Power Adj 4.03 3" xfId="2514"/>
    <cellStyle name="_Book1_Purchased Power Adj 4.03 3 2" xfId="2515"/>
    <cellStyle name="_Book1_Purchased Power Adj 4.03 4" xfId="2516"/>
    <cellStyle name="_Book1_Rebuttal Power Costs" xfId="2517"/>
    <cellStyle name="_Book1_Rebuttal Power Costs 2" xfId="2518"/>
    <cellStyle name="_Book1_Rebuttal Power Costs 2 2" xfId="2519"/>
    <cellStyle name="_Book1_Rebuttal Power Costs 2 2 2" xfId="2520"/>
    <cellStyle name="_Book1_Rebuttal Power Costs 2 3" xfId="2521"/>
    <cellStyle name="_Book1_Rebuttal Power Costs 3" xfId="2522"/>
    <cellStyle name="_Book1_Rebuttal Power Costs 3 2" xfId="2523"/>
    <cellStyle name="_Book1_Rebuttal Power Costs 4" xfId="2524"/>
    <cellStyle name="_Book1_Rebuttal Power Costs_Adj Bench DR 3 for Initial Briefs (Electric)" xfId="2525"/>
    <cellStyle name="_Book1_Rebuttal Power Costs_Adj Bench DR 3 for Initial Briefs (Electric) 2" xfId="2526"/>
    <cellStyle name="_Book1_Rebuttal Power Costs_Adj Bench DR 3 for Initial Briefs (Electric) 2 2" xfId="2527"/>
    <cellStyle name="_Book1_Rebuttal Power Costs_Adj Bench DR 3 for Initial Briefs (Electric) 2 2 2" xfId="2528"/>
    <cellStyle name="_Book1_Rebuttal Power Costs_Adj Bench DR 3 for Initial Briefs (Electric) 2 3" xfId="2529"/>
    <cellStyle name="_Book1_Rebuttal Power Costs_Adj Bench DR 3 for Initial Briefs (Electric) 3" xfId="2530"/>
    <cellStyle name="_Book1_Rebuttal Power Costs_Adj Bench DR 3 for Initial Briefs (Electric) 3 2" xfId="2531"/>
    <cellStyle name="_Book1_Rebuttal Power Costs_Adj Bench DR 3 for Initial Briefs (Electric) 4" xfId="2532"/>
    <cellStyle name="_Book1_Rebuttal Power Costs_Adj Bench DR 3 for Initial Briefs (Electric)_DEM-WP(C) ENERG10C--ctn Mid-C_042010 2010GRC" xfId="2533"/>
    <cellStyle name="_Book1_Rebuttal Power Costs_DEM-WP(C) ENERG10C--ctn Mid-C_042010 2010GRC" xfId="2534"/>
    <cellStyle name="_Book1_Rebuttal Power Costs_Electric Rev Req Model (2009 GRC) Rebuttal" xfId="2535"/>
    <cellStyle name="_Book1_Rebuttal Power Costs_Electric Rev Req Model (2009 GRC) Rebuttal 2" xfId="2536"/>
    <cellStyle name="_Book1_Rebuttal Power Costs_Electric Rev Req Model (2009 GRC) Rebuttal 2 2" xfId="2537"/>
    <cellStyle name="_Book1_Rebuttal Power Costs_Electric Rev Req Model (2009 GRC) Rebuttal 2 2 2" xfId="2538"/>
    <cellStyle name="_Book1_Rebuttal Power Costs_Electric Rev Req Model (2009 GRC) Rebuttal 2 3" xfId="2539"/>
    <cellStyle name="_Book1_Rebuttal Power Costs_Electric Rev Req Model (2009 GRC) Rebuttal 3" xfId="2540"/>
    <cellStyle name="_Book1_Rebuttal Power Costs_Electric Rev Req Model (2009 GRC) Rebuttal 3 2" xfId="2541"/>
    <cellStyle name="_Book1_Rebuttal Power Costs_Electric Rev Req Model (2009 GRC) Rebuttal 4" xfId="2542"/>
    <cellStyle name="_Book1_Rebuttal Power Costs_Electric Rev Req Model (2009 GRC) Rebuttal REmoval of New  WH Solar AdjustMI" xfId="2543"/>
    <cellStyle name="_Book1_Rebuttal Power Costs_Electric Rev Req Model (2009 GRC) Rebuttal REmoval of New  WH Solar AdjustMI 2" xfId="2544"/>
    <cellStyle name="_Book1_Rebuttal Power Costs_Electric Rev Req Model (2009 GRC) Rebuttal REmoval of New  WH Solar AdjustMI 2 2" xfId="2545"/>
    <cellStyle name="_Book1_Rebuttal Power Costs_Electric Rev Req Model (2009 GRC) Rebuttal REmoval of New  WH Solar AdjustMI 2 2 2" xfId="2546"/>
    <cellStyle name="_Book1_Rebuttal Power Costs_Electric Rev Req Model (2009 GRC) Rebuttal REmoval of New  WH Solar AdjustMI 2 3" xfId="2547"/>
    <cellStyle name="_Book1_Rebuttal Power Costs_Electric Rev Req Model (2009 GRC) Rebuttal REmoval of New  WH Solar AdjustMI 3" xfId="2548"/>
    <cellStyle name="_Book1_Rebuttal Power Costs_Electric Rev Req Model (2009 GRC) Rebuttal REmoval of New  WH Solar AdjustMI 3 2" xfId="2549"/>
    <cellStyle name="_Book1_Rebuttal Power Costs_Electric Rev Req Model (2009 GRC) Rebuttal REmoval of New  WH Solar AdjustMI 4" xfId="2550"/>
    <cellStyle name="_Book1_Rebuttal Power Costs_Electric Rev Req Model (2009 GRC) Rebuttal REmoval of New  WH Solar AdjustMI_DEM-WP(C) ENERG10C--ctn Mid-C_042010 2010GRC" xfId="2551"/>
    <cellStyle name="_Book1_Rebuttal Power Costs_Electric Rev Req Model (2009 GRC) Revised 01-18-2010" xfId="2552"/>
    <cellStyle name="_Book1_Rebuttal Power Costs_Electric Rev Req Model (2009 GRC) Revised 01-18-2010 2" xfId="2553"/>
    <cellStyle name="_Book1_Rebuttal Power Costs_Electric Rev Req Model (2009 GRC) Revised 01-18-2010 2 2" xfId="2554"/>
    <cellStyle name="_Book1_Rebuttal Power Costs_Electric Rev Req Model (2009 GRC) Revised 01-18-2010 2 2 2" xfId="2555"/>
    <cellStyle name="_Book1_Rebuttal Power Costs_Electric Rev Req Model (2009 GRC) Revised 01-18-2010 2 3" xfId="2556"/>
    <cellStyle name="_Book1_Rebuttal Power Costs_Electric Rev Req Model (2009 GRC) Revised 01-18-2010 3" xfId="2557"/>
    <cellStyle name="_Book1_Rebuttal Power Costs_Electric Rev Req Model (2009 GRC) Revised 01-18-2010 3 2" xfId="2558"/>
    <cellStyle name="_Book1_Rebuttal Power Costs_Electric Rev Req Model (2009 GRC) Revised 01-18-2010 4" xfId="2559"/>
    <cellStyle name="_Book1_Rebuttal Power Costs_Electric Rev Req Model (2009 GRC) Revised 01-18-2010_DEM-WP(C) ENERG10C--ctn Mid-C_042010 2010GRC" xfId="2560"/>
    <cellStyle name="_Book1_Rebuttal Power Costs_Final Order Electric EXHIBIT A-1" xfId="2561"/>
    <cellStyle name="_Book1_Rebuttal Power Costs_Final Order Electric EXHIBIT A-1 2" xfId="2562"/>
    <cellStyle name="_Book1_Rebuttal Power Costs_Final Order Electric EXHIBIT A-1 2 2" xfId="2563"/>
    <cellStyle name="_Book1_Rebuttal Power Costs_Final Order Electric EXHIBIT A-1 2 2 2" xfId="2564"/>
    <cellStyle name="_Book1_Rebuttal Power Costs_Final Order Electric EXHIBIT A-1 2 3" xfId="2565"/>
    <cellStyle name="_Book1_Rebuttal Power Costs_Final Order Electric EXHIBIT A-1 3" xfId="2566"/>
    <cellStyle name="_Book1_Rebuttal Power Costs_Final Order Electric EXHIBIT A-1 3 2" xfId="2567"/>
    <cellStyle name="_Book1_Rebuttal Power Costs_Final Order Electric EXHIBIT A-1 4" xfId="2568"/>
    <cellStyle name="_Book1_ROR 5.02" xfId="2569"/>
    <cellStyle name="_Book1_ROR 5.02 2" xfId="2570"/>
    <cellStyle name="_Book1_ROR 5.02 2 2" xfId="2571"/>
    <cellStyle name="_Book1_ROR 5.02 2 2 2" xfId="2572"/>
    <cellStyle name="_Book1_ROR 5.02 2 3" xfId="2573"/>
    <cellStyle name="_Book1_ROR 5.02 3" xfId="2574"/>
    <cellStyle name="_Book1_ROR 5.02 3 2" xfId="2575"/>
    <cellStyle name="_Book1_ROR 5.02 4" xfId="2576"/>
    <cellStyle name="_Book1_Transmission Workbook for May BOD" xfId="2577"/>
    <cellStyle name="_Book1_Transmission Workbook for May BOD 2" xfId="2578"/>
    <cellStyle name="_Book1_Transmission Workbook for May BOD 2 2" xfId="2579"/>
    <cellStyle name="_Book1_Transmission Workbook for May BOD 3" xfId="2580"/>
    <cellStyle name="_Book1_Transmission Workbook for May BOD_DEM-WP(C) ENERG10C--ctn Mid-C_042010 2010GRC" xfId="2581"/>
    <cellStyle name="_Book1_Wind Integration 10GRC" xfId="2582"/>
    <cellStyle name="_Book1_Wind Integration 10GRC 2" xfId="2583"/>
    <cellStyle name="_Book1_Wind Integration 10GRC 2 2" xfId="2584"/>
    <cellStyle name="_Book1_Wind Integration 10GRC 3" xfId="2585"/>
    <cellStyle name="_Book1_Wind Integration 10GRC_DEM-WP(C) ENERG10C--ctn Mid-C_042010 2010GRC" xfId="2586"/>
    <cellStyle name="_Book2" xfId="2587"/>
    <cellStyle name="_x0013__Book2" xfId="2588"/>
    <cellStyle name="_Book2 10" xfId="2589"/>
    <cellStyle name="_x0013__Book2 10" xfId="2590"/>
    <cellStyle name="_Book2 10 10" xfId="2591"/>
    <cellStyle name="_Book2 10 11" xfId="2592"/>
    <cellStyle name="_Book2 10 12" xfId="2593"/>
    <cellStyle name="_Book2 10 13" xfId="2594"/>
    <cellStyle name="_Book2 10 14" xfId="2595"/>
    <cellStyle name="_Book2 10 15" xfId="2596"/>
    <cellStyle name="_Book2 10 16" xfId="2597"/>
    <cellStyle name="_Book2 10 17" xfId="2598"/>
    <cellStyle name="_Book2 10 18" xfId="2599"/>
    <cellStyle name="_Book2 10 19" xfId="2600"/>
    <cellStyle name="_Book2 10 2" xfId="2601"/>
    <cellStyle name="_x0013__Book2 10 2" xfId="2602"/>
    <cellStyle name="_Book2 10 2 2" xfId="2603"/>
    <cellStyle name="_Book2 10 2 3" xfId="2604"/>
    <cellStyle name="_Book2 10 20" xfId="2605"/>
    <cellStyle name="_Book2 10 21" xfId="2606"/>
    <cellStyle name="_Book2 10 22" xfId="2607"/>
    <cellStyle name="_Book2 10 23" xfId="2608"/>
    <cellStyle name="_Book2 10 24" xfId="2609"/>
    <cellStyle name="_Book2 10 3" xfId="2610"/>
    <cellStyle name="_x0013__Book2 10 3" xfId="2611"/>
    <cellStyle name="_Book2 10 4" xfId="2612"/>
    <cellStyle name="_Book2 10 5" xfId="2613"/>
    <cellStyle name="_Book2 10 6" xfId="2614"/>
    <cellStyle name="_Book2 10 7" xfId="2615"/>
    <cellStyle name="_Book2 10 8" xfId="2616"/>
    <cellStyle name="_Book2 10 9" xfId="2617"/>
    <cellStyle name="_Book2 11" xfId="2618"/>
    <cellStyle name="_x0013__Book2 11" xfId="2619"/>
    <cellStyle name="_Book2 11 10" xfId="2620"/>
    <cellStyle name="_Book2 11 11" xfId="2621"/>
    <cellStyle name="_Book2 11 12" xfId="2622"/>
    <cellStyle name="_Book2 11 13" xfId="2623"/>
    <cellStyle name="_Book2 11 14" xfId="2624"/>
    <cellStyle name="_Book2 11 15" xfId="2625"/>
    <cellStyle name="_Book2 11 16" xfId="2626"/>
    <cellStyle name="_Book2 11 17" xfId="2627"/>
    <cellStyle name="_Book2 11 18" xfId="2628"/>
    <cellStyle name="_Book2 11 19" xfId="2629"/>
    <cellStyle name="_Book2 11 2" xfId="2630"/>
    <cellStyle name="_Book2 11 2 2" xfId="2631"/>
    <cellStyle name="_Book2 11 20" xfId="2632"/>
    <cellStyle name="_Book2 11 21" xfId="2633"/>
    <cellStyle name="_Book2 11 22" xfId="2634"/>
    <cellStyle name="_Book2 11 3" xfId="2635"/>
    <cellStyle name="_Book2 11 4" xfId="2636"/>
    <cellStyle name="_Book2 11 5" xfId="2637"/>
    <cellStyle name="_Book2 11 6" xfId="2638"/>
    <cellStyle name="_Book2 11 7" xfId="2639"/>
    <cellStyle name="_Book2 11 8" xfId="2640"/>
    <cellStyle name="_Book2 11 9" xfId="2641"/>
    <cellStyle name="_Book2 12" xfId="2642"/>
    <cellStyle name="_x0013__Book2 12" xfId="2643"/>
    <cellStyle name="_Book2 12 10" xfId="2644"/>
    <cellStyle name="_Book2 12 11" xfId="2645"/>
    <cellStyle name="_Book2 12 12" xfId="2646"/>
    <cellStyle name="_Book2 12 13" xfId="2647"/>
    <cellStyle name="_Book2 12 14" xfId="2648"/>
    <cellStyle name="_Book2 12 15" xfId="2649"/>
    <cellStyle name="_Book2 12 16" xfId="2650"/>
    <cellStyle name="_Book2 12 17" xfId="2651"/>
    <cellStyle name="_Book2 12 18" xfId="2652"/>
    <cellStyle name="_Book2 12 19" xfId="2653"/>
    <cellStyle name="_Book2 12 2" xfId="2654"/>
    <cellStyle name="_Book2 12 2 2" xfId="2655"/>
    <cellStyle name="_Book2 12 20" xfId="2656"/>
    <cellStyle name="_Book2 12 21" xfId="2657"/>
    <cellStyle name="_Book2 12 22" xfId="2658"/>
    <cellStyle name="_Book2 12 23" xfId="2659"/>
    <cellStyle name="_Book2 12 24" xfId="2660"/>
    <cellStyle name="_Book2 12 3" xfId="2661"/>
    <cellStyle name="_Book2 12 4" xfId="2662"/>
    <cellStyle name="_Book2 12 5" xfId="2663"/>
    <cellStyle name="_Book2 12 6" xfId="2664"/>
    <cellStyle name="_Book2 12 7" xfId="2665"/>
    <cellStyle name="_Book2 12 8" xfId="2666"/>
    <cellStyle name="_Book2 12 9" xfId="2667"/>
    <cellStyle name="_Book2 13" xfId="2668"/>
    <cellStyle name="_x0013__Book2 13" xfId="2669"/>
    <cellStyle name="_Book2 13 10" xfId="2670"/>
    <cellStyle name="_Book2 13 11" xfId="2671"/>
    <cellStyle name="_Book2 13 12" xfId="2672"/>
    <cellStyle name="_Book2 13 13" xfId="2673"/>
    <cellStyle name="_Book2 13 14" xfId="2674"/>
    <cellStyle name="_Book2 13 15" xfId="2675"/>
    <cellStyle name="_Book2 13 16" xfId="2676"/>
    <cellStyle name="_Book2 13 17" xfId="2677"/>
    <cellStyle name="_Book2 13 18" xfId="2678"/>
    <cellStyle name="_Book2 13 19" xfId="2679"/>
    <cellStyle name="_Book2 13 2" xfId="2680"/>
    <cellStyle name="_Book2 13 2 2" xfId="2681"/>
    <cellStyle name="_Book2 13 20" xfId="2682"/>
    <cellStyle name="_Book2 13 21" xfId="2683"/>
    <cellStyle name="_Book2 13 22" xfId="2684"/>
    <cellStyle name="_Book2 13 23" xfId="2685"/>
    <cellStyle name="_Book2 13 24" xfId="2686"/>
    <cellStyle name="_Book2 13 3" xfId="2687"/>
    <cellStyle name="_Book2 13 4" xfId="2688"/>
    <cellStyle name="_Book2 13 5" xfId="2689"/>
    <cellStyle name="_Book2 13 6" xfId="2690"/>
    <cellStyle name="_Book2 13 7" xfId="2691"/>
    <cellStyle name="_Book2 13 8" xfId="2692"/>
    <cellStyle name="_Book2 13 9" xfId="2693"/>
    <cellStyle name="_Book2 14" xfId="2694"/>
    <cellStyle name="_x0013__Book2 14" xfId="2695"/>
    <cellStyle name="_Book2 14 10" xfId="2696"/>
    <cellStyle name="_Book2 14 11" xfId="2697"/>
    <cellStyle name="_Book2 14 12" xfId="2698"/>
    <cellStyle name="_Book2 14 13" xfId="2699"/>
    <cellStyle name="_Book2 14 14" xfId="2700"/>
    <cellStyle name="_Book2 14 15" xfId="2701"/>
    <cellStyle name="_Book2 14 16" xfId="2702"/>
    <cellStyle name="_Book2 14 17" xfId="2703"/>
    <cellStyle name="_Book2 14 18" xfId="2704"/>
    <cellStyle name="_Book2 14 19" xfId="2705"/>
    <cellStyle name="_Book2 14 2" xfId="2706"/>
    <cellStyle name="_Book2 14 2 2" xfId="2707"/>
    <cellStyle name="_Book2 14 20" xfId="2708"/>
    <cellStyle name="_Book2 14 21" xfId="2709"/>
    <cellStyle name="_Book2 14 22" xfId="2710"/>
    <cellStyle name="_Book2 14 23" xfId="2711"/>
    <cellStyle name="_Book2 14 24" xfId="2712"/>
    <cellStyle name="_Book2 14 3" xfId="2713"/>
    <cellStyle name="_Book2 14 4" xfId="2714"/>
    <cellStyle name="_Book2 14 5" xfId="2715"/>
    <cellStyle name="_Book2 14 6" xfId="2716"/>
    <cellStyle name="_Book2 14 7" xfId="2717"/>
    <cellStyle name="_Book2 14 8" xfId="2718"/>
    <cellStyle name="_Book2 14 9" xfId="2719"/>
    <cellStyle name="_Book2 15" xfId="2720"/>
    <cellStyle name="_x0013__Book2 15" xfId="2721"/>
    <cellStyle name="_Book2 15 10" xfId="2722"/>
    <cellStyle name="_Book2 15 11" xfId="2723"/>
    <cellStyle name="_Book2 15 12" xfId="2724"/>
    <cellStyle name="_Book2 15 13" xfId="2725"/>
    <cellStyle name="_Book2 15 14" xfId="2726"/>
    <cellStyle name="_Book2 15 15" xfId="2727"/>
    <cellStyle name="_Book2 15 16" xfId="2728"/>
    <cellStyle name="_Book2 15 17" xfId="2729"/>
    <cellStyle name="_Book2 15 18" xfId="2730"/>
    <cellStyle name="_Book2 15 19" xfId="2731"/>
    <cellStyle name="_Book2 15 2" xfId="2732"/>
    <cellStyle name="_Book2 15 2 2" xfId="2733"/>
    <cellStyle name="_Book2 15 20" xfId="2734"/>
    <cellStyle name="_Book2 15 21" xfId="2735"/>
    <cellStyle name="_Book2 15 22" xfId="2736"/>
    <cellStyle name="_Book2 15 23" xfId="2737"/>
    <cellStyle name="_Book2 15 24" xfId="2738"/>
    <cellStyle name="_Book2 15 3" xfId="2739"/>
    <cellStyle name="_Book2 15 4" xfId="2740"/>
    <cellStyle name="_Book2 15 5" xfId="2741"/>
    <cellStyle name="_Book2 15 6" xfId="2742"/>
    <cellStyle name="_Book2 15 7" xfId="2743"/>
    <cellStyle name="_Book2 15 8" xfId="2744"/>
    <cellStyle name="_Book2 15 9" xfId="2745"/>
    <cellStyle name="_Book2 16" xfId="2746"/>
    <cellStyle name="_x0013__Book2 16" xfId="2747"/>
    <cellStyle name="_Book2 16 10" xfId="2748"/>
    <cellStyle name="_Book2 16 11" xfId="2749"/>
    <cellStyle name="_Book2 16 12" xfId="2750"/>
    <cellStyle name="_Book2 16 13" xfId="2751"/>
    <cellStyle name="_Book2 16 14" xfId="2752"/>
    <cellStyle name="_Book2 16 15" xfId="2753"/>
    <cellStyle name="_Book2 16 16" xfId="2754"/>
    <cellStyle name="_Book2 16 17" xfId="2755"/>
    <cellStyle name="_Book2 16 18" xfId="2756"/>
    <cellStyle name="_Book2 16 19" xfId="2757"/>
    <cellStyle name="_Book2 16 2" xfId="2758"/>
    <cellStyle name="_Book2 16 2 2" xfId="2759"/>
    <cellStyle name="_Book2 16 20" xfId="2760"/>
    <cellStyle name="_Book2 16 21" xfId="2761"/>
    <cellStyle name="_Book2 16 22" xfId="2762"/>
    <cellStyle name="_Book2 16 23" xfId="2763"/>
    <cellStyle name="_Book2 16 3" xfId="2764"/>
    <cellStyle name="_Book2 16 4" xfId="2765"/>
    <cellStyle name="_Book2 16 5" xfId="2766"/>
    <cellStyle name="_Book2 16 6" xfId="2767"/>
    <cellStyle name="_Book2 16 7" xfId="2768"/>
    <cellStyle name="_Book2 16 8" xfId="2769"/>
    <cellStyle name="_Book2 16 9" xfId="2770"/>
    <cellStyle name="_Book2 17" xfId="2771"/>
    <cellStyle name="_x0013__Book2 17" xfId="2772"/>
    <cellStyle name="_Book2 17 10" xfId="2773"/>
    <cellStyle name="_Book2 17 11" xfId="2774"/>
    <cellStyle name="_Book2 17 12" xfId="2775"/>
    <cellStyle name="_Book2 17 13" xfId="2776"/>
    <cellStyle name="_Book2 17 14" xfId="2777"/>
    <cellStyle name="_Book2 17 15" xfId="2778"/>
    <cellStyle name="_Book2 17 16" xfId="2779"/>
    <cellStyle name="_Book2 17 17" xfId="2780"/>
    <cellStyle name="_Book2 17 18" xfId="2781"/>
    <cellStyle name="_Book2 17 19" xfId="2782"/>
    <cellStyle name="_Book2 17 2" xfId="2783"/>
    <cellStyle name="_Book2 17 2 2" xfId="2784"/>
    <cellStyle name="_Book2 17 20" xfId="2785"/>
    <cellStyle name="_Book2 17 21" xfId="2786"/>
    <cellStyle name="_Book2 17 3" xfId="2787"/>
    <cellStyle name="_Book2 17 4" xfId="2788"/>
    <cellStyle name="_Book2 17 5" xfId="2789"/>
    <cellStyle name="_Book2 17 6" xfId="2790"/>
    <cellStyle name="_Book2 17 7" xfId="2791"/>
    <cellStyle name="_Book2 17 8" xfId="2792"/>
    <cellStyle name="_Book2 17 9" xfId="2793"/>
    <cellStyle name="_Book2 18" xfId="2794"/>
    <cellStyle name="_x0013__Book2 18" xfId="2795"/>
    <cellStyle name="_Book2 18 10" xfId="2796"/>
    <cellStyle name="_Book2 18 11" xfId="2797"/>
    <cellStyle name="_Book2 18 12" xfId="2798"/>
    <cellStyle name="_Book2 18 13" xfId="2799"/>
    <cellStyle name="_Book2 18 14" xfId="2800"/>
    <cellStyle name="_Book2 18 15" xfId="2801"/>
    <cellStyle name="_Book2 18 16" xfId="2802"/>
    <cellStyle name="_Book2 18 17" xfId="2803"/>
    <cellStyle name="_Book2 18 18" xfId="2804"/>
    <cellStyle name="_Book2 18 19" xfId="2805"/>
    <cellStyle name="_Book2 18 2" xfId="2806"/>
    <cellStyle name="_Book2 18 2 2" xfId="2807"/>
    <cellStyle name="_Book2 18 20" xfId="2808"/>
    <cellStyle name="_Book2 18 21" xfId="2809"/>
    <cellStyle name="_Book2 18 3" xfId="2810"/>
    <cellStyle name="_Book2 18 4" xfId="2811"/>
    <cellStyle name="_Book2 18 5" xfId="2812"/>
    <cellStyle name="_Book2 18 6" xfId="2813"/>
    <cellStyle name="_Book2 18 7" xfId="2814"/>
    <cellStyle name="_Book2 18 8" xfId="2815"/>
    <cellStyle name="_Book2 18 9" xfId="2816"/>
    <cellStyle name="_Book2 19" xfId="2817"/>
    <cellStyle name="_x0013__Book2 19" xfId="2818"/>
    <cellStyle name="_Book2 19 10" xfId="2819"/>
    <cellStyle name="_Book2 19 11" xfId="2820"/>
    <cellStyle name="_Book2 19 12" xfId="2821"/>
    <cellStyle name="_Book2 19 13" xfId="2822"/>
    <cellStyle name="_Book2 19 14" xfId="2823"/>
    <cellStyle name="_Book2 19 15" xfId="2824"/>
    <cellStyle name="_Book2 19 16" xfId="2825"/>
    <cellStyle name="_Book2 19 17" xfId="2826"/>
    <cellStyle name="_Book2 19 18" xfId="2827"/>
    <cellStyle name="_Book2 19 19" xfId="2828"/>
    <cellStyle name="_Book2 19 2" xfId="2829"/>
    <cellStyle name="_Book2 19 20" xfId="2830"/>
    <cellStyle name="_Book2 19 3" xfId="2831"/>
    <cellStyle name="_Book2 19 4" xfId="2832"/>
    <cellStyle name="_Book2 19 5" xfId="2833"/>
    <cellStyle name="_Book2 19 6" xfId="2834"/>
    <cellStyle name="_Book2 19 7" xfId="2835"/>
    <cellStyle name="_Book2 19 8" xfId="2836"/>
    <cellStyle name="_Book2 19 9" xfId="2837"/>
    <cellStyle name="_Book2 2" xfId="2838"/>
    <cellStyle name="_x0013__Book2 2" xfId="2839"/>
    <cellStyle name="_Book2 2 10" xfId="2840"/>
    <cellStyle name="_x0013__Book2 2 10" xfId="2841"/>
    <cellStyle name="_Book2 2 10 2" xfId="2842"/>
    <cellStyle name="_Book2 2 11" xfId="2843"/>
    <cellStyle name="_x0013__Book2 2 11" xfId="2844"/>
    <cellStyle name="_Book2 2 12" xfId="2845"/>
    <cellStyle name="_x0013__Book2 2 12" xfId="2846"/>
    <cellStyle name="_Book2 2 13" xfId="2847"/>
    <cellStyle name="_x0013__Book2 2 13" xfId="2848"/>
    <cellStyle name="_Book2 2 14" xfId="2849"/>
    <cellStyle name="_x0013__Book2 2 14" xfId="2850"/>
    <cellStyle name="_Book2 2 15" xfId="2851"/>
    <cellStyle name="_x0013__Book2 2 15" xfId="2852"/>
    <cellStyle name="_Book2 2 16" xfId="2853"/>
    <cellStyle name="_x0013__Book2 2 16" xfId="2854"/>
    <cellStyle name="_Book2 2 17" xfId="2855"/>
    <cellStyle name="_x0013__Book2 2 17" xfId="2856"/>
    <cellStyle name="_Book2 2 18" xfId="2857"/>
    <cellStyle name="_x0013__Book2 2 18" xfId="2858"/>
    <cellStyle name="_Book2 2 19" xfId="2859"/>
    <cellStyle name="_x0013__Book2 2 19" xfId="2860"/>
    <cellStyle name="_Book2 2 2" xfId="2861"/>
    <cellStyle name="_x0013__Book2 2 2" xfId="2862"/>
    <cellStyle name="_Book2 2 2 10" xfId="2863"/>
    <cellStyle name="_Book2 2 2 11" xfId="2864"/>
    <cellStyle name="_Book2 2 2 12" xfId="2865"/>
    <cellStyle name="_Book2 2 2 13" xfId="2866"/>
    <cellStyle name="_Book2 2 2 14" xfId="2867"/>
    <cellStyle name="_Book2 2 2 15" xfId="2868"/>
    <cellStyle name="_Book2 2 2 16" xfId="2869"/>
    <cellStyle name="_Book2 2 2 17" xfId="2870"/>
    <cellStyle name="_Book2 2 2 18" xfId="2871"/>
    <cellStyle name="_Book2 2 2 19" xfId="2872"/>
    <cellStyle name="_Book2 2 2 2" xfId="2873"/>
    <cellStyle name="_x0013__Book2 2 2 2" xfId="2874"/>
    <cellStyle name="_Book2 2 2 2 2" xfId="2875"/>
    <cellStyle name="_Book2 2 2 2 3" xfId="2876"/>
    <cellStyle name="_Book2 2 2 20" xfId="2877"/>
    <cellStyle name="_Book2 2 2 21" xfId="2878"/>
    <cellStyle name="_Book2 2 2 22" xfId="2879"/>
    <cellStyle name="_Book2 2 2 23" xfId="2880"/>
    <cellStyle name="_Book2 2 2 3" xfId="2881"/>
    <cellStyle name="_x0013__Book2 2 2 3" xfId="2882"/>
    <cellStyle name="_Book2 2 2 4" xfId="2883"/>
    <cellStyle name="_Book2 2 2 5" xfId="2884"/>
    <cellStyle name="_Book2 2 2 6" xfId="2885"/>
    <cellStyle name="_Book2 2 2 7" xfId="2886"/>
    <cellStyle name="_Book2 2 2 8" xfId="2887"/>
    <cellStyle name="_Book2 2 2 9" xfId="2888"/>
    <cellStyle name="_Book2 2 20" xfId="2889"/>
    <cellStyle name="_x0013__Book2 2 20" xfId="2890"/>
    <cellStyle name="_Book2 2 21" xfId="2891"/>
    <cellStyle name="_x0013__Book2 2 21" xfId="2892"/>
    <cellStyle name="_Book2 2 22" xfId="2893"/>
    <cellStyle name="_x0013__Book2 2 22" xfId="2894"/>
    <cellStyle name="_Book2 2 23" xfId="2895"/>
    <cellStyle name="_x0013__Book2 2 23" xfId="2896"/>
    <cellStyle name="_Book2 2 24" xfId="2897"/>
    <cellStyle name="_Book2 2 25" xfId="2898"/>
    <cellStyle name="_Book2 2 26" xfId="2899"/>
    <cellStyle name="_Book2 2 27" xfId="2900"/>
    <cellStyle name="_Book2 2 28" xfId="2901"/>
    <cellStyle name="_Book2 2 29" xfId="2902"/>
    <cellStyle name="_Book2 2 3" xfId="2903"/>
    <cellStyle name="_x0013__Book2 2 3" xfId="2904"/>
    <cellStyle name="_Book2 2 3 2" xfId="2905"/>
    <cellStyle name="_Book2 2 3 2 2" xfId="2906"/>
    <cellStyle name="_Book2 2 3 3" xfId="2907"/>
    <cellStyle name="_Book2 2 3 4" xfId="2908"/>
    <cellStyle name="_Book2 2 3 5" xfId="2909"/>
    <cellStyle name="_Book2 2 30" xfId="2910"/>
    <cellStyle name="_Book2 2 31" xfId="2911"/>
    <cellStyle name="_Book2 2 32" xfId="2912"/>
    <cellStyle name="_Book2 2 33" xfId="2913"/>
    <cellStyle name="_Book2 2 34" xfId="2914"/>
    <cellStyle name="_Book2 2 35" xfId="2915"/>
    <cellStyle name="_Book2 2 36" xfId="2916"/>
    <cellStyle name="_Book2 2 37" xfId="2917"/>
    <cellStyle name="_Book2 2 38" xfId="2918"/>
    <cellStyle name="_Book2 2 39" xfId="2919"/>
    <cellStyle name="_Book2 2 4" xfId="2920"/>
    <cellStyle name="_x0013__Book2 2 4" xfId="2921"/>
    <cellStyle name="_Book2 2 4 2" xfId="2922"/>
    <cellStyle name="_Book2 2 4 2 2" xfId="2923"/>
    <cellStyle name="_Book2 2 4 3" xfId="2924"/>
    <cellStyle name="_Book2 2 4 4" xfId="2925"/>
    <cellStyle name="_Book2 2 40" xfId="2926"/>
    <cellStyle name="_Book2 2 41" xfId="2927"/>
    <cellStyle name="_Book2 2 42" xfId="2928"/>
    <cellStyle name="_Book2 2 43" xfId="2929"/>
    <cellStyle name="_Book2 2 44" xfId="2930"/>
    <cellStyle name="_Book2 2 45" xfId="2931"/>
    <cellStyle name="_Book2 2 46" xfId="2932"/>
    <cellStyle name="_Book2 2 47" xfId="2933"/>
    <cellStyle name="_Book2 2 48" xfId="2934"/>
    <cellStyle name="_Book2 2 49" xfId="2935"/>
    <cellStyle name="_Book2 2 5" xfId="2936"/>
    <cellStyle name="_x0013__Book2 2 5" xfId="2937"/>
    <cellStyle name="_Book2 2 5 2" xfId="2938"/>
    <cellStyle name="_Book2 2 5 2 2" xfId="2939"/>
    <cellStyle name="_Book2 2 5 3" xfId="2940"/>
    <cellStyle name="_Book2 2 5 4" xfId="2941"/>
    <cellStyle name="_Book2 2 50" xfId="2942"/>
    <cellStyle name="_Book2 2 51" xfId="2943"/>
    <cellStyle name="_Book2 2 52" xfId="2944"/>
    <cellStyle name="_Book2 2 6" xfId="2945"/>
    <cellStyle name="_x0013__Book2 2 6" xfId="2946"/>
    <cellStyle name="_Book2 2 6 2" xfId="2947"/>
    <cellStyle name="_Book2 2 6 2 2" xfId="2948"/>
    <cellStyle name="_Book2 2 6 3" xfId="2949"/>
    <cellStyle name="_Book2 2 6 4" xfId="2950"/>
    <cellStyle name="_Book2 2 7" xfId="2951"/>
    <cellStyle name="_x0013__Book2 2 7" xfId="2952"/>
    <cellStyle name="_Book2 2 7 2" xfId="2953"/>
    <cellStyle name="_Book2 2 7 2 2" xfId="2954"/>
    <cellStyle name="_Book2 2 7 3" xfId="2955"/>
    <cellStyle name="_Book2 2 7 4" xfId="2956"/>
    <cellStyle name="_Book2 2 8" xfId="2957"/>
    <cellStyle name="_x0013__Book2 2 8" xfId="2958"/>
    <cellStyle name="_Book2 2 8 2" xfId="2959"/>
    <cellStyle name="_Book2 2 8 2 2" xfId="2960"/>
    <cellStyle name="_Book2 2 8 3" xfId="2961"/>
    <cellStyle name="_Book2 2 9" xfId="2962"/>
    <cellStyle name="_x0013__Book2 2 9" xfId="2963"/>
    <cellStyle name="_Book2 2 9 2" xfId="2964"/>
    <cellStyle name="_Book2 2 9 2 2" xfId="2965"/>
    <cellStyle name="_Book2 2 9 3" xfId="2966"/>
    <cellStyle name="_Book2 20" xfId="2967"/>
    <cellStyle name="_x0013__Book2 20" xfId="2968"/>
    <cellStyle name="_Book2 20 10" xfId="2969"/>
    <cellStyle name="_Book2 20 11" xfId="2970"/>
    <cellStyle name="_Book2 20 12" xfId="2971"/>
    <cellStyle name="_Book2 20 13" xfId="2972"/>
    <cellStyle name="_Book2 20 14" xfId="2973"/>
    <cellStyle name="_Book2 20 15" xfId="2974"/>
    <cellStyle name="_Book2 20 16" xfId="2975"/>
    <cellStyle name="_Book2 20 17" xfId="2976"/>
    <cellStyle name="_Book2 20 18" xfId="2977"/>
    <cellStyle name="_Book2 20 19" xfId="2978"/>
    <cellStyle name="_Book2 20 2" xfId="2979"/>
    <cellStyle name="_Book2 20 20" xfId="2980"/>
    <cellStyle name="_Book2 20 3" xfId="2981"/>
    <cellStyle name="_Book2 20 4" xfId="2982"/>
    <cellStyle name="_Book2 20 5" xfId="2983"/>
    <cellStyle name="_Book2 20 6" xfId="2984"/>
    <cellStyle name="_Book2 20 7" xfId="2985"/>
    <cellStyle name="_Book2 20 8" xfId="2986"/>
    <cellStyle name="_Book2 20 9" xfId="2987"/>
    <cellStyle name="_Book2 21" xfId="2988"/>
    <cellStyle name="_x0013__Book2 21" xfId="2989"/>
    <cellStyle name="_Book2 21 10" xfId="2990"/>
    <cellStyle name="_Book2 21 11" xfId="2991"/>
    <cellStyle name="_Book2 21 12" xfId="2992"/>
    <cellStyle name="_Book2 21 13" xfId="2993"/>
    <cellStyle name="_Book2 21 14" xfId="2994"/>
    <cellStyle name="_Book2 21 15" xfId="2995"/>
    <cellStyle name="_Book2 21 16" xfId="2996"/>
    <cellStyle name="_Book2 21 17" xfId="2997"/>
    <cellStyle name="_Book2 21 18" xfId="2998"/>
    <cellStyle name="_Book2 21 19" xfId="2999"/>
    <cellStyle name="_Book2 21 2" xfId="3000"/>
    <cellStyle name="_Book2 21 3" xfId="3001"/>
    <cellStyle name="_Book2 21 4" xfId="3002"/>
    <cellStyle name="_Book2 21 5" xfId="3003"/>
    <cellStyle name="_Book2 21 6" xfId="3004"/>
    <cellStyle name="_Book2 21 7" xfId="3005"/>
    <cellStyle name="_Book2 21 8" xfId="3006"/>
    <cellStyle name="_Book2 21 9" xfId="3007"/>
    <cellStyle name="_Book2 22" xfId="3008"/>
    <cellStyle name="_x0013__Book2 22" xfId="3009"/>
    <cellStyle name="_Book2 22 10" xfId="3010"/>
    <cellStyle name="_Book2 22 11" xfId="3011"/>
    <cellStyle name="_Book2 22 12" xfId="3012"/>
    <cellStyle name="_Book2 22 13" xfId="3013"/>
    <cellStyle name="_Book2 22 14" xfId="3014"/>
    <cellStyle name="_Book2 22 15" xfId="3015"/>
    <cellStyle name="_Book2 22 16" xfId="3016"/>
    <cellStyle name="_Book2 22 17" xfId="3017"/>
    <cellStyle name="_Book2 22 18" xfId="3018"/>
    <cellStyle name="_Book2 22 2" xfId="3019"/>
    <cellStyle name="_Book2 22 3" xfId="3020"/>
    <cellStyle name="_Book2 22 4" xfId="3021"/>
    <cellStyle name="_Book2 22 5" xfId="3022"/>
    <cellStyle name="_Book2 22 6" xfId="3023"/>
    <cellStyle name="_Book2 22 7" xfId="3024"/>
    <cellStyle name="_Book2 22 8" xfId="3025"/>
    <cellStyle name="_Book2 22 9" xfId="3026"/>
    <cellStyle name="_Book2 23" xfId="3027"/>
    <cellStyle name="_x0013__Book2 23" xfId="3028"/>
    <cellStyle name="_Book2 23 10" xfId="3029"/>
    <cellStyle name="_Book2 23 11" xfId="3030"/>
    <cellStyle name="_Book2 23 12" xfId="3031"/>
    <cellStyle name="_Book2 23 13" xfId="3032"/>
    <cellStyle name="_Book2 23 14" xfId="3033"/>
    <cellStyle name="_Book2 23 15" xfId="3034"/>
    <cellStyle name="_Book2 23 16" xfId="3035"/>
    <cellStyle name="_Book2 23 17" xfId="3036"/>
    <cellStyle name="_Book2 23 2" xfId="3037"/>
    <cellStyle name="_Book2 23 3" xfId="3038"/>
    <cellStyle name="_Book2 23 4" xfId="3039"/>
    <cellStyle name="_Book2 23 5" xfId="3040"/>
    <cellStyle name="_Book2 23 6" xfId="3041"/>
    <cellStyle name="_Book2 23 7" xfId="3042"/>
    <cellStyle name="_Book2 23 8" xfId="3043"/>
    <cellStyle name="_Book2 23 9" xfId="3044"/>
    <cellStyle name="_Book2 24" xfId="3045"/>
    <cellStyle name="_x0013__Book2 24" xfId="3046"/>
    <cellStyle name="_Book2 24 10" xfId="3047"/>
    <cellStyle name="_Book2 24 11" xfId="3048"/>
    <cellStyle name="_Book2 24 12" xfId="3049"/>
    <cellStyle name="_Book2 24 13" xfId="3050"/>
    <cellStyle name="_Book2 24 14" xfId="3051"/>
    <cellStyle name="_Book2 24 15" xfId="3052"/>
    <cellStyle name="_Book2 24 16" xfId="3053"/>
    <cellStyle name="_Book2 24 2" xfId="3054"/>
    <cellStyle name="_Book2 24 3" xfId="3055"/>
    <cellStyle name="_Book2 24 4" xfId="3056"/>
    <cellStyle name="_Book2 24 5" xfId="3057"/>
    <cellStyle name="_Book2 24 6" xfId="3058"/>
    <cellStyle name="_Book2 24 7" xfId="3059"/>
    <cellStyle name="_Book2 24 8" xfId="3060"/>
    <cellStyle name="_Book2 24 9" xfId="3061"/>
    <cellStyle name="_Book2 25" xfId="3062"/>
    <cellStyle name="_x0013__Book2 25" xfId="3063"/>
    <cellStyle name="_Book2 25 2" xfId="3064"/>
    <cellStyle name="_Book2 25 3" xfId="3065"/>
    <cellStyle name="_Book2 26" xfId="3066"/>
    <cellStyle name="_x0013__Book2 26" xfId="3067"/>
    <cellStyle name="_Book2 26 2" xfId="3068"/>
    <cellStyle name="_Book2 26 3" xfId="3069"/>
    <cellStyle name="_Book2 27" xfId="3070"/>
    <cellStyle name="_x0013__Book2 27" xfId="3071"/>
    <cellStyle name="_Book2 27 2" xfId="3072"/>
    <cellStyle name="_Book2 27 3" xfId="3073"/>
    <cellStyle name="_Book2 28" xfId="3074"/>
    <cellStyle name="_x0013__Book2 28" xfId="3075"/>
    <cellStyle name="_Book2 28 2" xfId="3076"/>
    <cellStyle name="_Book2 28 3" xfId="3077"/>
    <cellStyle name="_Book2 29" xfId="3078"/>
    <cellStyle name="_x0013__Book2 29" xfId="3079"/>
    <cellStyle name="_Book2 29 2" xfId="3080"/>
    <cellStyle name="_Book2 29 3" xfId="3081"/>
    <cellStyle name="_Book2 3" xfId="3082"/>
    <cellStyle name="_x0013__Book2 3" xfId="3083"/>
    <cellStyle name="_Book2 3 10" xfId="3084"/>
    <cellStyle name="_Book2 3 10 2" xfId="3085"/>
    <cellStyle name="_Book2 3 10 2 2" xfId="3086"/>
    <cellStyle name="_Book2 3 10 3" xfId="3087"/>
    <cellStyle name="_Book2 3 11" xfId="3088"/>
    <cellStyle name="_Book2 3 11 2" xfId="3089"/>
    <cellStyle name="_Book2 3 11 2 2" xfId="3090"/>
    <cellStyle name="_Book2 3 11 3" xfId="3091"/>
    <cellStyle name="_Book2 3 12" xfId="3092"/>
    <cellStyle name="_Book2 3 12 2" xfId="3093"/>
    <cellStyle name="_Book2 3 12 2 2" xfId="3094"/>
    <cellStyle name="_Book2 3 12 3" xfId="3095"/>
    <cellStyle name="_Book2 3 13" xfId="3096"/>
    <cellStyle name="_Book2 3 13 2" xfId="3097"/>
    <cellStyle name="_Book2 3 13 2 2" xfId="3098"/>
    <cellStyle name="_Book2 3 13 3" xfId="3099"/>
    <cellStyle name="_Book2 3 14" xfId="3100"/>
    <cellStyle name="_Book2 3 14 2" xfId="3101"/>
    <cellStyle name="_Book2 3 14 2 2" xfId="3102"/>
    <cellStyle name="_Book2 3 14 3" xfId="3103"/>
    <cellStyle name="_Book2 3 15" xfId="3104"/>
    <cellStyle name="_Book2 3 15 2" xfId="3105"/>
    <cellStyle name="_Book2 3 15 2 2" xfId="3106"/>
    <cellStyle name="_Book2 3 15 3" xfId="3107"/>
    <cellStyle name="_Book2 3 16" xfId="3108"/>
    <cellStyle name="_Book2 3 16 2" xfId="3109"/>
    <cellStyle name="_Book2 3 16 2 2" xfId="3110"/>
    <cellStyle name="_Book2 3 16 3" xfId="3111"/>
    <cellStyle name="_Book2 3 17" xfId="3112"/>
    <cellStyle name="_Book2 3 17 2" xfId="3113"/>
    <cellStyle name="_Book2 3 17 2 2" xfId="3114"/>
    <cellStyle name="_Book2 3 17 3" xfId="3115"/>
    <cellStyle name="_Book2 3 18" xfId="3116"/>
    <cellStyle name="_Book2 3 18 2" xfId="3117"/>
    <cellStyle name="_Book2 3 18 2 2" xfId="3118"/>
    <cellStyle name="_Book2 3 18 3" xfId="3119"/>
    <cellStyle name="_Book2 3 19" xfId="3120"/>
    <cellStyle name="_Book2 3 19 2" xfId="3121"/>
    <cellStyle name="_Book2 3 19 2 2" xfId="3122"/>
    <cellStyle name="_Book2 3 19 3" xfId="3123"/>
    <cellStyle name="_Book2 3 2" xfId="3124"/>
    <cellStyle name="_x0013__Book2 3 2" xfId="3125"/>
    <cellStyle name="_Book2 3 2 2" xfId="3126"/>
    <cellStyle name="_x0013__Book2 3 2 2" xfId="3127"/>
    <cellStyle name="_Book2 3 2 2 2" xfId="3128"/>
    <cellStyle name="_Book2 3 2 2 3" xfId="3129"/>
    <cellStyle name="_Book2 3 2 3" xfId="3130"/>
    <cellStyle name="_x0013__Book2 3 2 3" xfId="3131"/>
    <cellStyle name="_Book2 3 2 4" xfId="3132"/>
    <cellStyle name="_Book2 3 20" xfId="3133"/>
    <cellStyle name="_Book2 3 20 2" xfId="3134"/>
    <cellStyle name="_Book2 3 20 2 2" xfId="3135"/>
    <cellStyle name="_Book2 3 20 3" xfId="3136"/>
    <cellStyle name="_Book2 3 21" xfId="3137"/>
    <cellStyle name="_Book2 3 21 2" xfId="3138"/>
    <cellStyle name="_Book2 3 21 2 2" xfId="3139"/>
    <cellStyle name="_Book2 3 21 3" xfId="3140"/>
    <cellStyle name="_Book2 3 22" xfId="3141"/>
    <cellStyle name="_Book2 3 22 2" xfId="3142"/>
    <cellStyle name="_Book2 3 23" xfId="3143"/>
    <cellStyle name="_Book2 3 23 2" xfId="3144"/>
    <cellStyle name="_Book2 3 24" xfId="3145"/>
    <cellStyle name="_Book2 3 24 2" xfId="3146"/>
    <cellStyle name="_Book2 3 25" xfId="3147"/>
    <cellStyle name="_Book2 3 25 2" xfId="3148"/>
    <cellStyle name="_Book2 3 26" xfId="3149"/>
    <cellStyle name="_Book2 3 26 2" xfId="3150"/>
    <cellStyle name="_Book2 3 27" xfId="3151"/>
    <cellStyle name="_Book2 3 27 2" xfId="3152"/>
    <cellStyle name="_Book2 3 28" xfId="3153"/>
    <cellStyle name="_Book2 3 28 2" xfId="3154"/>
    <cellStyle name="_Book2 3 29" xfId="3155"/>
    <cellStyle name="_Book2 3 29 2" xfId="3156"/>
    <cellStyle name="_Book2 3 3" xfId="3157"/>
    <cellStyle name="_x0013__Book2 3 3" xfId="3158"/>
    <cellStyle name="_Book2 3 3 2" xfId="3159"/>
    <cellStyle name="_Book2 3 3 2 2" xfId="3160"/>
    <cellStyle name="_Book2 3 3 3" xfId="3161"/>
    <cellStyle name="_Book2 3 3 4" xfId="3162"/>
    <cellStyle name="_Book2 3 30" xfId="3163"/>
    <cellStyle name="_Book2 3 30 2" xfId="3164"/>
    <cellStyle name="_Book2 3 31" xfId="3165"/>
    <cellStyle name="_Book2 3 31 2" xfId="3166"/>
    <cellStyle name="_Book2 3 32" xfId="3167"/>
    <cellStyle name="_Book2 3 32 2" xfId="3168"/>
    <cellStyle name="_Book2 3 33" xfId="3169"/>
    <cellStyle name="_Book2 3 33 2" xfId="3170"/>
    <cellStyle name="_Book2 3 34" xfId="3171"/>
    <cellStyle name="_Book2 3 34 2" xfId="3172"/>
    <cellStyle name="_Book2 3 35" xfId="3173"/>
    <cellStyle name="_Book2 3 35 2" xfId="3174"/>
    <cellStyle name="_Book2 3 36" xfId="3175"/>
    <cellStyle name="_Book2 3 36 2" xfId="3176"/>
    <cellStyle name="_Book2 3 37" xfId="3177"/>
    <cellStyle name="_Book2 3 37 2" xfId="3178"/>
    <cellStyle name="_Book2 3 38" xfId="3179"/>
    <cellStyle name="_Book2 3 38 2" xfId="3180"/>
    <cellStyle name="_Book2 3 39" xfId="3181"/>
    <cellStyle name="_Book2 3 39 2" xfId="3182"/>
    <cellStyle name="_Book2 3 4" xfId="3183"/>
    <cellStyle name="_x0013__Book2 3 4" xfId="3184"/>
    <cellStyle name="_Book2 3 4 2" xfId="3185"/>
    <cellStyle name="_Book2 3 4 2 2" xfId="3186"/>
    <cellStyle name="_Book2 3 4 3" xfId="3187"/>
    <cellStyle name="_Book2 3 40" xfId="3188"/>
    <cellStyle name="_Book2 3 40 2" xfId="3189"/>
    <cellStyle name="_Book2 3 41" xfId="3190"/>
    <cellStyle name="_Book2 3 41 2" xfId="3191"/>
    <cellStyle name="_Book2 3 42" xfId="3192"/>
    <cellStyle name="_Book2 3 42 2" xfId="3193"/>
    <cellStyle name="_Book2 3 43" xfId="3194"/>
    <cellStyle name="_Book2 3 43 2" xfId="3195"/>
    <cellStyle name="_Book2 3 44" xfId="3196"/>
    <cellStyle name="_Book2 3 44 2" xfId="3197"/>
    <cellStyle name="_Book2 3 45" xfId="3198"/>
    <cellStyle name="_Book2 3 45 2" xfId="3199"/>
    <cellStyle name="_Book2 3 46" xfId="3200"/>
    <cellStyle name="_Book2 3 47" xfId="3201"/>
    <cellStyle name="_Book2 3 5" xfId="3202"/>
    <cellStyle name="_x0013__Book2 3 5" xfId="3203"/>
    <cellStyle name="_Book2 3 5 2" xfId="3204"/>
    <cellStyle name="_Book2 3 5 2 2" xfId="3205"/>
    <cellStyle name="_Book2 3 5 3" xfId="3206"/>
    <cellStyle name="_Book2 3 6" xfId="3207"/>
    <cellStyle name="_x0013__Book2 3 6" xfId="3208"/>
    <cellStyle name="_Book2 3 6 2" xfId="3209"/>
    <cellStyle name="_Book2 3 6 2 2" xfId="3210"/>
    <cellStyle name="_Book2 3 6 3" xfId="3211"/>
    <cellStyle name="_Book2 3 7" xfId="3212"/>
    <cellStyle name="_Book2 3 7 2" xfId="3213"/>
    <cellStyle name="_Book2 3 7 2 2" xfId="3214"/>
    <cellStyle name="_Book2 3 7 3" xfId="3215"/>
    <cellStyle name="_Book2 3 8" xfId="3216"/>
    <cellStyle name="_Book2 3 8 2" xfId="3217"/>
    <cellStyle name="_Book2 3 8 2 2" xfId="3218"/>
    <cellStyle name="_Book2 3 8 3" xfId="3219"/>
    <cellStyle name="_Book2 3 9" xfId="3220"/>
    <cellStyle name="_Book2 3 9 2" xfId="3221"/>
    <cellStyle name="_Book2 3 9 2 2" xfId="3222"/>
    <cellStyle name="_Book2 3 9 3" xfId="3223"/>
    <cellStyle name="_Book2 30" xfId="3224"/>
    <cellStyle name="_x0013__Book2 30" xfId="3225"/>
    <cellStyle name="_Book2 30 2" xfId="3226"/>
    <cellStyle name="_Book2 30 3" xfId="3227"/>
    <cellStyle name="_Book2 31" xfId="3228"/>
    <cellStyle name="_x0013__Book2 31" xfId="3229"/>
    <cellStyle name="_Book2 31 2" xfId="3230"/>
    <cellStyle name="_Book2 31 3" xfId="3231"/>
    <cellStyle name="_Book2 32" xfId="3232"/>
    <cellStyle name="_x0013__Book2 32" xfId="3233"/>
    <cellStyle name="_Book2 32 2" xfId="3234"/>
    <cellStyle name="_Book2 32 3" xfId="3235"/>
    <cellStyle name="_Book2 33" xfId="3236"/>
    <cellStyle name="_x0013__Book2 33" xfId="3237"/>
    <cellStyle name="_Book2 33 2" xfId="3238"/>
    <cellStyle name="_Book2 33 3" xfId="3239"/>
    <cellStyle name="_Book2 34" xfId="3240"/>
    <cellStyle name="_x0013__Book2 34" xfId="3241"/>
    <cellStyle name="_Book2 35" xfId="3242"/>
    <cellStyle name="_x0013__Book2 35" xfId="3243"/>
    <cellStyle name="_Book2 36" xfId="3244"/>
    <cellStyle name="_x0013__Book2 36" xfId="3245"/>
    <cellStyle name="_Book2 37" xfId="3246"/>
    <cellStyle name="_x0013__Book2 37" xfId="3247"/>
    <cellStyle name="_Book2 38" xfId="3248"/>
    <cellStyle name="_x0013__Book2 38" xfId="3249"/>
    <cellStyle name="_Book2 39" xfId="3250"/>
    <cellStyle name="_x0013__Book2 39" xfId="3251"/>
    <cellStyle name="_Book2 4" xfId="3252"/>
    <cellStyle name="_x0013__Book2 4" xfId="3253"/>
    <cellStyle name="_Book2 4 10" xfId="3254"/>
    <cellStyle name="_Book2 4 10 2" xfId="3255"/>
    <cellStyle name="_Book2 4 10 2 2" xfId="3256"/>
    <cellStyle name="_Book2 4 10 3" xfId="3257"/>
    <cellStyle name="_Book2 4 11" xfId="3258"/>
    <cellStyle name="_Book2 4 11 2" xfId="3259"/>
    <cellStyle name="_Book2 4 11 2 2" xfId="3260"/>
    <cellStyle name="_Book2 4 11 3" xfId="3261"/>
    <cellStyle name="_Book2 4 12" xfId="3262"/>
    <cellStyle name="_Book2 4 12 2" xfId="3263"/>
    <cellStyle name="_Book2 4 12 2 2" xfId="3264"/>
    <cellStyle name="_Book2 4 12 3" xfId="3265"/>
    <cellStyle name="_Book2 4 13" xfId="3266"/>
    <cellStyle name="_Book2 4 13 2" xfId="3267"/>
    <cellStyle name="_Book2 4 13 2 2" xfId="3268"/>
    <cellStyle name="_Book2 4 13 3" xfId="3269"/>
    <cellStyle name="_Book2 4 14" xfId="3270"/>
    <cellStyle name="_Book2 4 14 2" xfId="3271"/>
    <cellStyle name="_Book2 4 14 2 2" xfId="3272"/>
    <cellStyle name="_Book2 4 14 3" xfId="3273"/>
    <cellStyle name="_Book2 4 15" xfId="3274"/>
    <cellStyle name="_Book2 4 15 2" xfId="3275"/>
    <cellStyle name="_Book2 4 15 2 2" xfId="3276"/>
    <cellStyle name="_Book2 4 15 3" xfId="3277"/>
    <cellStyle name="_Book2 4 16" xfId="3278"/>
    <cellStyle name="_Book2 4 16 2" xfId="3279"/>
    <cellStyle name="_Book2 4 16 2 2" xfId="3280"/>
    <cellStyle name="_Book2 4 16 3" xfId="3281"/>
    <cellStyle name="_Book2 4 17" xfId="3282"/>
    <cellStyle name="_Book2 4 17 2" xfId="3283"/>
    <cellStyle name="_Book2 4 17 2 2" xfId="3284"/>
    <cellStyle name="_Book2 4 17 3" xfId="3285"/>
    <cellStyle name="_Book2 4 18" xfId="3286"/>
    <cellStyle name="_Book2 4 18 2" xfId="3287"/>
    <cellStyle name="_Book2 4 18 2 2" xfId="3288"/>
    <cellStyle name="_Book2 4 18 3" xfId="3289"/>
    <cellStyle name="_Book2 4 19" xfId="3290"/>
    <cellStyle name="_Book2 4 19 2" xfId="3291"/>
    <cellStyle name="_Book2 4 19 2 2" xfId="3292"/>
    <cellStyle name="_Book2 4 19 3" xfId="3293"/>
    <cellStyle name="_Book2 4 2" xfId="3294"/>
    <cellStyle name="_x0013__Book2 4 2" xfId="3295"/>
    <cellStyle name="_Book2 4 2 2" xfId="3296"/>
    <cellStyle name="_x0013__Book2 4 2 2" xfId="3297"/>
    <cellStyle name="_Book2 4 2 2 2" xfId="3298"/>
    <cellStyle name="_Book2 4 2 2 3" xfId="3299"/>
    <cellStyle name="_Book2 4 2 3" xfId="3300"/>
    <cellStyle name="_x0013__Book2 4 2 3" xfId="3301"/>
    <cellStyle name="_Book2 4 2 4" xfId="3302"/>
    <cellStyle name="_Book2 4 2 5" xfId="3303"/>
    <cellStyle name="_Book2 4 2 6" xfId="3304"/>
    <cellStyle name="_Book2 4 20" xfId="3305"/>
    <cellStyle name="_Book2 4 20 2" xfId="3306"/>
    <cellStyle name="_Book2 4 20 2 2" xfId="3307"/>
    <cellStyle name="_Book2 4 20 3" xfId="3308"/>
    <cellStyle name="_Book2 4 21" xfId="3309"/>
    <cellStyle name="_Book2 4 21 2" xfId="3310"/>
    <cellStyle name="_Book2 4 22" xfId="3311"/>
    <cellStyle name="_Book2 4 22 2" xfId="3312"/>
    <cellStyle name="_Book2 4 23" xfId="3313"/>
    <cellStyle name="_Book2 4 23 2" xfId="3314"/>
    <cellStyle name="_Book2 4 24" xfId="3315"/>
    <cellStyle name="_Book2 4 24 2" xfId="3316"/>
    <cellStyle name="_Book2 4 25" xfId="3317"/>
    <cellStyle name="_Book2 4 25 2" xfId="3318"/>
    <cellStyle name="_Book2 4 26" xfId="3319"/>
    <cellStyle name="_Book2 4 26 2" xfId="3320"/>
    <cellStyle name="_Book2 4 27" xfId="3321"/>
    <cellStyle name="_Book2 4 27 2" xfId="3322"/>
    <cellStyle name="_Book2 4 28" xfId="3323"/>
    <cellStyle name="_Book2 4 28 2" xfId="3324"/>
    <cellStyle name="_Book2 4 29" xfId="3325"/>
    <cellStyle name="_Book2 4 29 2" xfId="3326"/>
    <cellStyle name="_Book2 4 3" xfId="3327"/>
    <cellStyle name="_x0013__Book2 4 3" xfId="3328"/>
    <cellStyle name="_Book2 4 3 2" xfId="3329"/>
    <cellStyle name="_Book2 4 3 2 2" xfId="3330"/>
    <cellStyle name="_Book2 4 3 3" xfId="3331"/>
    <cellStyle name="_Book2 4 3 4" xfId="3332"/>
    <cellStyle name="_Book2 4 3 5" xfId="3333"/>
    <cellStyle name="_Book2 4 30" xfId="3334"/>
    <cellStyle name="_Book2 4 30 2" xfId="3335"/>
    <cellStyle name="_Book2 4 31" xfId="3336"/>
    <cellStyle name="_Book2 4 31 2" xfId="3337"/>
    <cellStyle name="_Book2 4 32" xfId="3338"/>
    <cellStyle name="_Book2 4 32 2" xfId="3339"/>
    <cellStyle name="_Book2 4 33" xfId="3340"/>
    <cellStyle name="_Book2 4 33 2" xfId="3341"/>
    <cellStyle name="_Book2 4 34" xfId="3342"/>
    <cellStyle name="_Book2 4 34 2" xfId="3343"/>
    <cellStyle name="_Book2 4 35" xfId="3344"/>
    <cellStyle name="_Book2 4 35 2" xfId="3345"/>
    <cellStyle name="_Book2 4 36" xfId="3346"/>
    <cellStyle name="_Book2 4 36 2" xfId="3347"/>
    <cellStyle name="_Book2 4 37" xfId="3348"/>
    <cellStyle name="_Book2 4 37 2" xfId="3349"/>
    <cellStyle name="_Book2 4 38" xfId="3350"/>
    <cellStyle name="_Book2 4 38 2" xfId="3351"/>
    <cellStyle name="_Book2 4 39" xfId="3352"/>
    <cellStyle name="_Book2 4 39 2" xfId="3353"/>
    <cellStyle name="_Book2 4 4" xfId="3354"/>
    <cellStyle name="_x0013__Book2 4 4" xfId="3355"/>
    <cellStyle name="_Book2 4 4 2" xfId="3356"/>
    <cellStyle name="_Book2 4 4 2 2" xfId="3357"/>
    <cellStyle name="_Book2 4 4 3" xfId="3358"/>
    <cellStyle name="_Book2 4 4 4" xfId="3359"/>
    <cellStyle name="_Book2 4 40" xfId="3360"/>
    <cellStyle name="_Book2 4 40 2" xfId="3361"/>
    <cellStyle name="_Book2 4 41" xfId="3362"/>
    <cellStyle name="_Book2 4 41 2" xfId="3363"/>
    <cellStyle name="_Book2 4 42" xfId="3364"/>
    <cellStyle name="_Book2 4 42 2" xfId="3365"/>
    <cellStyle name="_Book2 4 43" xfId="3366"/>
    <cellStyle name="_Book2 4 43 2" xfId="3367"/>
    <cellStyle name="_Book2 4 44" xfId="3368"/>
    <cellStyle name="_Book2 4 44 2" xfId="3369"/>
    <cellStyle name="_Book2 4 45" xfId="3370"/>
    <cellStyle name="_Book2 4 45 2" xfId="3371"/>
    <cellStyle name="_Book2 4 46" xfId="3372"/>
    <cellStyle name="_Book2 4 47" xfId="3373"/>
    <cellStyle name="_Book2 4 5" xfId="3374"/>
    <cellStyle name="_x0013__Book2 4 5" xfId="3375"/>
    <cellStyle name="_Book2 4 5 2" xfId="3376"/>
    <cellStyle name="_Book2 4 5 2 2" xfId="3377"/>
    <cellStyle name="_Book2 4 5 3" xfId="3378"/>
    <cellStyle name="_Book2 4 6" xfId="3379"/>
    <cellStyle name="_x0013__Book2 4 6" xfId="3380"/>
    <cellStyle name="_Book2 4 6 2" xfId="3381"/>
    <cellStyle name="_Book2 4 6 2 2" xfId="3382"/>
    <cellStyle name="_Book2 4 6 3" xfId="3383"/>
    <cellStyle name="_Book2 4 7" xfId="3384"/>
    <cellStyle name="_Book2 4 7 2" xfId="3385"/>
    <cellStyle name="_Book2 4 7 2 2" xfId="3386"/>
    <cellStyle name="_Book2 4 7 3" xfId="3387"/>
    <cellStyle name="_Book2 4 8" xfId="3388"/>
    <cellStyle name="_Book2 4 8 2" xfId="3389"/>
    <cellStyle name="_Book2 4 8 2 2" xfId="3390"/>
    <cellStyle name="_Book2 4 8 3" xfId="3391"/>
    <cellStyle name="_Book2 4 9" xfId="3392"/>
    <cellStyle name="_Book2 4 9 2" xfId="3393"/>
    <cellStyle name="_Book2 4 9 2 2" xfId="3394"/>
    <cellStyle name="_Book2 4 9 3" xfId="3395"/>
    <cellStyle name="_Book2 40" xfId="3396"/>
    <cellStyle name="_x0013__Book2 40" xfId="3397"/>
    <cellStyle name="_Book2 41" xfId="3398"/>
    <cellStyle name="_x0013__Book2 41" xfId="3399"/>
    <cellStyle name="_Book2 42" xfId="3400"/>
    <cellStyle name="_x0013__Book2 42" xfId="3401"/>
    <cellStyle name="_Book2 43" xfId="3402"/>
    <cellStyle name="_x0013__Book2 43" xfId="3403"/>
    <cellStyle name="_Book2 44" xfId="3404"/>
    <cellStyle name="_x0013__Book2 44" xfId="3405"/>
    <cellStyle name="_Book2 45" xfId="3406"/>
    <cellStyle name="_x0013__Book2 45" xfId="3407"/>
    <cellStyle name="_Book2 46" xfId="3408"/>
    <cellStyle name="_x0013__Book2 46" xfId="3409"/>
    <cellStyle name="_Book2 47" xfId="3410"/>
    <cellStyle name="_x0013__Book2 47" xfId="3411"/>
    <cellStyle name="_Book2 48" xfId="3412"/>
    <cellStyle name="_x0013__Book2 48" xfId="3413"/>
    <cellStyle name="_Book2 49" xfId="3414"/>
    <cellStyle name="_x0013__Book2 49" xfId="3415"/>
    <cellStyle name="_Book2 5" xfId="3416"/>
    <cellStyle name="_x0013__Book2 5" xfId="3417"/>
    <cellStyle name="_Book2 5 10" xfId="3418"/>
    <cellStyle name="_Book2 5 11" xfId="3419"/>
    <cellStyle name="_Book2 5 12" xfId="3420"/>
    <cellStyle name="_Book2 5 13" xfId="3421"/>
    <cellStyle name="_Book2 5 14" xfId="3422"/>
    <cellStyle name="_Book2 5 15" xfId="3423"/>
    <cellStyle name="_Book2 5 16" xfId="3424"/>
    <cellStyle name="_Book2 5 17" xfId="3425"/>
    <cellStyle name="_Book2 5 18" xfId="3426"/>
    <cellStyle name="_Book2 5 19" xfId="3427"/>
    <cellStyle name="_Book2 5 2" xfId="3428"/>
    <cellStyle name="_x0013__Book2 5 2" xfId="3429"/>
    <cellStyle name="_Book2 5 2 2" xfId="3430"/>
    <cellStyle name="_x0013__Book2 5 2 2" xfId="3431"/>
    <cellStyle name="_Book2 5 2 2 2" xfId="3432"/>
    <cellStyle name="_Book2 5 2 2 3" xfId="3433"/>
    <cellStyle name="_Book2 5 2 3" xfId="3434"/>
    <cellStyle name="_x0013__Book2 5 2 3" xfId="3435"/>
    <cellStyle name="_Book2 5 2 4" xfId="3436"/>
    <cellStyle name="_Book2 5 20" xfId="3437"/>
    <cellStyle name="_Book2 5 21" xfId="3438"/>
    <cellStyle name="_Book2 5 22" xfId="3439"/>
    <cellStyle name="_Book2 5 23" xfId="3440"/>
    <cellStyle name="_Book2 5 24" xfId="3441"/>
    <cellStyle name="_Book2 5 25" xfId="3442"/>
    <cellStyle name="_Book2 5 26" xfId="3443"/>
    <cellStyle name="_Book2 5 27" xfId="3444"/>
    <cellStyle name="_Book2 5 28" xfId="3445"/>
    <cellStyle name="_Book2 5 29" xfId="3446"/>
    <cellStyle name="_Book2 5 3" xfId="3447"/>
    <cellStyle name="_x0013__Book2 5 3" xfId="3448"/>
    <cellStyle name="_Book2 5 3 2" xfId="3449"/>
    <cellStyle name="_Book2 5 3 2 2" xfId="3450"/>
    <cellStyle name="_Book2 5 3 3" xfId="3451"/>
    <cellStyle name="_Book2 5 3 4" xfId="3452"/>
    <cellStyle name="_Book2 5 30" xfId="3453"/>
    <cellStyle name="_Book2 5 31" xfId="3454"/>
    <cellStyle name="_Book2 5 32" xfId="3455"/>
    <cellStyle name="_Book2 5 33" xfId="3456"/>
    <cellStyle name="_Book2 5 34" xfId="3457"/>
    <cellStyle name="_Book2 5 35" xfId="3458"/>
    <cellStyle name="_Book2 5 36" xfId="3459"/>
    <cellStyle name="_Book2 5 4" xfId="3460"/>
    <cellStyle name="_x0013__Book2 5 4" xfId="3461"/>
    <cellStyle name="_Book2 5 4 2" xfId="3462"/>
    <cellStyle name="_Book2 5 4 2 2" xfId="3463"/>
    <cellStyle name="_Book2 5 4 3" xfId="3464"/>
    <cellStyle name="_Book2 5 5" xfId="3465"/>
    <cellStyle name="_Book2 5 5 2" xfId="3466"/>
    <cellStyle name="_Book2 5 5 2 2" xfId="3467"/>
    <cellStyle name="_Book2 5 5 3" xfId="3468"/>
    <cellStyle name="_Book2 5 6" xfId="3469"/>
    <cellStyle name="_Book2 5 6 2" xfId="3470"/>
    <cellStyle name="_Book2 5 6 2 2" xfId="3471"/>
    <cellStyle name="_Book2 5 6 3" xfId="3472"/>
    <cellStyle name="_Book2 5 7" xfId="3473"/>
    <cellStyle name="_Book2 5 7 2" xfId="3474"/>
    <cellStyle name="_Book2 5 8" xfId="3475"/>
    <cellStyle name="_Book2 5 9" xfId="3476"/>
    <cellStyle name="_Book2 50" xfId="3477"/>
    <cellStyle name="_x0013__Book2 50" xfId="3478"/>
    <cellStyle name="_Book2 51" xfId="3479"/>
    <cellStyle name="_x0013__Book2 51" xfId="3480"/>
    <cellStyle name="_Book2 52" xfId="3481"/>
    <cellStyle name="_Book2 53" xfId="3482"/>
    <cellStyle name="_Book2 54" xfId="3483"/>
    <cellStyle name="_Book2 55" xfId="3484"/>
    <cellStyle name="_Book2 6" xfId="3485"/>
    <cellStyle name="_x0013__Book2 6" xfId="3486"/>
    <cellStyle name="_Book2 6 10" xfId="3487"/>
    <cellStyle name="_Book2 6 11" xfId="3488"/>
    <cellStyle name="_Book2 6 12" xfId="3489"/>
    <cellStyle name="_Book2 6 13" xfId="3490"/>
    <cellStyle name="_Book2 6 14" xfId="3491"/>
    <cellStyle name="_Book2 6 15" xfId="3492"/>
    <cellStyle name="_Book2 6 16" xfId="3493"/>
    <cellStyle name="_Book2 6 17" xfId="3494"/>
    <cellStyle name="_Book2 6 18" xfId="3495"/>
    <cellStyle name="_Book2 6 19" xfId="3496"/>
    <cellStyle name="_Book2 6 2" xfId="3497"/>
    <cellStyle name="_x0013__Book2 6 2" xfId="3498"/>
    <cellStyle name="_Book2 6 2 2" xfId="3499"/>
    <cellStyle name="_x0013__Book2 6 2 2" xfId="3500"/>
    <cellStyle name="_Book2 6 2 3" xfId="3501"/>
    <cellStyle name="_x0013__Book2 6 2 3" xfId="3502"/>
    <cellStyle name="_Book2 6 20" xfId="3503"/>
    <cellStyle name="_Book2 6 21" xfId="3504"/>
    <cellStyle name="_Book2 6 22" xfId="3505"/>
    <cellStyle name="_Book2 6 23" xfId="3506"/>
    <cellStyle name="_Book2 6 24" xfId="3507"/>
    <cellStyle name="_Book2 6 25" xfId="3508"/>
    <cellStyle name="_Book2 6 26" xfId="3509"/>
    <cellStyle name="_Book2 6 27" xfId="3510"/>
    <cellStyle name="_Book2 6 28" xfId="3511"/>
    <cellStyle name="_Book2 6 29" xfId="3512"/>
    <cellStyle name="_Book2 6 3" xfId="3513"/>
    <cellStyle name="_x0013__Book2 6 3" xfId="3514"/>
    <cellStyle name="_Book2 6 30" xfId="3515"/>
    <cellStyle name="_Book2 6 31" xfId="3516"/>
    <cellStyle name="_Book2 6 32" xfId="3517"/>
    <cellStyle name="_Book2 6 33" xfId="3518"/>
    <cellStyle name="_Book2 6 34" xfId="3519"/>
    <cellStyle name="_Book2 6 35" xfId="3520"/>
    <cellStyle name="_Book2 6 4" xfId="3521"/>
    <cellStyle name="_x0013__Book2 6 4" xfId="3522"/>
    <cellStyle name="_Book2 6 5" xfId="3523"/>
    <cellStyle name="_Book2 6 6" xfId="3524"/>
    <cellStyle name="_Book2 6 7" xfId="3525"/>
    <cellStyle name="_Book2 6 8" xfId="3526"/>
    <cellStyle name="_Book2 6 9" xfId="3527"/>
    <cellStyle name="_Book2 7" xfId="3528"/>
    <cellStyle name="_x0013__Book2 7" xfId="3529"/>
    <cellStyle name="_Book2 7 10" xfId="3530"/>
    <cellStyle name="_Book2 7 11" xfId="3531"/>
    <cellStyle name="_Book2 7 12" xfId="3532"/>
    <cellStyle name="_Book2 7 13" xfId="3533"/>
    <cellStyle name="_Book2 7 14" xfId="3534"/>
    <cellStyle name="_Book2 7 15" xfId="3535"/>
    <cellStyle name="_Book2 7 16" xfId="3536"/>
    <cellStyle name="_Book2 7 17" xfId="3537"/>
    <cellStyle name="_Book2 7 18" xfId="3538"/>
    <cellStyle name="_Book2 7 19" xfId="3539"/>
    <cellStyle name="_Book2 7 2" xfId="3540"/>
    <cellStyle name="_x0013__Book2 7 2" xfId="3541"/>
    <cellStyle name="_Book2 7 2 2" xfId="3542"/>
    <cellStyle name="_x0013__Book2 7 2 2" xfId="3543"/>
    <cellStyle name="_Book2 7 2 3" xfId="3544"/>
    <cellStyle name="_x0013__Book2 7 2 3" xfId="3545"/>
    <cellStyle name="_Book2 7 20" xfId="3546"/>
    <cellStyle name="_Book2 7 21" xfId="3547"/>
    <cellStyle name="_Book2 7 22" xfId="3548"/>
    <cellStyle name="_Book2 7 23" xfId="3549"/>
    <cellStyle name="_Book2 7 24" xfId="3550"/>
    <cellStyle name="_Book2 7 25" xfId="3551"/>
    <cellStyle name="_Book2 7 26" xfId="3552"/>
    <cellStyle name="_Book2 7 27" xfId="3553"/>
    <cellStyle name="_Book2 7 28" xfId="3554"/>
    <cellStyle name="_Book2 7 29" xfId="3555"/>
    <cellStyle name="_Book2 7 3" xfId="3556"/>
    <cellStyle name="_x0013__Book2 7 3" xfId="3557"/>
    <cellStyle name="_Book2 7 30" xfId="3558"/>
    <cellStyle name="_Book2 7 31" xfId="3559"/>
    <cellStyle name="_Book2 7 32" xfId="3560"/>
    <cellStyle name="_Book2 7 33" xfId="3561"/>
    <cellStyle name="_Book2 7 34" xfId="3562"/>
    <cellStyle name="_Book2 7 4" xfId="3563"/>
    <cellStyle name="_x0013__Book2 7 4" xfId="3564"/>
    <cellStyle name="_Book2 7 5" xfId="3565"/>
    <cellStyle name="_Book2 7 6" xfId="3566"/>
    <cellStyle name="_Book2 7 7" xfId="3567"/>
    <cellStyle name="_Book2 7 8" xfId="3568"/>
    <cellStyle name="_Book2 7 9" xfId="3569"/>
    <cellStyle name="_Book2 8" xfId="3570"/>
    <cellStyle name="_x0013__Book2 8" xfId="3571"/>
    <cellStyle name="_Book2 8 10" xfId="3572"/>
    <cellStyle name="_Book2 8 11" xfId="3573"/>
    <cellStyle name="_Book2 8 12" xfId="3574"/>
    <cellStyle name="_Book2 8 13" xfId="3575"/>
    <cellStyle name="_Book2 8 14" xfId="3576"/>
    <cellStyle name="_Book2 8 15" xfId="3577"/>
    <cellStyle name="_Book2 8 16" xfId="3578"/>
    <cellStyle name="_Book2 8 17" xfId="3579"/>
    <cellStyle name="_Book2 8 18" xfId="3580"/>
    <cellStyle name="_Book2 8 19" xfId="3581"/>
    <cellStyle name="_Book2 8 2" xfId="3582"/>
    <cellStyle name="_x0013__Book2 8 2" xfId="3583"/>
    <cellStyle name="_Book2 8 2 2" xfId="3584"/>
    <cellStyle name="_x0013__Book2 8 2 2" xfId="3585"/>
    <cellStyle name="_Book2 8 2 3" xfId="3586"/>
    <cellStyle name="_x0013__Book2 8 2 3" xfId="3587"/>
    <cellStyle name="_Book2 8 20" xfId="3588"/>
    <cellStyle name="_Book2 8 21" xfId="3589"/>
    <cellStyle name="_Book2 8 22" xfId="3590"/>
    <cellStyle name="_Book2 8 23" xfId="3591"/>
    <cellStyle name="_Book2 8 24" xfId="3592"/>
    <cellStyle name="_Book2 8 25" xfId="3593"/>
    <cellStyle name="_Book2 8 26" xfId="3594"/>
    <cellStyle name="_Book2 8 27" xfId="3595"/>
    <cellStyle name="_Book2 8 28" xfId="3596"/>
    <cellStyle name="_Book2 8 29" xfId="3597"/>
    <cellStyle name="_Book2 8 3" xfId="3598"/>
    <cellStyle name="_x0013__Book2 8 3" xfId="3599"/>
    <cellStyle name="_Book2 8 30" xfId="3600"/>
    <cellStyle name="_Book2 8 31" xfId="3601"/>
    <cellStyle name="_Book2 8 32" xfId="3602"/>
    <cellStyle name="_Book2 8 33" xfId="3603"/>
    <cellStyle name="_Book2 8 4" xfId="3604"/>
    <cellStyle name="_x0013__Book2 8 4" xfId="3605"/>
    <cellStyle name="_Book2 8 5" xfId="3606"/>
    <cellStyle name="_Book2 8 6" xfId="3607"/>
    <cellStyle name="_Book2 8 7" xfId="3608"/>
    <cellStyle name="_Book2 8 8" xfId="3609"/>
    <cellStyle name="_Book2 8 9" xfId="3610"/>
    <cellStyle name="_Book2 9" xfId="3611"/>
    <cellStyle name="_x0013__Book2 9" xfId="3612"/>
    <cellStyle name="_Book2 9 10" xfId="3613"/>
    <cellStyle name="_Book2 9 11" xfId="3614"/>
    <cellStyle name="_Book2 9 12" xfId="3615"/>
    <cellStyle name="_Book2 9 13" xfId="3616"/>
    <cellStyle name="_Book2 9 14" xfId="3617"/>
    <cellStyle name="_Book2 9 15" xfId="3618"/>
    <cellStyle name="_Book2 9 16" xfId="3619"/>
    <cellStyle name="_Book2 9 17" xfId="3620"/>
    <cellStyle name="_Book2 9 18" xfId="3621"/>
    <cellStyle name="_Book2 9 19" xfId="3622"/>
    <cellStyle name="_Book2 9 2" xfId="3623"/>
    <cellStyle name="_x0013__Book2 9 2" xfId="3624"/>
    <cellStyle name="_Book2 9 2 2" xfId="3625"/>
    <cellStyle name="_x0013__Book2 9 2 2" xfId="3626"/>
    <cellStyle name="_Book2 9 2 3" xfId="3627"/>
    <cellStyle name="_x0013__Book2 9 2 3" xfId="3628"/>
    <cellStyle name="_Book2 9 20" xfId="3629"/>
    <cellStyle name="_Book2 9 21" xfId="3630"/>
    <cellStyle name="_Book2 9 22" xfId="3631"/>
    <cellStyle name="_Book2 9 23" xfId="3632"/>
    <cellStyle name="_Book2 9 24" xfId="3633"/>
    <cellStyle name="_Book2 9 3" xfId="3634"/>
    <cellStyle name="_x0013__Book2 9 3" xfId="3635"/>
    <cellStyle name="_Book2 9 4" xfId="3636"/>
    <cellStyle name="_x0013__Book2 9 4" xfId="3637"/>
    <cellStyle name="_Book2 9 5" xfId="3638"/>
    <cellStyle name="_Book2 9 6" xfId="3639"/>
    <cellStyle name="_Book2 9 7" xfId="3640"/>
    <cellStyle name="_Book2 9 8" xfId="3641"/>
    <cellStyle name="_Book2 9 9" xfId="3642"/>
    <cellStyle name="_Book2_04 07E Wild Horse Wind Expansion (C) (2)" xfId="3643"/>
    <cellStyle name="_Book2_04 07E Wild Horse Wind Expansion (C) (2) 2" xfId="3644"/>
    <cellStyle name="_Book2_04 07E Wild Horse Wind Expansion (C) (2) 2 2" xfId="3645"/>
    <cellStyle name="_Book2_04 07E Wild Horse Wind Expansion (C) (2) 2 2 2" xfId="3646"/>
    <cellStyle name="_Book2_04 07E Wild Horse Wind Expansion (C) (2) 2 3" xfId="3647"/>
    <cellStyle name="_Book2_04 07E Wild Horse Wind Expansion (C) (2) 3" xfId="3648"/>
    <cellStyle name="_Book2_04 07E Wild Horse Wind Expansion (C) (2) 3 2" xfId="3649"/>
    <cellStyle name="_Book2_04 07E Wild Horse Wind Expansion (C) (2) 4" xfId="3650"/>
    <cellStyle name="_Book2_04 07E Wild Horse Wind Expansion (C) (2)_Adj Bench DR 3 for Initial Briefs (Electric)" xfId="3651"/>
    <cellStyle name="_Book2_04 07E Wild Horse Wind Expansion (C) (2)_Adj Bench DR 3 for Initial Briefs (Electric) 2" xfId="3652"/>
    <cellStyle name="_Book2_04 07E Wild Horse Wind Expansion (C) (2)_Adj Bench DR 3 for Initial Briefs (Electric) 2 2" xfId="3653"/>
    <cellStyle name="_Book2_04 07E Wild Horse Wind Expansion (C) (2)_Adj Bench DR 3 for Initial Briefs (Electric) 2 2 2" xfId="3654"/>
    <cellStyle name="_Book2_04 07E Wild Horse Wind Expansion (C) (2)_Adj Bench DR 3 for Initial Briefs (Electric) 2 3" xfId="3655"/>
    <cellStyle name="_Book2_04 07E Wild Horse Wind Expansion (C) (2)_Adj Bench DR 3 for Initial Briefs (Electric) 3" xfId="3656"/>
    <cellStyle name="_Book2_04 07E Wild Horse Wind Expansion (C) (2)_Adj Bench DR 3 for Initial Briefs (Electric) 3 2" xfId="3657"/>
    <cellStyle name="_Book2_04 07E Wild Horse Wind Expansion (C) (2)_Adj Bench DR 3 for Initial Briefs (Electric) 4" xfId="3658"/>
    <cellStyle name="_Book2_04 07E Wild Horse Wind Expansion (C) (2)_Adj Bench DR 3 for Initial Briefs (Electric)_DEM-WP(C) ENERG10C--ctn Mid-C_042010 2010GRC" xfId="3659"/>
    <cellStyle name="_Book2_04 07E Wild Horse Wind Expansion (C) (2)_Book1" xfId="3660"/>
    <cellStyle name="_Book2_04 07E Wild Horse Wind Expansion (C) (2)_DEM-WP(C) ENERG10C--ctn Mid-C_042010 2010GRC" xfId="3661"/>
    <cellStyle name="_Book2_04 07E Wild Horse Wind Expansion (C) (2)_Electric Rev Req Model (2009 GRC) " xfId="3662"/>
    <cellStyle name="_Book2_04 07E Wild Horse Wind Expansion (C) (2)_Electric Rev Req Model (2009 GRC)  2" xfId="3663"/>
    <cellStyle name="_Book2_04 07E Wild Horse Wind Expansion (C) (2)_Electric Rev Req Model (2009 GRC)  2 2" xfId="3664"/>
    <cellStyle name="_Book2_04 07E Wild Horse Wind Expansion (C) (2)_Electric Rev Req Model (2009 GRC)  2 2 2" xfId="3665"/>
    <cellStyle name="_Book2_04 07E Wild Horse Wind Expansion (C) (2)_Electric Rev Req Model (2009 GRC)  2 3" xfId="3666"/>
    <cellStyle name="_Book2_04 07E Wild Horse Wind Expansion (C) (2)_Electric Rev Req Model (2009 GRC)  3" xfId="3667"/>
    <cellStyle name="_Book2_04 07E Wild Horse Wind Expansion (C) (2)_Electric Rev Req Model (2009 GRC)  3 2" xfId="3668"/>
    <cellStyle name="_Book2_04 07E Wild Horse Wind Expansion (C) (2)_Electric Rev Req Model (2009 GRC)  4" xfId="3669"/>
    <cellStyle name="_Book2_04 07E Wild Horse Wind Expansion (C) (2)_Electric Rev Req Model (2009 GRC) _DEM-WP(C) ENERG10C--ctn Mid-C_042010 2010GRC" xfId="3670"/>
    <cellStyle name="_Book2_04 07E Wild Horse Wind Expansion (C) (2)_Electric Rev Req Model (2009 GRC) Rebuttal" xfId="3671"/>
    <cellStyle name="_Book2_04 07E Wild Horse Wind Expansion (C) (2)_Electric Rev Req Model (2009 GRC) Rebuttal 2" xfId="3672"/>
    <cellStyle name="_Book2_04 07E Wild Horse Wind Expansion (C) (2)_Electric Rev Req Model (2009 GRC) Rebuttal 2 2" xfId="3673"/>
    <cellStyle name="_Book2_04 07E Wild Horse Wind Expansion (C) (2)_Electric Rev Req Model (2009 GRC) Rebuttal 2 2 2" xfId="3674"/>
    <cellStyle name="_Book2_04 07E Wild Horse Wind Expansion (C) (2)_Electric Rev Req Model (2009 GRC) Rebuttal 2 3" xfId="3675"/>
    <cellStyle name="_Book2_04 07E Wild Horse Wind Expansion (C) (2)_Electric Rev Req Model (2009 GRC) Rebuttal 3" xfId="3676"/>
    <cellStyle name="_Book2_04 07E Wild Horse Wind Expansion (C) (2)_Electric Rev Req Model (2009 GRC) Rebuttal 3 2" xfId="3677"/>
    <cellStyle name="_Book2_04 07E Wild Horse Wind Expansion (C) (2)_Electric Rev Req Model (2009 GRC) Rebuttal 4" xfId="3678"/>
    <cellStyle name="_Book2_04 07E Wild Horse Wind Expansion (C) (2)_Electric Rev Req Model (2009 GRC) Rebuttal REmoval of New  WH Solar AdjustMI" xfId="3679"/>
    <cellStyle name="_Book2_04 07E Wild Horse Wind Expansion (C) (2)_Electric Rev Req Model (2009 GRC) Rebuttal REmoval of New  WH Solar AdjustMI 2" xfId="3680"/>
    <cellStyle name="_Book2_04 07E Wild Horse Wind Expansion (C) (2)_Electric Rev Req Model (2009 GRC) Rebuttal REmoval of New  WH Solar AdjustMI 2 2" xfId="3681"/>
    <cellStyle name="_Book2_04 07E Wild Horse Wind Expansion (C) (2)_Electric Rev Req Model (2009 GRC) Rebuttal REmoval of New  WH Solar AdjustMI 2 2 2" xfId="3682"/>
    <cellStyle name="_Book2_04 07E Wild Horse Wind Expansion (C) (2)_Electric Rev Req Model (2009 GRC) Rebuttal REmoval of New  WH Solar AdjustMI 2 3" xfId="3683"/>
    <cellStyle name="_Book2_04 07E Wild Horse Wind Expansion (C) (2)_Electric Rev Req Model (2009 GRC) Rebuttal REmoval of New  WH Solar AdjustMI 3" xfId="3684"/>
    <cellStyle name="_Book2_04 07E Wild Horse Wind Expansion (C) (2)_Electric Rev Req Model (2009 GRC) Rebuttal REmoval of New  WH Solar AdjustMI 3 2" xfId="3685"/>
    <cellStyle name="_Book2_04 07E Wild Horse Wind Expansion (C) (2)_Electric Rev Req Model (2009 GRC) Rebuttal REmoval of New  WH Solar AdjustMI 4" xfId="3686"/>
    <cellStyle name="_Book2_04 07E Wild Horse Wind Expansion (C) (2)_Electric Rev Req Model (2009 GRC) Rebuttal REmoval of New  WH Solar AdjustMI_DEM-WP(C) ENERG10C--ctn Mid-C_042010 2010GRC" xfId="3687"/>
    <cellStyle name="_Book2_04 07E Wild Horse Wind Expansion (C) (2)_Electric Rev Req Model (2009 GRC) Revised 01-18-2010" xfId="3688"/>
    <cellStyle name="_Book2_04 07E Wild Horse Wind Expansion (C) (2)_Electric Rev Req Model (2009 GRC) Revised 01-18-2010 2" xfId="3689"/>
    <cellStyle name="_Book2_04 07E Wild Horse Wind Expansion (C) (2)_Electric Rev Req Model (2009 GRC) Revised 01-18-2010 2 2" xfId="3690"/>
    <cellStyle name="_Book2_04 07E Wild Horse Wind Expansion (C) (2)_Electric Rev Req Model (2009 GRC) Revised 01-18-2010 2 2 2" xfId="3691"/>
    <cellStyle name="_Book2_04 07E Wild Horse Wind Expansion (C) (2)_Electric Rev Req Model (2009 GRC) Revised 01-18-2010 2 3" xfId="3692"/>
    <cellStyle name="_Book2_04 07E Wild Horse Wind Expansion (C) (2)_Electric Rev Req Model (2009 GRC) Revised 01-18-2010 3" xfId="3693"/>
    <cellStyle name="_Book2_04 07E Wild Horse Wind Expansion (C) (2)_Electric Rev Req Model (2009 GRC) Revised 01-18-2010 3 2" xfId="3694"/>
    <cellStyle name="_Book2_04 07E Wild Horse Wind Expansion (C) (2)_Electric Rev Req Model (2009 GRC) Revised 01-18-2010 4" xfId="3695"/>
    <cellStyle name="_Book2_04 07E Wild Horse Wind Expansion (C) (2)_Electric Rev Req Model (2009 GRC) Revised 01-18-2010_DEM-WP(C) ENERG10C--ctn Mid-C_042010 2010GRC" xfId="3696"/>
    <cellStyle name="_Book2_04 07E Wild Horse Wind Expansion (C) (2)_Electric Rev Req Model (2010 GRC)" xfId="3697"/>
    <cellStyle name="_Book2_04 07E Wild Horse Wind Expansion (C) (2)_Electric Rev Req Model (2010 GRC) SF" xfId="3698"/>
    <cellStyle name="_Book2_04 07E Wild Horse Wind Expansion (C) (2)_Final Order Electric EXHIBIT A-1" xfId="3699"/>
    <cellStyle name="_Book2_04 07E Wild Horse Wind Expansion (C) (2)_Final Order Electric EXHIBIT A-1 2" xfId="3700"/>
    <cellStyle name="_Book2_04 07E Wild Horse Wind Expansion (C) (2)_Final Order Electric EXHIBIT A-1 2 2" xfId="3701"/>
    <cellStyle name="_Book2_04 07E Wild Horse Wind Expansion (C) (2)_Final Order Electric EXHIBIT A-1 2 2 2" xfId="3702"/>
    <cellStyle name="_Book2_04 07E Wild Horse Wind Expansion (C) (2)_Final Order Electric EXHIBIT A-1 2 3" xfId="3703"/>
    <cellStyle name="_Book2_04 07E Wild Horse Wind Expansion (C) (2)_Final Order Electric EXHIBIT A-1 3" xfId="3704"/>
    <cellStyle name="_Book2_04 07E Wild Horse Wind Expansion (C) (2)_Final Order Electric EXHIBIT A-1 3 2" xfId="3705"/>
    <cellStyle name="_Book2_04 07E Wild Horse Wind Expansion (C) (2)_Final Order Electric EXHIBIT A-1 4" xfId="3706"/>
    <cellStyle name="_Book2_04 07E Wild Horse Wind Expansion (C) (2)_TENASKA REGULATORY ASSET" xfId="3707"/>
    <cellStyle name="_Book2_04 07E Wild Horse Wind Expansion (C) (2)_TENASKA REGULATORY ASSET 2" xfId="3708"/>
    <cellStyle name="_Book2_04 07E Wild Horse Wind Expansion (C) (2)_TENASKA REGULATORY ASSET 2 2" xfId="3709"/>
    <cellStyle name="_Book2_04 07E Wild Horse Wind Expansion (C) (2)_TENASKA REGULATORY ASSET 2 2 2" xfId="3710"/>
    <cellStyle name="_Book2_04 07E Wild Horse Wind Expansion (C) (2)_TENASKA REGULATORY ASSET 2 3" xfId="3711"/>
    <cellStyle name="_Book2_04 07E Wild Horse Wind Expansion (C) (2)_TENASKA REGULATORY ASSET 3" xfId="3712"/>
    <cellStyle name="_Book2_04 07E Wild Horse Wind Expansion (C) (2)_TENASKA REGULATORY ASSET 3 2" xfId="3713"/>
    <cellStyle name="_Book2_04 07E Wild Horse Wind Expansion (C) (2)_TENASKA REGULATORY ASSET 4" xfId="3714"/>
    <cellStyle name="_Book2_16.37E Wild Horse Expansion DeferralRevwrkingfile SF" xfId="3715"/>
    <cellStyle name="_Book2_16.37E Wild Horse Expansion DeferralRevwrkingfile SF 2" xfId="3716"/>
    <cellStyle name="_Book2_16.37E Wild Horse Expansion DeferralRevwrkingfile SF 2 2" xfId="3717"/>
    <cellStyle name="_Book2_16.37E Wild Horse Expansion DeferralRevwrkingfile SF 2 2 2" xfId="3718"/>
    <cellStyle name="_Book2_16.37E Wild Horse Expansion DeferralRevwrkingfile SF 2 3" xfId="3719"/>
    <cellStyle name="_Book2_16.37E Wild Horse Expansion DeferralRevwrkingfile SF 3" xfId="3720"/>
    <cellStyle name="_Book2_16.37E Wild Horse Expansion DeferralRevwrkingfile SF 3 2" xfId="3721"/>
    <cellStyle name="_Book2_16.37E Wild Horse Expansion DeferralRevwrkingfile SF 4" xfId="3722"/>
    <cellStyle name="_Book2_16.37E Wild Horse Expansion DeferralRevwrkingfile SF_DEM-WP(C) ENERG10C--ctn Mid-C_042010 2010GRC" xfId="3723"/>
    <cellStyle name="_Book2_2009 Compliance Filing PCA Exhibits for GRC" xfId="3724"/>
    <cellStyle name="_Book2_2009 Compliance Filing PCA Exhibits for GRC 2" xfId="3725"/>
    <cellStyle name="_Book2_2009 GRC Compl Filing - Exhibit D" xfId="3726"/>
    <cellStyle name="_Book2_2009 GRC Compl Filing - Exhibit D 2" xfId="3727"/>
    <cellStyle name="_Book2_2009 GRC Compl Filing - Exhibit D 2 2" xfId="3728"/>
    <cellStyle name="_Book2_2009 GRC Compl Filing - Exhibit D 3" xfId="3729"/>
    <cellStyle name="_Book2_2009 GRC Compl Filing - Exhibit D_DEM-WP(C) ENERG10C--ctn Mid-C_042010 2010GRC" xfId="3730"/>
    <cellStyle name="_Book2_2010 PTC's July1_Dec31 2010 " xfId="3731"/>
    <cellStyle name="_Book2_2010 PTC's Sept10_Aug11 (Version 4)" xfId="3732"/>
    <cellStyle name="_Book2_3.01 Income Statement" xfId="3733"/>
    <cellStyle name="_Book2_4 31 Regulatory Assets and Liabilities  7 06- Exhibit D" xfId="3734"/>
    <cellStyle name="_Book2_4 31 Regulatory Assets and Liabilities  7 06- Exhibit D 2" xfId="3735"/>
    <cellStyle name="_Book2_4 31 Regulatory Assets and Liabilities  7 06- Exhibit D 2 2" xfId="3736"/>
    <cellStyle name="_Book2_4 31 Regulatory Assets and Liabilities  7 06- Exhibit D 2 2 2" xfId="3737"/>
    <cellStyle name="_Book2_4 31 Regulatory Assets and Liabilities  7 06- Exhibit D 2 3" xfId="3738"/>
    <cellStyle name="_Book2_4 31 Regulatory Assets and Liabilities  7 06- Exhibit D 3" xfId="3739"/>
    <cellStyle name="_Book2_4 31 Regulatory Assets and Liabilities  7 06- Exhibit D 3 2" xfId="3740"/>
    <cellStyle name="_Book2_4 31 Regulatory Assets and Liabilities  7 06- Exhibit D 4" xfId="3741"/>
    <cellStyle name="_Book2_4 31 Regulatory Assets and Liabilities  7 06- Exhibit D_DEM-WP(C) ENERG10C--ctn Mid-C_042010 2010GRC" xfId="3742"/>
    <cellStyle name="_Book2_4 31 Regulatory Assets and Liabilities  7 06- Exhibit D_NIM Summary" xfId="3743"/>
    <cellStyle name="_Book2_4 31 Regulatory Assets and Liabilities  7 06- Exhibit D_NIM Summary 2" xfId="3744"/>
    <cellStyle name="_Book2_4 31 Regulatory Assets and Liabilities  7 06- Exhibit D_NIM Summary 2 2" xfId="3745"/>
    <cellStyle name="_Book2_4 31 Regulatory Assets and Liabilities  7 06- Exhibit D_NIM Summary 3" xfId="3746"/>
    <cellStyle name="_Book2_4 31 Regulatory Assets and Liabilities  7 06- Exhibit D_NIM Summary_DEM-WP(C) ENERG10C--ctn Mid-C_042010 2010GRC" xfId="3747"/>
    <cellStyle name="_Book2_4 31E Reg Asset  Liab and EXH D" xfId="3748"/>
    <cellStyle name="_Book2_4 31E Reg Asset  Liab and EXH D _ Aug 10 Filing (2)" xfId="3749"/>
    <cellStyle name="_Book2_4 31E Reg Asset  Liab and EXH D _ Aug 10 Filing (2) 2" xfId="3750"/>
    <cellStyle name="_Book2_4 31E Reg Asset  Liab and EXH D 10" xfId="3751"/>
    <cellStyle name="_Book2_4 31E Reg Asset  Liab and EXH D 11" xfId="3752"/>
    <cellStyle name="_Book2_4 31E Reg Asset  Liab and EXH D 12" xfId="3753"/>
    <cellStyle name="_Book2_4 31E Reg Asset  Liab and EXH D 13" xfId="3754"/>
    <cellStyle name="_Book2_4 31E Reg Asset  Liab and EXH D 14" xfId="3755"/>
    <cellStyle name="_Book2_4 31E Reg Asset  Liab and EXH D 15" xfId="3756"/>
    <cellStyle name="_Book2_4 31E Reg Asset  Liab and EXH D 16" xfId="3757"/>
    <cellStyle name="_Book2_4 31E Reg Asset  Liab and EXH D 17" xfId="3758"/>
    <cellStyle name="_Book2_4 31E Reg Asset  Liab and EXH D 18" xfId="3759"/>
    <cellStyle name="_Book2_4 31E Reg Asset  Liab and EXH D 19" xfId="3760"/>
    <cellStyle name="_Book2_4 31E Reg Asset  Liab and EXH D 2" xfId="3761"/>
    <cellStyle name="_Book2_4 31E Reg Asset  Liab and EXH D 20" xfId="3762"/>
    <cellStyle name="_Book2_4 31E Reg Asset  Liab and EXH D 21" xfId="3763"/>
    <cellStyle name="_Book2_4 31E Reg Asset  Liab and EXH D 22" xfId="3764"/>
    <cellStyle name="_Book2_4 31E Reg Asset  Liab and EXH D 23" xfId="3765"/>
    <cellStyle name="_Book2_4 31E Reg Asset  Liab and EXH D 24" xfId="3766"/>
    <cellStyle name="_Book2_4 31E Reg Asset  Liab and EXH D 25" xfId="3767"/>
    <cellStyle name="_Book2_4 31E Reg Asset  Liab and EXH D 26" xfId="3768"/>
    <cellStyle name="_Book2_4 31E Reg Asset  Liab and EXH D 27" xfId="3769"/>
    <cellStyle name="_Book2_4 31E Reg Asset  Liab and EXH D 28" xfId="3770"/>
    <cellStyle name="_Book2_4 31E Reg Asset  Liab and EXH D 29" xfId="3771"/>
    <cellStyle name="_Book2_4 31E Reg Asset  Liab and EXH D 3" xfId="3772"/>
    <cellStyle name="_Book2_4 31E Reg Asset  Liab and EXH D 30" xfId="3773"/>
    <cellStyle name="_Book2_4 31E Reg Asset  Liab and EXH D 31" xfId="3774"/>
    <cellStyle name="_Book2_4 31E Reg Asset  Liab and EXH D 32" xfId="3775"/>
    <cellStyle name="_Book2_4 31E Reg Asset  Liab and EXH D 33" xfId="3776"/>
    <cellStyle name="_Book2_4 31E Reg Asset  Liab and EXH D 34" xfId="3777"/>
    <cellStyle name="_Book2_4 31E Reg Asset  Liab and EXH D 35" xfId="3778"/>
    <cellStyle name="_Book2_4 31E Reg Asset  Liab and EXH D 36" xfId="3779"/>
    <cellStyle name="_Book2_4 31E Reg Asset  Liab and EXH D 4" xfId="3780"/>
    <cellStyle name="_Book2_4 31E Reg Asset  Liab and EXH D 5" xfId="3781"/>
    <cellStyle name="_Book2_4 31E Reg Asset  Liab and EXH D 6" xfId="3782"/>
    <cellStyle name="_Book2_4 31E Reg Asset  Liab and EXH D 7" xfId="3783"/>
    <cellStyle name="_Book2_4 31E Reg Asset  Liab and EXH D 8" xfId="3784"/>
    <cellStyle name="_Book2_4 31E Reg Asset  Liab and EXH D 9" xfId="3785"/>
    <cellStyle name="_Book2_4 32 Regulatory Assets and Liabilities  7 06- Exhibit D" xfId="3786"/>
    <cellStyle name="_Book2_4 32 Regulatory Assets and Liabilities  7 06- Exhibit D 2" xfId="3787"/>
    <cellStyle name="_Book2_4 32 Regulatory Assets and Liabilities  7 06- Exhibit D 2 2" xfId="3788"/>
    <cellStyle name="_Book2_4 32 Regulatory Assets and Liabilities  7 06- Exhibit D 2 2 2" xfId="3789"/>
    <cellStyle name="_Book2_4 32 Regulatory Assets and Liabilities  7 06- Exhibit D 2 3" xfId="3790"/>
    <cellStyle name="_Book2_4 32 Regulatory Assets and Liabilities  7 06- Exhibit D 3" xfId="3791"/>
    <cellStyle name="_Book2_4 32 Regulatory Assets and Liabilities  7 06- Exhibit D 3 2" xfId="3792"/>
    <cellStyle name="_Book2_4 32 Regulatory Assets and Liabilities  7 06- Exhibit D 4" xfId="3793"/>
    <cellStyle name="_Book2_4 32 Regulatory Assets and Liabilities  7 06- Exhibit D_DEM-WP(C) ENERG10C--ctn Mid-C_042010 2010GRC" xfId="3794"/>
    <cellStyle name="_Book2_4 32 Regulatory Assets and Liabilities  7 06- Exhibit D_NIM Summary" xfId="3795"/>
    <cellStyle name="_Book2_4 32 Regulatory Assets and Liabilities  7 06- Exhibit D_NIM Summary 2" xfId="3796"/>
    <cellStyle name="_Book2_4 32 Regulatory Assets and Liabilities  7 06- Exhibit D_NIM Summary 2 2" xfId="3797"/>
    <cellStyle name="_Book2_4 32 Regulatory Assets and Liabilities  7 06- Exhibit D_NIM Summary 3" xfId="3798"/>
    <cellStyle name="_Book2_4 32 Regulatory Assets and Liabilities  7 06- Exhibit D_NIM Summary_DEM-WP(C) ENERG10C--ctn Mid-C_042010 2010GRC" xfId="3799"/>
    <cellStyle name="_Book2_ACCOUNTS" xfId="3800"/>
    <cellStyle name="_x0013__Book2_Adj Bench DR 3 for Initial Briefs (Electric)" xfId="3801"/>
    <cellStyle name="_x0013__Book2_Adj Bench DR 3 for Initial Briefs (Electric) 2" xfId="3802"/>
    <cellStyle name="_x0013__Book2_Adj Bench DR 3 for Initial Briefs (Electric) 2 2" xfId="3803"/>
    <cellStyle name="_x0013__Book2_Adj Bench DR 3 for Initial Briefs (Electric) 2 2 2" xfId="3804"/>
    <cellStyle name="_x0013__Book2_Adj Bench DR 3 for Initial Briefs (Electric) 2 3" xfId="3805"/>
    <cellStyle name="_x0013__Book2_Adj Bench DR 3 for Initial Briefs (Electric) 3" xfId="3806"/>
    <cellStyle name="_x0013__Book2_Adj Bench DR 3 for Initial Briefs (Electric) 3 2" xfId="3807"/>
    <cellStyle name="_x0013__Book2_Adj Bench DR 3 for Initial Briefs (Electric) 4" xfId="3808"/>
    <cellStyle name="_x0013__Book2_Adj Bench DR 3 for Initial Briefs (Electric)_DEM-WP(C) ENERG10C--ctn Mid-C_042010 2010GRC" xfId="3809"/>
    <cellStyle name="_Book2_Att B to RECs proceeds proposal" xfId="3810"/>
    <cellStyle name="_Book2_AURORA Total New" xfId="3811"/>
    <cellStyle name="_Book2_AURORA Total New 2" xfId="3812"/>
    <cellStyle name="_Book2_AURORA Total New 2 2" xfId="3813"/>
    <cellStyle name="_Book2_AURORA Total New 3" xfId="3814"/>
    <cellStyle name="_Book2_Backup for Attachment B 2010-09-09" xfId="3815"/>
    <cellStyle name="_Book2_Bench Request - Attachment B" xfId="3816"/>
    <cellStyle name="_Book2_Book2" xfId="3817"/>
    <cellStyle name="_Book2_Book2 2" xfId="3818"/>
    <cellStyle name="_Book2_Book2 2 2" xfId="3819"/>
    <cellStyle name="_Book2_Book2 2 2 2" xfId="3820"/>
    <cellStyle name="_Book2_Book2 2 3" xfId="3821"/>
    <cellStyle name="_Book2_Book2 3" xfId="3822"/>
    <cellStyle name="_Book2_Book2 3 2" xfId="3823"/>
    <cellStyle name="_Book2_Book2 4" xfId="3824"/>
    <cellStyle name="_Book2_Book2_Adj Bench DR 3 for Initial Briefs (Electric)" xfId="3825"/>
    <cellStyle name="_Book2_Book2_Adj Bench DR 3 for Initial Briefs (Electric) 2" xfId="3826"/>
    <cellStyle name="_Book2_Book2_Adj Bench DR 3 for Initial Briefs (Electric) 2 2" xfId="3827"/>
    <cellStyle name="_Book2_Book2_Adj Bench DR 3 for Initial Briefs (Electric) 2 2 2" xfId="3828"/>
    <cellStyle name="_Book2_Book2_Adj Bench DR 3 for Initial Briefs (Electric) 2 3" xfId="3829"/>
    <cellStyle name="_Book2_Book2_Adj Bench DR 3 for Initial Briefs (Electric) 3" xfId="3830"/>
    <cellStyle name="_Book2_Book2_Adj Bench DR 3 for Initial Briefs (Electric) 3 2" xfId="3831"/>
    <cellStyle name="_Book2_Book2_Adj Bench DR 3 for Initial Briefs (Electric) 4" xfId="3832"/>
    <cellStyle name="_Book2_Book2_Adj Bench DR 3 for Initial Briefs (Electric)_DEM-WP(C) ENERG10C--ctn Mid-C_042010 2010GRC" xfId="3833"/>
    <cellStyle name="_Book2_Book2_DEM-WP(C) ENERG10C--ctn Mid-C_042010 2010GRC" xfId="3834"/>
    <cellStyle name="_Book2_Book2_Electric Rev Req Model (2009 GRC) Rebuttal" xfId="3835"/>
    <cellStyle name="_Book2_Book2_Electric Rev Req Model (2009 GRC) Rebuttal 2" xfId="3836"/>
    <cellStyle name="_Book2_Book2_Electric Rev Req Model (2009 GRC) Rebuttal 2 2" xfId="3837"/>
    <cellStyle name="_Book2_Book2_Electric Rev Req Model (2009 GRC) Rebuttal 2 2 2" xfId="3838"/>
    <cellStyle name="_Book2_Book2_Electric Rev Req Model (2009 GRC) Rebuttal 2 3" xfId="3839"/>
    <cellStyle name="_Book2_Book2_Electric Rev Req Model (2009 GRC) Rebuttal 3" xfId="3840"/>
    <cellStyle name="_Book2_Book2_Electric Rev Req Model (2009 GRC) Rebuttal 3 2" xfId="3841"/>
    <cellStyle name="_Book2_Book2_Electric Rev Req Model (2009 GRC) Rebuttal 4" xfId="3842"/>
    <cellStyle name="_Book2_Book2_Electric Rev Req Model (2009 GRC) Rebuttal REmoval of New  WH Solar AdjustMI" xfId="3843"/>
    <cellStyle name="_Book2_Book2_Electric Rev Req Model (2009 GRC) Rebuttal REmoval of New  WH Solar AdjustMI 2" xfId="3844"/>
    <cellStyle name="_Book2_Book2_Electric Rev Req Model (2009 GRC) Rebuttal REmoval of New  WH Solar AdjustMI 2 2" xfId="3845"/>
    <cellStyle name="_Book2_Book2_Electric Rev Req Model (2009 GRC) Rebuttal REmoval of New  WH Solar AdjustMI 2 2 2" xfId="3846"/>
    <cellStyle name="_Book2_Book2_Electric Rev Req Model (2009 GRC) Rebuttal REmoval of New  WH Solar AdjustMI 2 3" xfId="3847"/>
    <cellStyle name="_Book2_Book2_Electric Rev Req Model (2009 GRC) Rebuttal REmoval of New  WH Solar AdjustMI 3" xfId="3848"/>
    <cellStyle name="_Book2_Book2_Electric Rev Req Model (2009 GRC) Rebuttal REmoval of New  WH Solar AdjustMI 3 2" xfId="3849"/>
    <cellStyle name="_Book2_Book2_Electric Rev Req Model (2009 GRC) Rebuttal REmoval of New  WH Solar AdjustMI 4" xfId="3850"/>
    <cellStyle name="_Book2_Book2_Electric Rev Req Model (2009 GRC) Rebuttal REmoval of New  WH Solar AdjustMI_DEM-WP(C) ENERG10C--ctn Mid-C_042010 2010GRC" xfId="3851"/>
    <cellStyle name="_Book2_Book2_Electric Rev Req Model (2009 GRC) Revised 01-18-2010" xfId="3852"/>
    <cellStyle name="_Book2_Book2_Electric Rev Req Model (2009 GRC) Revised 01-18-2010 2" xfId="3853"/>
    <cellStyle name="_Book2_Book2_Electric Rev Req Model (2009 GRC) Revised 01-18-2010 2 2" xfId="3854"/>
    <cellStyle name="_Book2_Book2_Electric Rev Req Model (2009 GRC) Revised 01-18-2010 2 2 2" xfId="3855"/>
    <cellStyle name="_Book2_Book2_Electric Rev Req Model (2009 GRC) Revised 01-18-2010 2 3" xfId="3856"/>
    <cellStyle name="_Book2_Book2_Electric Rev Req Model (2009 GRC) Revised 01-18-2010 3" xfId="3857"/>
    <cellStyle name="_Book2_Book2_Electric Rev Req Model (2009 GRC) Revised 01-18-2010 3 2" xfId="3858"/>
    <cellStyle name="_Book2_Book2_Electric Rev Req Model (2009 GRC) Revised 01-18-2010 4" xfId="3859"/>
    <cellStyle name="_Book2_Book2_Electric Rev Req Model (2009 GRC) Revised 01-18-2010_DEM-WP(C) ENERG10C--ctn Mid-C_042010 2010GRC" xfId="3860"/>
    <cellStyle name="_Book2_Book2_Final Order Electric EXHIBIT A-1" xfId="3861"/>
    <cellStyle name="_Book2_Book2_Final Order Electric EXHIBIT A-1 2" xfId="3862"/>
    <cellStyle name="_Book2_Book2_Final Order Electric EXHIBIT A-1 2 2" xfId="3863"/>
    <cellStyle name="_Book2_Book2_Final Order Electric EXHIBIT A-1 2 2 2" xfId="3864"/>
    <cellStyle name="_Book2_Book2_Final Order Electric EXHIBIT A-1 2 3" xfId="3865"/>
    <cellStyle name="_Book2_Book2_Final Order Electric EXHIBIT A-1 3" xfId="3866"/>
    <cellStyle name="_Book2_Book2_Final Order Electric EXHIBIT A-1 3 2" xfId="3867"/>
    <cellStyle name="_Book2_Book2_Final Order Electric EXHIBIT A-1 4" xfId="3868"/>
    <cellStyle name="_Book2_Book4" xfId="3869"/>
    <cellStyle name="_Book2_Book4 2" xfId="3870"/>
    <cellStyle name="_Book2_Book4 2 2" xfId="3871"/>
    <cellStyle name="_Book2_Book4 2 2 2" xfId="3872"/>
    <cellStyle name="_Book2_Book4 2 3" xfId="3873"/>
    <cellStyle name="_Book2_Book4 3" xfId="3874"/>
    <cellStyle name="_Book2_Book4 3 2" xfId="3875"/>
    <cellStyle name="_Book2_Book4 4" xfId="3876"/>
    <cellStyle name="_Book2_Book4_DEM-WP(C) ENERG10C--ctn Mid-C_042010 2010GRC" xfId="3877"/>
    <cellStyle name="_Book2_Book9" xfId="3878"/>
    <cellStyle name="_Book2_Book9 2" xfId="3879"/>
    <cellStyle name="_Book2_Book9 2 2" xfId="3880"/>
    <cellStyle name="_Book2_Book9 2 2 2" xfId="3881"/>
    <cellStyle name="_Book2_Book9 2 3" xfId="3882"/>
    <cellStyle name="_Book2_Book9 3" xfId="3883"/>
    <cellStyle name="_Book2_Book9 3 2" xfId="3884"/>
    <cellStyle name="_Book2_Book9 4" xfId="3885"/>
    <cellStyle name="_Book2_Book9_DEM-WP(C) ENERG10C--ctn Mid-C_042010 2010GRC" xfId="3886"/>
    <cellStyle name="_Book2_Check the Interest Calculation" xfId="3887"/>
    <cellStyle name="_Book2_Check the Interest Calculation_Scenario 1 REC vs PTC Offset" xfId="3888"/>
    <cellStyle name="_Book2_Check the Interest Calculation_Scenario 3" xfId="3889"/>
    <cellStyle name="_Book2_Chelan PUD Power Costs (8-10)" xfId="3890"/>
    <cellStyle name="_Book2_Chelan PUD Power Costs (8-10) 2" xfId="3891"/>
    <cellStyle name="_Book2_DEM-WP(C) Chelan Power Costs" xfId="3892"/>
    <cellStyle name="_Book2_DEM-WP(C) Chelan Power Costs 2" xfId="3893"/>
    <cellStyle name="_Book2_DEM-WP(C) ENERG10C--ctn Mid-C_042010 2010GRC" xfId="3894"/>
    <cellStyle name="_x0013__Book2_DEM-WP(C) ENERG10C--ctn Mid-C_042010 2010GRC" xfId="3895"/>
    <cellStyle name="_Book2_DEM-WP(C) Gas Transport 2010GRC" xfId="3896"/>
    <cellStyle name="_Book2_DEM-WP(C) Gas Transport 2010GRC 2" xfId="3897"/>
    <cellStyle name="_Book2_DWH-08 (Rate Spread &amp; Design Workpapers)" xfId="3898"/>
    <cellStyle name="_x0013__Book2_Electric Rev Req Model (2009 GRC) Rebuttal" xfId="3899"/>
    <cellStyle name="_x0013__Book2_Electric Rev Req Model (2009 GRC) Rebuttal 2" xfId="3900"/>
    <cellStyle name="_x0013__Book2_Electric Rev Req Model (2009 GRC) Rebuttal 2 2" xfId="3901"/>
    <cellStyle name="_x0013__Book2_Electric Rev Req Model (2009 GRC) Rebuttal 2 2 2" xfId="3902"/>
    <cellStyle name="_x0013__Book2_Electric Rev Req Model (2009 GRC) Rebuttal 2 3" xfId="3903"/>
    <cellStyle name="_x0013__Book2_Electric Rev Req Model (2009 GRC) Rebuttal 3" xfId="3904"/>
    <cellStyle name="_x0013__Book2_Electric Rev Req Model (2009 GRC) Rebuttal 3 2" xfId="3905"/>
    <cellStyle name="_x0013__Book2_Electric Rev Req Model (2009 GRC) Rebuttal 4" xfId="3906"/>
    <cellStyle name="_x0013__Book2_Electric Rev Req Model (2009 GRC) Rebuttal REmoval of New  WH Solar AdjustMI" xfId="3907"/>
    <cellStyle name="_x0013__Book2_Electric Rev Req Model (2009 GRC) Rebuttal REmoval of New  WH Solar AdjustMI 2" xfId="3908"/>
    <cellStyle name="_x0013__Book2_Electric Rev Req Model (2009 GRC) Rebuttal REmoval of New  WH Solar AdjustMI 2 2" xfId="3909"/>
    <cellStyle name="_x0013__Book2_Electric Rev Req Model (2009 GRC) Rebuttal REmoval of New  WH Solar AdjustMI 2 2 2" xfId="3910"/>
    <cellStyle name="_x0013__Book2_Electric Rev Req Model (2009 GRC) Rebuttal REmoval of New  WH Solar AdjustMI 2 3" xfId="3911"/>
    <cellStyle name="_x0013__Book2_Electric Rev Req Model (2009 GRC) Rebuttal REmoval of New  WH Solar AdjustMI 3" xfId="3912"/>
    <cellStyle name="_x0013__Book2_Electric Rev Req Model (2009 GRC) Rebuttal REmoval of New  WH Solar AdjustMI 3 2" xfId="3913"/>
    <cellStyle name="_x0013__Book2_Electric Rev Req Model (2009 GRC) Rebuttal REmoval of New  WH Solar AdjustMI 4" xfId="3914"/>
    <cellStyle name="_x0013__Book2_Electric Rev Req Model (2009 GRC) Rebuttal REmoval of New  WH Solar AdjustMI_DEM-WP(C) ENERG10C--ctn Mid-C_042010 2010GRC" xfId="3915"/>
    <cellStyle name="_x0013__Book2_Electric Rev Req Model (2009 GRC) Revised 01-18-2010" xfId="3916"/>
    <cellStyle name="_x0013__Book2_Electric Rev Req Model (2009 GRC) Revised 01-18-2010 2" xfId="3917"/>
    <cellStyle name="_x0013__Book2_Electric Rev Req Model (2009 GRC) Revised 01-18-2010 2 2" xfId="3918"/>
    <cellStyle name="_x0013__Book2_Electric Rev Req Model (2009 GRC) Revised 01-18-2010 2 2 2" xfId="3919"/>
    <cellStyle name="_x0013__Book2_Electric Rev Req Model (2009 GRC) Revised 01-18-2010 2 3" xfId="3920"/>
    <cellStyle name="_x0013__Book2_Electric Rev Req Model (2009 GRC) Revised 01-18-2010 3" xfId="3921"/>
    <cellStyle name="_x0013__Book2_Electric Rev Req Model (2009 GRC) Revised 01-18-2010 3 2" xfId="3922"/>
    <cellStyle name="_x0013__Book2_Electric Rev Req Model (2009 GRC) Revised 01-18-2010 4" xfId="3923"/>
    <cellStyle name="_x0013__Book2_Electric Rev Req Model (2009 GRC) Revised 01-18-2010_DEM-WP(C) ENERG10C--ctn Mid-C_042010 2010GRC" xfId="3924"/>
    <cellStyle name="_Book2_Exh A-1 resulting from UE-112050 effective Jan 1 2012" xfId="3925"/>
    <cellStyle name="_Book2_Exh G - Klamath Peaker PPA fr C Locke 2-12" xfId="3926"/>
    <cellStyle name="_Book2_Exhibit A-1 effective 4-1-11 fr S Free 12-11" xfId="3927"/>
    <cellStyle name="_Book2_Final 2008 PTC Rate Design Workpapers 10.27.08" xfId="3928"/>
    <cellStyle name="_x0013__Book2_Final Order Electric EXHIBIT A-1" xfId="3929"/>
    <cellStyle name="_x0013__Book2_Final Order Electric EXHIBIT A-1 2" xfId="3930"/>
    <cellStyle name="_x0013__Book2_Final Order Electric EXHIBIT A-1 2 2" xfId="3931"/>
    <cellStyle name="_x0013__Book2_Final Order Electric EXHIBIT A-1 2 2 2" xfId="3932"/>
    <cellStyle name="_x0013__Book2_Final Order Electric EXHIBIT A-1 2 3" xfId="3933"/>
    <cellStyle name="_x0013__Book2_Final Order Electric EXHIBIT A-1 3" xfId="3934"/>
    <cellStyle name="_x0013__Book2_Final Order Electric EXHIBIT A-1 3 2" xfId="3935"/>
    <cellStyle name="_x0013__Book2_Final Order Electric EXHIBIT A-1 4" xfId="3936"/>
    <cellStyle name="_Book2_Gas Rev Req Model (2010 GRC)" xfId="3937"/>
    <cellStyle name="_Book2_INPUTS" xfId="3938"/>
    <cellStyle name="_Book2_INPUTS 2" xfId="3939"/>
    <cellStyle name="_Book2_INPUTS 2 2" xfId="3940"/>
    <cellStyle name="_Book2_INPUTS 2 2 2" xfId="3941"/>
    <cellStyle name="_Book2_INPUTS 2 3" xfId="3942"/>
    <cellStyle name="_Book2_INPUTS 3" xfId="3943"/>
    <cellStyle name="_Book2_INPUTS 3 2" xfId="3944"/>
    <cellStyle name="_Book2_INPUTS 4" xfId="3945"/>
    <cellStyle name="_Book2_Mint Farm Generation BPA" xfId="3946"/>
    <cellStyle name="_Book2_NIM Summary" xfId="3947"/>
    <cellStyle name="_Book2_NIM Summary 09GRC" xfId="3948"/>
    <cellStyle name="_Book2_NIM Summary 09GRC 2" xfId="3949"/>
    <cellStyle name="_Book2_NIM Summary 09GRC 2 2" xfId="3950"/>
    <cellStyle name="_Book2_NIM Summary 09GRC 3" xfId="3951"/>
    <cellStyle name="_Book2_NIM Summary 09GRC_DEM-WP(C) ENERG10C--ctn Mid-C_042010 2010GRC" xfId="3952"/>
    <cellStyle name="_Book2_NIM Summary 10" xfId="3953"/>
    <cellStyle name="_Book2_NIM Summary 11" xfId="3954"/>
    <cellStyle name="_Book2_NIM Summary 12" xfId="3955"/>
    <cellStyle name="_Book2_NIM Summary 13" xfId="3956"/>
    <cellStyle name="_Book2_NIM Summary 14" xfId="3957"/>
    <cellStyle name="_Book2_NIM Summary 15" xfId="3958"/>
    <cellStyle name="_Book2_NIM Summary 16" xfId="3959"/>
    <cellStyle name="_Book2_NIM Summary 17" xfId="3960"/>
    <cellStyle name="_Book2_NIM Summary 18" xfId="3961"/>
    <cellStyle name="_Book2_NIM Summary 19" xfId="3962"/>
    <cellStyle name="_Book2_NIM Summary 2" xfId="3963"/>
    <cellStyle name="_Book2_NIM Summary 2 2" xfId="3964"/>
    <cellStyle name="_Book2_NIM Summary 20" xfId="3965"/>
    <cellStyle name="_Book2_NIM Summary 21" xfId="3966"/>
    <cellStyle name="_Book2_NIM Summary 22" xfId="3967"/>
    <cellStyle name="_Book2_NIM Summary 23" xfId="3968"/>
    <cellStyle name="_Book2_NIM Summary 24" xfId="3969"/>
    <cellStyle name="_Book2_NIM Summary 25" xfId="3970"/>
    <cellStyle name="_Book2_NIM Summary 26" xfId="3971"/>
    <cellStyle name="_Book2_NIM Summary 27" xfId="3972"/>
    <cellStyle name="_Book2_NIM Summary 28" xfId="3973"/>
    <cellStyle name="_Book2_NIM Summary 29" xfId="3974"/>
    <cellStyle name="_Book2_NIM Summary 3" xfId="3975"/>
    <cellStyle name="_Book2_NIM Summary 3 2" xfId="3976"/>
    <cellStyle name="_Book2_NIM Summary 30" xfId="3977"/>
    <cellStyle name="_Book2_NIM Summary 31" xfId="3978"/>
    <cellStyle name="_Book2_NIM Summary 32" xfId="3979"/>
    <cellStyle name="_Book2_NIM Summary 33" xfId="3980"/>
    <cellStyle name="_Book2_NIM Summary 34" xfId="3981"/>
    <cellStyle name="_Book2_NIM Summary 35" xfId="3982"/>
    <cellStyle name="_Book2_NIM Summary 36" xfId="3983"/>
    <cellStyle name="_Book2_NIM Summary 37" xfId="3984"/>
    <cellStyle name="_Book2_NIM Summary 38" xfId="3985"/>
    <cellStyle name="_Book2_NIM Summary 39" xfId="3986"/>
    <cellStyle name="_Book2_NIM Summary 4" xfId="3987"/>
    <cellStyle name="_Book2_NIM Summary 4 2" xfId="3988"/>
    <cellStyle name="_Book2_NIM Summary 40" xfId="3989"/>
    <cellStyle name="_Book2_NIM Summary 41" xfId="3990"/>
    <cellStyle name="_Book2_NIM Summary 42" xfId="3991"/>
    <cellStyle name="_Book2_NIM Summary 43" xfId="3992"/>
    <cellStyle name="_Book2_NIM Summary 44" xfId="3993"/>
    <cellStyle name="_Book2_NIM Summary 45" xfId="3994"/>
    <cellStyle name="_Book2_NIM Summary 46" xfId="3995"/>
    <cellStyle name="_Book2_NIM Summary 47" xfId="3996"/>
    <cellStyle name="_Book2_NIM Summary 48" xfId="3997"/>
    <cellStyle name="_Book2_NIM Summary 49" xfId="3998"/>
    <cellStyle name="_Book2_NIM Summary 5" xfId="3999"/>
    <cellStyle name="_Book2_NIM Summary 5 2" xfId="4000"/>
    <cellStyle name="_Book2_NIM Summary 50" xfId="4001"/>
    <cellStyle name="_Book2_NIM Summary 51" xfId="4002"/>
    <cellStyle name="_Book2_NIM Summary 6" xfId="4003"/>
    <cellStyle name="_Book2_NIM Summary 6 2" xfId="4004"/>
    <cellStyle name="_Book2_NIM Summary 7" xfId="4005"/>
    <cellStyle name="_Book2_NIM Summary 7 2" xfId="4006"/>
    <cellStyle name="_Book2_NIM Summary 8" xfId="4007"/>
    <cellStyle name="_Book2_NIM Summary 8 2" xfId="4008"/>
    <cellStyle name="_Book2_NIM Summary 9" xfId="4009"/>
    <cellStyle name="_Book2_NIM Summary 9 2" xfId="4010"/>
    <cellStyle name="_Book2_NIM Summary_DEM-WP(C) ENERG10C--ctn Mid-C_042010 2010GRC" xfId="4011"/>
    <cellStyle name="_Book2_PCA 10 -  Exhibit D Dec 2011" xfId="4012"/>
    <cellStyle name="_Book2_PCA 10 -  Exhibit D from A Kellogg Jan 2011" xfId="4013"/>
    <cellStyle name="_Book2_PCA 10 -  Exhibit D from A Kellogg July 2011" xfId="4014"/>
    <cellStyle name="_Book2_PCA 10 -  Exhibit D from S Free Rcv'd 12-11" xfId="4015"/>
    <cellStyle name="_Book2_PCA 11 -  Exhibit D Jan 2012 fr A Kellogg" xfId="4016"/>
    <cellStyle name="_Book2_PCA 11 -  Exhibit D Jan 2012 WF" xfId="4017"/>
    <cellStyle name="_Book2_PCA 9 -  Exhibit D April 2010" xfId="4018"/>
    <cellStyle name="_Book2_PCA 9 -  Exhibit D April 2010 (3)" xfId="4019"/>
    <cellStyle name="_Book2_PCA 9 -  Exhibit D April 2010 (3) 2" xfId="4020"/>
    <cellStyle name="_Book2_PCA 9 -  Exhibit D April 2010 (3) 2 2" xfId="4021"/>
    <cellStyle name="_Book2_PCA 9 -  Exhibit D April 2010 (3) 3" xfId="4022"/>
    <cellStyle name="_Book2_PCA 9 -  Exhibit D April 2010 (3)_DEM-WP(C) ENERG10C--ctn Mid-C_042010 2010GRC" xfId="4023"/>
    <cellStyle name="_Book2_PCA 9 -  Exhibit D April 2010 2" xfId="4024"/>
    <cellStyle name="_Book2_PCA 9 -  Exhibit D April 2010 3" xfId="4025"/>
    <cellStyle name="_Book2_PCA 9 -  Exhibit D April 2010 4" xfId="4026"/>
    <cellStyle name="_Book2_PCA 9 -  Exhibit D April 2010 5" xfId="4027"/>
    <cellStyle name="_Book2_PCA 9 -  Exhibit D April 2010 6" xfId="4028"/>
    <cellStyle name="_Book2_PCA 9 -  Exhibit D Nov 2010" xfId="4029"/>
    <cellStyle name="_Book2_PCA 9 -  Exhibit D Nov 2010 2" xfId="4030"/>
    <cellStyle name="_Book2_PCA 9 - Exhibit D at August 2010" xfId="4031"/>
    <cellStyle name="_Book2_PCA 9 - Exhibit D at August 2010 2" xfId="4032"/>
    <cellStyle name="_Book2_PCA 9 - Exhibit D June 2010 GRC" xfId="4033"/>
    <cellStyle name="_Book2_PCA 9 - Exhibit D June 2010 GRC 2" xfId="4034"/>
    <cellStyle name="_Book2_Power Costs - Comparison bx Rbtl-Staff-Jt-PC" xfId="4035"/>
    <cellStyle name="_Book2_Power Costs - Comparison bx Rbtl-Staff-Jt-PC 2" xfId="4036"/>
    <cellStyle name="_Book2_Power Costs - Comparison bx Rbtl-Staff-Jt-PC 2 2" xfId="4037"/>
    <cellStyle name="_Book2_Power Costs - Comparison bx Rbtl-Staff-Jt-PC 2 2 2" xfId="4038"/>
    <cellStyle name="_Book2_Power Costs - Comparison bx Rbtl-Staff-Jt-PC 2 3" xfId="4039"/>
    <cellStyle name="_Book2_Power Costs - Comparison bx Rbtl-Staff-Jt-PC 3" xfId="4040"/>
    <cellStyle name="_Book2_Power Costs - Comparison bx Rbtl-Staff-Jt-PC 3 2" xfId="4041"/>
    <cellStyle name="_Book2_Power Costs - Comparison bx Rbtl-Staff-Jt-PC 4" xfId="4042"/>
    <cellStyle name="_Book2_Power Costs - Comparison bx Rbtl-Staff-Jt-PC_Adj Bench DR 3 for Initial Briefs (Electric)" xfId="4043"/>
    <cellStyle name="_Book2_Power Costs - Comparison bx Rbtl-Staff-Jt-PC_Adj Bench DR 3 for Initial Briefs (Electric) 2" xfId="4044"/>
    <cellStyle name="_Book2_Power Costs - Comparison bx Rbtl-Staff-Jt-PC_Adj Bench DR 3 for Initial Briefs (Electric) 2 2" xfId="4045"/>
    <cellStyle name="_Book2_Power Costs - Comparison bx Rbtl-Staff-Jt-PC_Adj Bench DR 3 for Initial Briefs (Electric) 2 2 2" xfId="4046"/>
    <cellStyle name="_Book2_Power Costs - Comparison bx Rbtl-Staff-Jt-PC_Adj Bench DR 3 for Initial Briefs (Electric) 2 3" xfId="4047"/>
    <cellStyle name="_Book2_Power Costs - Comparison bx Rbtl-Staff-Jt-PC_Adj Bench DR 3 for Initial Briefs (Electric) 3" xfId="4048"/>
    <cellStyle name="_Book2_Power Costs - Comparison bx Rbtl-Staff-Jt-PC_Adj Bench DR 3 for Initial Briefs (Electric) 3 2" xfId="4049"/>
    <cellStyle name="_Book2_Power Costs - Comparison bx Rbtl-Staff-Jt-PC_Adj Bench DR 3 for Initial Briefs (Electric) 4" xfId="4050"/>
    <cellStyle name="_Book2_Power Costs - Comparison bx Rbtl-Staff-Jt-PC_Adj Bench DR 3 for Initial Briefs (Electric)_DEM-WP(C) ENERG10C--ctn Mid-C_042010 2010GRC" xfId="4051"/>
    <cellStyle name="_Book2_Power Costs - Comparison bx Rbtl-Staff-Jt-PC_DEM-WP(C) ENERG10C--ctn Mid-C_042010 2010GRC" xfId="4052"/>
    <cellStyle name="_Book2_Power Costs - Comparison bx Rbtl-Staff-Jt-PC_Electric Rev Req Model (2009 GRC) Rebuttal" xfId="4053"/>
    <cellStyle name="_Book2_Power Costs - Comparison bx Rbtl-Staff-Jt-PC_Electric Rev Req Model (2009 GRC) Rebuttal 2" xfId="4054"/>
    <cellStyle name="_Book2_Power Costs - Comparison bx Rbtl-Staff-Jt-PC_Electric Rev Req Model (2009 GRC) Rebuttal 2 2" xfId="4055"/>
    <cellStyle name="_Book2_Power Costs - Comparison bx Rbtl-Staff-Jt-PC_Electric Rev Req Model (2009 GRC) Rebuttal 2 2 2" xfId="4056"/>
    <cellStyle name="_Book2_Power Costs - Comparison bx Rbtl-Staff-Jt-PC_Electric Rev Req Model (2009 GRC) Rebuttal 2 3" xfId="4057"/>
    <cellStyle name="_Book2_Power Costs - Comparison bx Rbtl-Staff-Jt-PC_Electric Rev Req Model (2009 GRC) Rebuttal 3" xfId="4058"/>
    <cellStyle name="_Book2_Power Costs - Comparison bx Rbtl-Staff-Jt-PC_Electric Rev Req Model (2009 GRC) Rebuttal 3 2" xfId="4059"/>
    <cellStyle name="_Book2_Power Costs - Comparison bx Rbtl-Staff-Jt-PC_Electric Rev Req Model (2009 GRC) Rebuttal 4" xfId="4060"/>
    <cellStyle name="_Book2_Power Costs - Comparison bx Rbtl-Staff-Jt-PC_Electric Rev Req Model (2009 GRC) Rebuttal REmoval of New  WH Solar AdjustMI" xfId="4061"/>
    <cellStyle name="_Book2_Power Costs - Comparison bx Rbtl-Staff-Jt-PC_Electric Rev Req Model (2009 GRC) Rebuttal REmoval of New  WH Solar AdjustMI 2" xfId="4062"/>
    <cellStyle name="_Book2_Power Costs - Comparison bx Rbtl-Staff-Jt-PC_Electric Rev Req Model (2009 GRC) Rebuttal REmoval of New  WH Solar AdjustMI 2 2" xfId="4063"/>
    <cellStyle name="_Book2_Power Costs - Comparison bx Rbtl-Staff-Jt-PC_Electric Rev Req Model (2009 GRC) Rebuttal REmoval of New  WH Solar AdjustMI 2 2 2" xfId="4064"/>
    <cellStyle name="_Book2_Power Costs - Comparison bx Rbtl-Staff-Jt-PC_Electric Rev Req Model (2009 GRC) Rebuttal REmoval of New  WH Solar AdjustMI 2 3" xfId="4065"/>
    <cellStyle name="_Book2_Power Costs - Comparison bx Rbtl-Staff-Jt-PC_Electric Rev Req Model (2009 GRC) Rebuttal REmoval of New  WH Solar AdjustMI 3" xfId="4066"/>
    <cellStyle name="_Book2_Power Costs - Comparison bx Rbtl-Staff-Jt-PC_Electric Rev Req Model (2009 GRC) Rebuttal REmoval of New  WH Solar AdjustMI 3 2" xfId="4067"/>
    <cellStyle name="_Book2_Power Costs - Comparison bx Rbtl-Staff-Jt-PC_Electric Rev Req Model (2009 GRC) Rebuttal REmoval of New  WH Solar AdjustMI 4" xfId="4068"/>
    <cellStyle name="_Book2_Power Costs - Comparison bx Rbtl-Staff-Jt-PC_Electric Rev Req Model (2009 GRC) Rebuttal REmoval of New  WH Solar AdjustMI_DEM-WP(C) ENERG10C--ctn Mid-C_042010 2010GRC" xfId="4069"/>
    <cellStyle name="_Book2_Power Costs - Comparison bx Rbtl-Staff-Jt-PC_Electric Rev Req Model (2009 GRC) Revised 01-18-2010" xfId="4070"/>
    <cellStyle name="_Book2_Power Costs - Comparison bx Rbtl-Staff-Jt-PC_Electric Rev Req Model (2009 GRC) Revised 01-18-2010 2" xfId="4071"/>
    <cellStyle name="_Book2_Power Costs - Comparison bx Rbtl-Staff-Jt-PC_Electric Rev Req Model (2009 GRC) Revised 01-18-2010 2 2" xfId="4072"/>
    <cellStyle name="_Book2_Power Costs - Comparison bx Rbtl-Staff-Jt-PC_Electric Rev Req Model (2009 GRC) Revised 01-18-2010 2 2 2" xfId="4073"/>
    <cellStyle name="_Book2_Power Costs - Comparison bx Rbtl-Staff-Jt-PC_Electric Rev Req Model (2009 GRC) Revised 01-18-2010 2 3" xfId="4074"/>
    <cellStyle name="_Book2_Power Costs - Comparison bx Rbtl-Staff-Jt-PC_Electric Rev Req Model (2009 GRC) Revised 01-18-2010 3" xfId="4075"/>
    <cellStyle name="_Book2_Power Costs - Comparison bx Rbtl-Staff-Jt-PC_Electric Rev Req Model (2009 GRC) Revised 01-18-2010 3 2" xfId="4076"/>
    <cellStyle name="_Book2_Power Costs - Comparison bx Rbtl-Staff-Jt-PC_Electric Rev Req Model (2009 GRC) Revised 01-18-2010 4" xfId="4077"/>
    <cellStyle name="_Book2_Power Costs - Comparison bx Rbtl-Staff-Jt-PC_Electric Rev Req Model (2009 GRC) Revised 01-18-2010_DEM-WP(C) ENERG10C--ctn Mid-C_042010 2010GRC" xfId="4078"/>
    <cellStyle name="_Book2_Power Costs - Comparison bx Rbtl-Staff-Jt-PC_Final Order Electric EXHIBIT A-1" xfId="4079"/>
    <cellStyle name="_Book2_Power Costs - Comparison bx Rbtl-Staff-Jt-PC_Final Order Electric EXHIBIT A-1 2" xfId="4080"/>
    <cellStyle name="_Book2_Power Costs - Comparison bx Rbtl-Staff-Jt-PC_Final Order Electric EXHIBIT A-1 2 2" xfId="4081"/>
    <cellStyle name="_Book2_Power Costs - Comparison bx Rbtl-Staff-Jt-PC_Final Order Electric EXHIBIT A-1 2 2 2" xfId="4082"/>
    <cellStyle name="_Book2_Power Costs - Comparison bx Rbtl-Staff-Jt-PC_Final Order Electric EXHIBIT A-1 2 3" xfId="4083"/>
    <cellStyle name="_Book2_Power Costs - Comparison bx Rbtl-Staff-Jt-PC_Final Order Electric EXHIBIT A-1 3" xfId="4084"/>
    <cellStyle name="_Book2_Power Costs - Comparison bx Rbtl-Staff-Jt-PC_Final Order Electric EXHIBIT A-1 3 2" xfId="4085"/>
    <cellStyle name="_Book2_Power Costs - Comparison bx Rbtl-Staff-Jt-PC_Final Order Electric EXHIBIT A-1 4" xfId="4086"/>
    <cellStyle name="_Book2_Production Adj 4.37" xfId="4087"/>
    <cellStyle name="_Book2_Production Adj 4.37 2" xfId="4088"/>
    <cellStyle name="_Book2_Production Adj 4.37 2 2" xfId="4089"/>
    <cellStyle name="_Book2_Production Adj 4.37 2 2 2" xfId="4090"/>
    <cellStyle name="_Book2_Production Adj 4.37 2 3" xfId="4091"/>
    <cellStyle name="_Book2_Production Adj 4.37 3" xfId="4092"/>
    <cellStyle name="_Book2_Production Adj 4.37 3 2" xfId="4093"/>
    <cellStyle name="_Book2_Production Adj 4.37 4" xfId="4094"/>
    <cellStyle name="_Book2_Purchased Power Adj 4.03" xfId="4095"/>
    <cellStyle name="_Book2_Purchased Power Adj 4.03 2" xfId="4096"/>
    <cellStyle name="_Book2_Purchased Power Adj 4.03 2 2" xfId="4097"/>
    <cellStyle name="_Book2_Purchased Power Adj 4.03 2 2 2" xfId="4098"/>
    <cellStyle name="_Book2_Purchased Power Adj 4.03 2 3" xfId="4099"/>
    <cellStyle name="_Book2_Purchased Power Adj 4.03 3" xfId="4100"/>
    <cellStyle name="_Book2_Purchased Power Adj 4.03 3 2" xfId="4101"/>
    <cellStyle name="_Book2_Purchased Power Adj 4.03 4" xfId="4102"/>
    <cellStyle name="_Book2_Rebuttal Power Costs" xfId="4103"/>
    <cellStyle name="_Book2_Rebuttal Power Costs 2" xfId="4104"/>
    <cellStyle name="_Book2_Rebuttal Power Costs 2 2" xfId="4105"/>
    <cellStyle name="_Book2_Rebuttal Power Costs 2 2 2" xfId="4106"/>
    <cellStyle name="_Book2_Rebuttal Power Costs 2 3" xfId="4107"/>
    <cellStyle name="_Book2_Rebuttal Power Costs 3" xfId="4108"/>
    <cellStyle name="_Book2_Rebuttal Power Costs 3 2" xfId="4109"/>
    <cellStyle name="_Book2_Rebuttal Power Costs 4" xfId="4110"/>
    <cellStyle name="_Book2_Rebuttal Power Costs_Adj Bench DR 3 for Initial Briefs (Electric)" xfId="4111"/>
    <cellStyle name="_Book2_Rebuttal Power Costs_Adj Bench DR 3 for Initial Briefs (Electric) 2" xfId="4112"/>
    <cellStyle name="_Book2_Rebuttal Power Costs_Adj Bench DR 3 for Initial Briefs (Electric) 2 2" xfId="4113"/>
    <cellStyle name="_Book2_Rebuttal Power Costs_Adj Bench DR 3 for Initial Briefs (Electric) 2 2 2" xfId="4114"/>
    <cellStyle name="_Book2_Rebuttal Power Costs_Adj Bench DR 3 for Initial Briefs (Electric) 2 3" xfId="4115"/>
    <cellStyle name="_Book2_Rebuttal Power Costs_Adj Bench DR 3 for Initial Briefs (Electric) 3" xfId="4116"/>
    <cellStyle name="_Book2_Rebuttal Power Costs_Adj Bench DR 3 for Initial Briefs (Electric) 3 2" xfId="4117"/>
    <cellStyle name="_Book2_Rebuttal Power Costs_Adj Bench DR 3 for Initial Briefs (Electric) 4" xfId="4118"/>
    <cellStyle name="_Book2_Rebuttal Power Costs_Adj Bench DR 3 for Initial Briefs (Electric)_DEM-WP(C) ENERG10C--ctn Mid-C_042010 2010GRC" xfId="4119"/>
    <cellStyle name="_Book2_Rebuttal Power Costs_DEM-WP(C) ENERG10C--ctn Mid-C_042010 2010GRC" xfId="4120"/>
    <cellStyle name="_Book2_Rebuttal Power Costs_Electric Rev Req Model (2009 GRC) Rebuttal" xfId="4121"/>
    <cellStyle name="_Book2_Rebuttal Power Costs_Electric Rev Req Model (2009 GRC) Rebuttal 2" xfId="4122"/>
    <cellStyle name="_Book2_Rebuttal Power Costs_Electric Rev Req Model (2009 GRC) Rebuttal 2 2" xfId="4123"/>
    <cellStyle name="_Book2_Rebuttal Power Costs_Electric Rev Req Model (2009 GRC) Rebuttal 2 2 2" xfId="4124"/>
    <cellStyle name="_Book2_Rebuttal Power Costs_Electric Rev Req Model (2009 GRC) Rebuttal 2 3" xfId="4125"/>
    <cellStyle name="_Book2_Rebuttal Power Costs_Electric Rev Req Model (2009 GRC) Rebuttal 3" xfId="4126"/>
    <cellStyle name="_Book2_Rebuttal Power Costs_Electric Rev Req Model (2009 GRC) Rebuttal 3 2" xfId="4127"/>
    <cellStyle name="_Book2_Rebuttal Power Costs_Electric Rev Req Model (2009 GRC) Rebuttal 4" xfId="4128"/>
    <cellStyle name="_Book2_Rebuttal Power Costs_Electric Rev Req Model (2009 GRC) Rebuttal REmoval of New  WH Solar AdjustMI" xfId="4129"/>
    <cellStyle name="_Book2_Rebuttal Power Costs_Electric Rev Req Model (2009 GRC) Rebuttal REmoval of New  WH Solar AdjustMI 2" xfId="4130"/>
    <cellStyle name="_Book2_Rebuttal Power Costs_Electric Rev Req Model (2009 GRC) Rebuttal REmoval of New  WH Solar AdjustMI 2 2" xfId="4131"/>
    <cellStyle name="_Book2_Rebuttal Power Costs_Electric Rev Req Model (2009 GRC) Rebuttal REmoval of New  WH Solar AdjustMI 2 2 2" xfId="4132"/>
    <cellStyle name="_Book2_Rebuttal Power Costs_Electric Rev Req Model (2009 GRC) Rebuttal REmoval of New  WH Solar AdjustMI 2 3" xfId="4133"/>
    <cellStyle name="_Book2_Rebuttal Power Costs_Electric Rev Req Model (2009 GRC) Rebuttal REmoval of New  WH Solar AdjustMI 3" xfId="4134"/>
    <cellStyle name="_Book2_Rebuttal Power Costs_Electric Rev Req Model (2009 GRC) Rebuttal REmoval of New  WH Solar AdjustMI 3 2" xfId="4135"/>
    <cellStyle name="_Book2_Rebuttal Power Costs_Electric Rev Req Model (2009 GRC) Rebuttal REmoval of New  WH Solar AdjustMI 4" xfId="4136"/>
    <cellStyle name="_Book2_Rebuttal Power Costs_Electric Rev Req Model (2009 GRC) Rebuttal REmoval of New  WH Solar AdjustMI_DEM-WP(C) ENERG10C--ctn Mid-C_042010 2010GRC" xfId="4137"/>
    <cellStyle name="_Book2_Rebuttal Power Costs_Electric Rev Req Model (2009 GRC) Revised 01-18-2010" xfId="4138"/>
    <cellStyle name="_Book2_Rebuttal Power Costs_Electric Rev Req Model (2009 GRC) Revised 01-18-2010 2" xfId="4139"/>
    <cellStyle name="_Book2_Rebuttal Power Costs_Electric Rev Req Model (2009 GRC) Revised 01-18-2010 2 2" xfId="4140"/>
    <cellStyle name="_Book2_Rebuttal Power Costs_Electric Rev Req Model (2009 GRC) Revised 01-18-2010 2 2 2" xfId="4141"/>
    <cellStyle name="_Book2_Rebuttal Power Costs_Electric Rev Req Model (2009 GRC) Revised 01-18-2010 2 3" xfId="4142"/>
    <cellStyle name="_Book2_Rebuttal Power Costs_Electric Rev Req Model (2009 GRC) Revised 01-18-2010 3" xfId="4143"/>
    <cellStyle name="_Book2_Rebuttal Power Costs_Electric Rev Req Model (2009 GRC) Revised 01-18-2010 3 2" xfId="4144"/>
    <cellStyle name="_Book2_Rebuttal Power Costs_Electric Rev Req Model (2009 GRC) Revised 01-18-2010 4" xfId="4145"/>
    <cellStyle name="_Book2_Rebuttal Power Costs_Electric Rev Req Model (2009 GRC) Revised 01-18-2010_DEM-WP(C) ENERG10C--ctn Mid-C_042010 2010GRC" xfId="4146"/>
    <cellStyle name="_Book2_Rebuttal Power Costs_Final Order Electric EXHIBIT A-1" xfId="4147"/>
    <cellStyle name="_Book2_Rebuttal Power Costs_Final Order Electric EXHIBIT A-1 2" xfId="4148"/>
    <cellStyle name="_Book2_Rebuttal Power Costs_Final Order Electric EXHIBIT A-1 2 2" xfId="4149"/>
    <cellStyle name="_Book2_Rebuttal Power Costs_Final Order Electric EXHIBIT A-1 2 2 2" xfId="4150"/>
    <cellStyle name="_Book2_Rebuttal Power Costs_Final Order Electric EXHIBIT A-1 2 3" xfId="4151"/>
    <cellStyle name="_Book2_Rebuttal Power Costs_Final Order Electric EXHIBIT A-1 3" xfId="4152"/>
    <cellStyle name="_Book2_Rebuttal Power Costs_Final Order Electric EXHIBIT A-1 3 2" xfId="4153"/>
    <cellStyle name="_Book2_Rebuttal Power Costs_Final Order Electric EXHIBIT A-1 4" xfId="4154"/>
    <cellStyle name="_Book2_RECS vs PTC's w Interest 6-28-10" xfId="4155"/>
    <cellStyle name="_Book2_ROR &amp; CONV FACTOR" xfId="4156"/>
    <cellStyle name="_Book2_ROR &amp; CONV FACTOR 2" xfId="4157"/>
    <cellStyle name="_Book2_ROR &amp; CONV FACTOR 2 2" xfId="4158"/>
    <cellStyle name="_Book2_ROR &amp; CONV FACTOR 2 2 2" xfId="4159"/>
    <cellStyle name="_Book2_ROR &amp; CONV FACTOR 2 3" xfId="4160"/>
    <cellStyle name="_Book2_ROR &amp; CONV FACTOR 3" xfId="4161"/>
    <cellStyle name="_Book2_ROR &amp; CONV FACTOR 3 2" xfId="4162"/>
    <cellStyle name="_Book2_ROR &amp; CONV FACTOR 4" xfId="4163"/>
    <cellStyle name="_Book2_ROR 5.02" xfId="4164"/>
    <cellStyle name="_Book2_ROR 5.02 2" xfId="4165"/>
    <cellStyle name="_Book2_ROR 5.02 2 2" xfId="4166"/>
    <cellStyle name="_Book2_ROR 5.02 2 2 2" xfId="4167"/>
    <cellStyle name="_Book2_ROR 5.02 2 3" xfId="4168"/>
    <cellStyle name="_Book2_ROR 5.02 3" xfId="4169"/>
    <cellStyle name="_Book2_ROR 5.02 3 2" xfId="4170"/>
    <cellStyle name="_Book2_ROR 5.02 4" xfId="4171"/>
    <cellStyle name="_Book2_Wind Integration 10GRC" xfId="4172"/>
    <cellStyle name="_Book2_Wind Integration 10GRC 2" xfId="4173"/>
    <cellStyle name="_Book2_Wind Integration 10GRC 2 2" xfId="4174"/>
    <cellStyle name="_Book2_Wind Integration 10GRC 3" xfId="4175"/>
    <cellStyle name="_Book2_Wind Integration 10GRC_DEM-WP(C) ENERG10C--ctn Mid-C_042010 2010GRC" xfId="4176"/>
    <cellStyle name="_Book3" xfId="4177"/>
    <cellStyle name="_Book5" xfId="4178"/>
    <cellStyle name="_Book5 2" xfId="4179"/>
    <cellStyle name="_Book5 2 2" xfId="4180"/>
    <cellStyle name="_Book5 2 2 2" xfId="4181"/>
    <cellStyle name="_Book5 2 3" xfId="4182"/>
    <cellStyle name="_Book5 3" xfId="4183"/>
    <cellStyle name="_Book5 3 2" xfId="4184"/>
    <cellStyle name="_Book5 4" xfId="4185"/>
    <cellStyle name="_Book5 4 2" xfId="4186"/>
    <cellStyle name="_Book5 5" xfId="4187"/>
    <cellStyle name="_Book5 5 2" xfId="4188"/>
    <cellStyle name="_Book5 6" xfId="4189"/>
    <cellStyle name="_Book5 6 2" xfId="4190"/>
    <cellStyle name="_Book5 7" xfId="4191"/>
    <cellStyle name="_Book5_4 31E Reg Asset  Liab and EXH D" xfId="4192"/>
    <cellStyle name="_Book5_4 31E Reg Asset  Liab and EXH D _ Aug 10 Filing (2)" xfId="4193"/>
    <cellStyle name="_Book5_Chelan PUD Power Costs (8-10)" xfId="4194"/>
    <cellStyle name="_Book5_Chelan PUD Power Costs (8-10) 2" xfId="4195"/>
    <cellStyle name="_Book5_compare wind integration" xfId="4196"/>
    <cellStyle name="_Book5_DEM-WP(C) Chelan Power Costs" xfId="4197"/>
    <cellStyle name="_Book5_DEM-WP(C) Chelan Power Costs 2" xfId="4198"/>
    <cellStyle name="_Book5_DEM-WP(C) Costs Not In AURORA 2010GRC As Filed" xfId="4199"/>
    <cellStyle name="_Book5_DEM-WP(C) Costs Not In AURORA 2010GRC As Filed 2" xfId="4200"/>
    <cellStyle name="_Book5_DEM-WP(C) Costs Not In AURORA 2010GRC As Filed 2 2" xfId="4201"/>
    <cellStyle name="_Book5_DEM-WP(C) Costs Not In AURORA 2010GRC As Filed 3" xfId="4202"/>
    <cellStyle name="_Book5_DEM-WP(C) Costs Not In AURORA 2010GRC As Filed 3 2" xfId="4203"/>
    <cellStyle name="_Book5_DEM-WP(C) Costs Not In AURORA 2010GRC As Filed 4" xfId="4204"/>
    <cellStyle name="_Book5_DEM-WP(C) Costs Not In AURORA 2010GRC As Filed 4 2" xfId="4205"/>
    <cellStyle name="_Book5_DEM-WP(C) Costs Not In AURORA 2010GRC As Filed 5" xfId="4206"/>
    <cellStyle name="_Book5_DEM-WP(C) Costs Not In AURORA 2010GRC As Filed 5 2" xfId="4207"/>
    <cellStyle name="_Book5_DEM-WP(C) Costs Not In AURORA 2010GRC As Filed 6" xfId="4208"/>
    <cellStyle name="_Book5_DEM-WP(C) Costs Not In AURORA 2010GRC As Filed 6 2" xfId="4209"/>
    <cellStyle name="_Book5_DEM-WP(C) Costs Not In AURORA 2010GRC As Filed_DEM-WP(C) ENERG10C--ctn Mid-C_042010 2010GRC" xfId="4210"/>
    <cellStyle name="_Book5_DEM-WP(C) Gas Transport 2010GRC" xfId="4211"/>
    <cellStyle name="_Book5_DEM-WP(C) Gas Transport 2010GRC 2" xfId="4212"/>
    <cellStyle name="_Book5_NIM Summary" xfId="4213"/>
    <cellStyle name="_Book5_NIM Summary 09GRC" xfId="4214"/>
    <cellStyle name="_Book5_NIM Summary 10" xfId="4215"/>
    <cellStyle name="_Book5_NIM Summary 11" xfId="4216"/>
    <cellStyle name="_Book5_NIM Summary 12" xfId="4217"/>
    <cellStyle name="_Book5_NIM Summary 13" xfId="4218"/>
    <cellStyle name="_Book5_NIM Summary 14" xfId="4219"/>
    <cellStyle name="_Book5_NIM Summary 15" xfId="4220"/>
    <cellStyle name="_Book5_NIM Summary 16" xfId="4221"/>
    <cellStyle name="_Book5_NIM Summary 17" xfId="4222"/>
    <cellStyle name="_Book5_NIM Summary 18" xfId="4223"/>
    <cellStyle name="_Book5_NIM Summary 19" xfId="4224"/>
    <cellStyle name="_Book5_NIM Summary 2" xfId="4225"/>
    <cellStyle name="_Book5_NIM Summary 2 2" xfId="4226"/>
    <cellStyle name="_Book5_NIM Summary 20" xfId="4227"/>
    <cellStyle name="_Book5_NIM Summary 21" xfId="4228"/>
    <cellStyle name="_Book5_NIM Summary 22" xfId="4229"/>
    <cellStyle name="_Book5_NIM Summary 23" xfId="4230"/>
    <cellStyle name="_Book5_NIM Summary 24" xfId="4231"/>
    <cellStyle name="_Book5_NIM Summary 25" xfId="4232"/>
    <cellStyle name="_Book5_NIM Summary 26" xfId="4233"/>
    <cellStyle name="_Book5_NIM Summary 27" xfId="4234"/>
    <cellStyle name="_Book5_NIM Summary 28" xfId="4235"/>
    <cellStyle name="_Book5_NIM Summary 29" xfId="4236"/>
    <cellStyle name="_Book5_NIM Summary 3" xfId="4237"/>
    <cellStyle name="_Book5_NIM Summary 3 2" xfId="4238"/>
    <cellStyle name="_Book5_NIM Summary 30" xfId="4239"/>
    <cellStyle name="_Book5_NIM Summary 31" xfId="4240"/>
    <cellStyle name="_Book5_NIM Summary 32" xfId="4241"/>
    <cellStyle name="_Book5_NIM Summary 33" xfId="4242"/>
    <cellStyle name="_Book5_NIM Summary 34" xfId="4243"/>
    <cellStyle name="_Book5_NIM Summary 35" xfId="4244"/>
    <cellStyle name="_Book5_NIM Summary 36" xfId="4245"/>
    <cellStyle name="_Book5_NIM Summary 37" xfId="4246"/>
    <cellStyle name="_Book5_NIM Summary 38" xfId="4247"/>
    <cellStyle name="_Book5_NIM Summary 39" xfId="4248"/>
    <cellStyle name="_Book5_NIM Summary 4" xfId="4249"/>
    <cellStyle name="_Book5_NIM Summary 4 2" xfId="4250"/>
    <cellStyle name="_Book5_NIM Summary 40" xfId="4251"/>
    <cellStyle name="_Book5_NIM Summary 41" xfId="4252"/>
    <cellStyle name="_Book5_NIM Summary 42" xfId="4253"/>
    <cellStyle name="_Book5_NIM Summary 43" xfId="4254"/>
    <cellStyle name="_Book5_NIM Summary 44" xfId="4255"/>
    <cellStyle name="_Book5_NIM Summary 45" xfId="4256"/>
    <cellStyle name="_Book5_NIM Summary 46" xfId="4257"/>
    <cellStyle name="_Book5_NIM Summary 47" xfId="4258"/>
    <cellStyle name="_Book5_NIM Summary 48" xfId="4259"/>
    <cellStyle name="_Book5_NIM Summary 49" xfId="4260"/>
    <cellStyle name="_Book5_NIM Summary 5" xfId="4261"/>
    <cellStyle name="_Book5_NIM Summary 5 2" xfId="4262"/>
    <cellStyle name="_Book5_NIM Summary 50" xfId="4263"/>
    <cellStyle name="_Book5_NIM Summary 51" xfId="4264"/>
    <cellStyle name="_Book5_NIM Summary 6" xfId="4265"/>
    <cellStyle name="_Book5_NIM Summary 6 2" xfId="4266"/>
    <cellStyle name="_Book5_NIM Summary 7" xfId="4267"/>
    <cellStyle name="_Book5_NIM Summary 7 2" xfId="4268"/>
    <cellStyle name="_Book5_NIM Summary 8" xfId="4269"/>
    <cellStyle name="_Book5_NIM Summary 8 2" xfId="4270"/>
    <cellStyle name="_Book5_NIM Summary 9" xfId="4271"/>
    <cellStyle name="_Book5_NIM Summary 9 2" xfId="4272"/>
    <cellStyle name="_Book5_NIM Summary_DEM-WP(C) ENERG10C--ctn Mid-C_042010 2010GRC" xfId="4273"/>
    <cellStyle name="_Book5_PCA 9 -  Exhibit D April 2010 (3)" xfId="4274"/>
    <cellStyle name="_Book5_Reconciliation" xfId="4275"/>
    <cellStyle name="_Book5_Reconciliation 2" xfId="4276"/>
    <cellStyle name="_Book5_Reconciliation 2 2" xfId="4277"/>
    <cellStyle name="_Book5_Reconciliation 3" xfId="4278"/>
    <cellStyle name="_Book5_Reconciliation 3 2" xfId="4279"/>
    <cellStyle name="_Book5_Reconciliation 4" xfId="4280"/>
    <cellStyle name="_Book5_Reconciliation 4 2" xfId="4281"/>
    <cellStyle name="_Book5_Reconciliation 5" xfId="4282"/>
    <cellStyle name="_Book5_Reconciliation 5 2" xfId="4283"/>
    <cellStyle name="_Book5_Reconciliation 6" xfId="4284"/>
    <cellStyle name="_Book5_Reconciliation 6 2" xfId="4285"/>
    <cellStyle name="_Book5_Reconciliation_DEM-WP(C) ENERG10C--ctn Mid-C_042010 2010GRC" xfId="4286"/>
    <cellStyle name="_Book5_Wind Integration 10GRC" xfId="4287"/>
    <cellStyle name="_Book5_Wind Integration 10GRC 2" xfId="4288"/>
    <cellStyle name="_Book5_Wind Integration 10GRC 2 2" xfId="4289"/>
    <cellStyle name="_Book5_Wind Integration 10GRC 3" xfId="4290"/>
    <cellStyle name="_Book5_Wind Integration 10GRC_DEM-WP(C) ENERG10C--ctn Mid-C_042010 2010GRC" xfId="4291"/>
    <cellStyle name="_BPA NOS" xfId="4292"/>
    <cellStyle name="_BPA NOS 2" xfId="4293"/>
    <cellStyle name="_BPA NOS 2 2" xfId="4294"/>
    <cellStyle name="_BPA NOS 2 2 2" xfId="4295"/>
    <cellStyle name="_BPA NOS 2 3" xfId="4296"/>
    <cellStyle name="_BPA NOS 3" xfId="4297"/>
    <cellStyle name="_BPA NOS 3 2" xfId="4298"/>
    <cellStyle name="_BPA NOS 4" xfId="4299"/>
    <cellStyle name="_BPA NOS 4 2" xfId="4300"/>
    <cellStyle name="_BPA NOS 5" xfId="4301"/>
    <cellStyle name="_BPA NOS 5 2" xfId="4302"/>
    <cellStyle name="_BPA NOS 6" xfId="4303"/>
    <cellStyle name="_BPA NOS 6 2" xfId="4304"/>
    <cellStyle name="_BPA NOS_DEM-WP(C) Chelan Power Costs" xfId="4305"/>
    <cellStyle name="_BPA NOS_DEM-WP(C) Chelan Power Costs 2" xfId="4306"/>
    <cellStyle name="_BPA NOS_DEM-WP(C) ENERG10C--ctn Mid-C_042010 2010GRC" xfId="4307"/>
    <cellStyle name="_BPA NOS_DEM-WP(C) Gas Transport 2010GRC" xfId="4308"/>
    <cellStyle name="_BPA NOS_DEM-WP(C) Gas Transport 2010GRC 2" xfId="4309"/>
    <cellStyle name="_BPA NOS_DEM-WP(C) Wind Integration Summary 2010GRC" xfId="4310"/>
    <cellStyle name="_BPA NOS_DEM-WP(C) Wind Integration Summary 2010GRC 2" xfId="4311"/>
    <cellStyle name="_BPA NOS_DEM-WP(C) Wind Integration Summary 2010GRC 2 2" xfId="4312"/>
    <cellStyle name="_BPA NOS_DEM-WP(C) Wind Integration Summary 2010GRC 3" xfId="4313"/>
    <cellStyle name="_BPA NOS_DEM-WP(C) Wind Integration Summary 2010GRC_DEM-WP(C) ENERG10C--ctn Mid-C_042010 2010GRC" xfId="4314"/>
    <cellStyle name="_BPA NOS_NIM Summary" xfId="4315"/>
    <cellStyle name="_BPA NOS_NIM Summary 2" xfId="4316"/>
    <cellStyle name="_BPA NOS_NIM Summary 2 2" xfId="4317"/>
    <cellStyle name="_BPA NOS_NIM Summary 3" xfId="4318"/>
    <cellStyle name="_BPA NOS_NIM Summary_DEM-WP(C) ENERG10C--ctn Mid-C_042010 2010GRC" xfId="4319"/>
    <cellStyle name="_Chelan Debt Forecast 12.19.05" xfId="4320"/>
    <cellStyle name="_Chelan Debt Forecast 12.19.05 10" xfId="4321"/>
    <cellStyle name="_Chelan Debt Forecast 12.19.05 10 2" xfId="4322"/>
    <cellStyle name="_Chelan Debt Forecast 12.19.05 2" xfId="4323"/>
    <cellStyle name="_Chelan Debt Forecast 12.19.05 2 2" xfId="4324"/>
    <cellStyle name="_Chelan Debt Forecast 12.19.05 2 2 2" xfId="4325"/>
    <cellStyle name="_Chelan Debt Forecast 12.19.05 2 2 2 2" xfId="4326"/>
    <cellStyle name="_Chelan Debt Forecast 12.19.05 2 2 3" xfId="4327"/>
    <cellStyle name="_Chelan Debt Forecast 12.19.05 2 3" xfId="4328"/>
    <cellStyle name="_Chelan Debt Forecast 12.19.05 2 3 2" xfId="4329"/>
    <cellStyle name="_Chelan Debt Forecast 12.19.05 2 4" xfId="4330"/>
    <cellStyle name="_Chelan Debt Forecast 12.19.05 3" xfId="4331"/>
    <cellStyle name="_Chelan Debt Forecast 12.19.05 3 2" xfId="4332"/>
    <cellStyle name="_Chelan Debt Forecast 12.19.05 3 2 2" xfId="4333"/>
    <cellStyle name="_Chelan Debt Forecast 12.19.05 3 2 2 2" xfId="4334"/>
    <cellStyle name="_Chelan Debt Forecast 12.19.05 3 2 3" xfId="4335"/>
    <cellStyle name="_Chelan Debt Forecast 12.19.05 3 3" xfId="4336"/>
    <cellStyle name="_Chelan Debt Forecast 12.19.05 3 3 2" xfId="4337"/>
    <cellStyle name="_Chelan Debt Forecast 12.19.05 3 3 2 2" xfId="4338"/>
    <cellStyle name="_Chelan Debt Forecast 12.19.05 3 3 3" xfId="4339"/>
    <cellStyle name="_Chelan Debt Forecast 12.19.05 3 4" xfId="4340"/>
    <cellStyle name="_Chelan Debt Forecast 12.19.05 3 4 2" xfId="4341"/>
    <cellStyle name="_Chelan Debt Forecast 12.19.05 3 4 2 2" xfId="4342"/>
    <cellStyle name="_Chelan Debt Forecast 12.19.05 3 4 3" xfId="4343"/>
    <cellStyle name="_Chelan Debt Forecast 12.19.05 3 5" xfId="4344"/>
    <cellStyle name="_Chelan Debt Forecast 12.19.05 4" xfId="4345"/>
    <cellStyle name="_Chelan Debt Forecast 12.19.05 4 2" xfId="4346"/>
    <cellStyle name="_Chelan Debt Forecast 12.19.05 4 2 2" xfId="4347"/>
    <cellStyle name="_Chelan Debt Forecast 12.19.05 4 3" xfId="4348"/>
    <cellStyle name="_Chelan Debt Forecast 12.19.05 5" xfId="4349"/>
    <cellStyle name="_Chelan Debt Forecast 12.19.05 5 2" xfId="4350"/>
    <cellStyle name="_Chelan Debt Forecast 12.19.05 5 2 2" xfId="4351"/>
    <cellStyle name="_Chelan Debt Forecast 12.19.05 5 2 3" xfId="4352"/>
    <cellStyle name="_Chelan Debt Forecast 12.19.05 5 3" xfId="4353"/>
    <cellStyle name="_Chelan Debt Forecast 12.19.05 5 3 2" xfId="4354"/>
    <cellStyle name="_Chelan Debt Forecast 12.19.05 6" xfId="4355"/>
    <cellStyle name="_Chelan Debt Forecast 12.19.05 6 2" xfId="4356"/>
    <cellStyle name="_Chelan Debt Forecast 12.19.05 6 2 2" xfId="4357"/>
    <cellStyle name="_Chelan Debt Forecast 12.19.05 6 3" xfId="4358"/>
    <cellStyle name="_Chelan Debt Forecast 12.19.05 7" xfId="4359"/>
    <cellStyle name="_Chelan Debt Forecast 12.19.05 7 2" xfId="4360"/>
    <cellStyle name="_Chelan Debt Forecast 12.19.05 8" xfId="4361"/>
    <cellStyle name="_Chelan Debt Forecast 12.19.05 8 2" xfId="4362"/>
    <cellStyle name="_Chelan Debt Forecast 12.19.05 9" xfId="4363"/>
    <cellStyle name="_Chelan Debt Forecast 12.19.05 9 2" xfId="4364"/>
    <cellStyle name="_Chelan Debt Forecast 12.19.05_(C) WHE Proforma with ITC cash grant 10 Yr Amort_for deferral_102809" xfId="4365"/>
    <cellStyle name="_Chelan Debt Forecast 12.19.05_(C) WHE Proforma with ITC cash grant 10 Yr Amort_for deferral_102809 2" xfId="4366"/>
    <cellStyle name="_Chelan Debt Forecast 12.19.05_(C) WHE Proforma with ITC cash grant 10 Yr Amort_for deferral_102809 2 2" xfId="4367"/>
    <cellStyle name="_Chelan Debt Forecast 12.19.05_(C) WHE Proforma with ITC cash grant 10 Yr Amort_for deferral_102809 2 2 2" xfId="4368"/>
    <cellStyle name="_Chelan Debt Forecast 12.19.05_(C) WHE Proforma with ITC cash grant 10 Yr Amort_for deferral_102809 2 3" xfId="4369"/>
    <cellStyle name="_Chelan Debt Forecast 12.19.05_(C) WHE Proforma with ITC cash grant 10 Yr Amort_for deferral_102809 3" xfId="4370"/>
    <cellStyle name="_Chelan Debt Forecast 12.19.05_(C) WHE Proforma with ITC cash grant 10 Yr Amort_for deferral_102809 3 2" xfId="4371"/>
    <cellStyle name="_Chelan Debt Forecast 12.19.05_(C) WHE Proforma with ITC cash grant 10 Yr Amort_for deferral_102809 4" xfId="4372"/>
    <cellStyle name="_Chelan Debt Forecast 12.19.05_(C) WHE Proforma with ITC cash grant 10 Yr Amort_for deferral_102809_16.07E Wild Horse Wind Expansionwrkingfile" xfId="4373"/>
    <cellStyle name="_Chelan Debt Forecast 12.19.05_(C) WHE Proforma with ITC cash grant 10 Yr Amort_for deferral_102809_16.07E Wild Horse Wind Expansionwrkingfile 2" xfId="4374"/>
    <cellStyle name="_Chelan Debt Forecast 12.19.05_(C) WHE Proforma with ITC cash grant 10 Yr Amort_for deferral_102809_16.07E Wild Horse Wind Expansionwrkingfile 2 2" xfId="4375"/>
    <cellStyle name="_Chelan Debt Forecast 12.19.05_(C) WHE Proforma with ITC cash grant 10 Yr Amort_for deferral_102809_16.07E Wild Horse Wind Expansionwrkingfile 2 2 2" xfId="4376"/>
    <cellStyle name="_Chelan Debt Forecast 12.19.05_(C) WHE Proforma with ITC cash grant 10 Yr Amort_for deferral_102809_16.07E Wild Horse Wind Expansionwrkingfile 2 3" xfId="4377"/>
    <cellStyle name="_Chelan Debt Forecast 12.19.05_(C) WHE Proforma with ITC cash grant 10 Yr Amort_for deferral_102809_16.07E Wild Horse Wind Expansionwrkingfile 3" xfId="4378"/>
    <cellStyle name="_Chelan Debt Forecast 12.19.05_(C) WHE Proforma with ITC cash grant 10 Yr Amort_for deferral_102809_16.07E Wild Horse Wind Expansionwrkingfile 3 2" xfId="4379"/>
    <cellStyle name="_Chelan Debt Forecast 12.19.05_(C) WHE Proforma with ITC cash grant 10 Yr Amort_for deferral_102809_16.07E Wild Horse Wind Expansionwrkingfile 4" xfId="4380"/>
    <cellStyle name="_Chelan Debt Forecast 12.19.05_(C) WHE Proforma with ITC cash grant 10 Yr Amort_for deferral_102809_16.07E Wild Horse Wind Expansionwrkingfile SF" xfId="4381"/>
    <cellStyle name="_Chelan Debt Forecast 12.19.05_(C) WHE Proforma with ITC cash grant 10 Yr Amort_for deferral_102809_16.07E Wild Horse Wind Expansionwrkingfile SF 2" xfId="4382"/>
    <cellStyle name="_Chelan Debt Forecast 12.19.05_(C) WHE Proforma with ITC cash grant 10 Yr Amort_for deferral_102809_16.07E Wild Horse Wind Expansionwrkingfile SF 2 2" xfId="4383"/>
    <cellStyle name="_Chelan Debt Forecast 12.19.05_(C) WHE Proforma with ITC cash grant 10 Yr Amort_for deferral_102809_16.07E Wild Horse Wind Expansionwrkingfile SF 2 2 2" xfId="4384"/>
    <cellStyle name="_Chelan Debt Forecast 12.19.05_(C) WHE Proforma with ITC cash grant 10 Yr Amort_for deferral_102809_16.07E Wild Horse Wind Expansionwrkingfile SF 2 3" xfId="4385"/>
    <cellStyle name="_Chelan Debt Forecast 12.19.05_(C) WHE Proforma with ITC cash grant 10 Yr Amort_for deferral_102809_16.07E Wild Horse Wind Expansionwrkingfile SF 3" xfId="4386"/>
    <cellStyle name="_Chelan Debt Forecast 12.19.05_(C) WHE Proforma with ITC cash grant 10 Yr Amort_for deferral_102809_16.07E Wild Horse Wind Expansionwrkingfile SF 3 2" xfId="4387"/>
    <cellStyle name="_Chelan Debt Forecast 12.19.05_(C) WHE Proforma with ITC cash grant 10 Yr Amort_for deferral_102809_16.07E Wild Horse Wind Expansionwrkingfile SF 4" xfId="4388"/>
    <cellStyle name="_Chelan Debt Forecast 12.19.05_(C) WHE Proforma with ITC cash grant 10 Yr Amort_for deferral_102809_16.07E Wild Horse Wind Expansionwrkingfile SF_DEM-WP(C) ENERG10C--ctn Mid-C_042010 2010GRC" xfId="4389"/>
    <cellStyle name="_Chelan Debt Forecast 12.19.05_(C) WHE Proforma with ITC cash grant 10 Yr Amort_for deferral_102809_16.07E Wild Horse Wind Expansionwrkingfile_DEM-WP(C) ENERG10C--ctn Mid-C_042010 2010GRC" xfId="4390"/>
    <cellStyle name="_Chelan Debt Forecast 12.19.05_(C) WHE Proforma with ITC cash grant 10 Yr Amort_for deferral_102809_16.37E Wild Horse Expansion DeferralRevwrkingfile SF" xfId="4391"/>
    <cellStyle name="_Chelan Debt Forecast 12.19.05_(C) WHE Proforma with ITC cash grant 10 Yr Amort_for deferral_102809_16.37E Wild Horse Expansion DeferralRevwrkingfile SF 2" xfId="4392"/>
    <cellStyle name="_Chelan Debt Forecast 12.19.05_(C) WHE Proforma with ITC cash grant 10 Yr Amort_for deferral_102809_16.37E Wild Horse Expansion DeferralRevwrkingfile SF 2 2" xfId="4393"/>
    <cellStyle name="_Chelan Debt Forecast 12.19.05_(C) WHE Proforma with ITC cash grant 10 Yr Amort_for deferral_102809_16.37E Wild Horse Expansion DeferralRevwrkingfile SF 2 2 2" xfId="4394"/>
    <cellStyle name="_Chelan Debt Forecast 12.19.05_(C) WHE Proforma with ITC cash grant 10 Yr Amort_for deferral_102809_16.37E Wild Horse Expansion DeferralRevwrkingfile SF 2 3" xfId="4395"/>
    <cellStyle name="_Chelan Debt Forecast 12.19.05_(C) WHE Proforma with ITC cash grant 10 Yr Amort_for deferral_102809_16.37E Wild Horse Expansion DeferralRevwrkingfile SF 3" xfId="4396"/>
    <cellStyle name="_Chelan Debt Forecast 12.19.05_(C) WHE Proforma with ITC cash grant 10 Yr Amort_for deferral_102809_16.37E Wild Horse Expansion DeferralRevwrkingfile SF 3 2" xfId="4397"/>
    <cellStyle name="_Chelan Debt Forecast 12.19.05_(C) WHE Proforma with ITC cash grant 10 Yr Amort_for deferral_102809_16.37E Wild Horse Expansion DeferralRevwrkingfile SF 4" xfId="4398"/>
    <cellStyle name="_Chelan Debt Forecast 12.19.05_(C) WHE Proforma with ITC cash grant 10 Yr Amort_for deferral_102809_16.37E Wild Horse Expansion DeferralRevwrkingfile SF_DEM-WP(C) ENERG10C--ctn Mid-C_042010 2010GRC" xfId="4399"/>
    <cellStyle name="_Chelan Debt Forecast 12.19.05_(C) WHE Proforma with ITC cash grant 10 Yr Amort_for deferral_102809_DEM-WP(C) ENERG10C--ctn Mid-C_042010 2010GRC" xfId="4400"/>
    <cellStyle name="_Chelan Debt Forecast 12.19.05_(C) WHE Proforma with ITC cash grant 10 Yr Amort_for rebuttal_120709" xfId="4401"/>
    <cellStyle name="_Chelan Debt Forecast 12.19.05_(C) WHE Proforma with ITC cash grant 10 Yr Amort_for rebuttal_120709 2" xfId="4402"/>
    <cellStyle name="_Chelan Debt Forecast 12.19.05_(C) WHE Proforma with ITC cash grant 10 Yr Amort_for rebuttal_120709 2 2" xfId="4403"/>
    <cellStyle name="_Chelan Debt Forecast 12.19.05_(C) WHE Proforma with ITC cash grant 10 Yr Amort_for rebuttal_120709 2 2 2" xfId="4404"/>
    <cellStyle name="_Chelan Debt Forecast 12.19.05_(C) WHE Proforma with ITC cash grant 10 Yr Amort_for rebuttal_120709 2 3" xfId="4405"/>
    <cellStyle name="_Chelan Debt Forecast 12.19.05_(C) WHE Proforma with ITC cash grant 10 Yr Amort_for rebuttal_120709 3" xfId="4406"/>
    <cellStyle name="_Chelan Debt Forecast 12.19.05_(C) WHE Proforma with ITC cash grant 10 Yr Amort_for rebuttal_120709 3 2" xfId="4407"/>
    <cellStyle name="_Chelan Debt Forecast 12.19.05_(C) WHE Proforma with ITC cash grant 10 Yr Amort_for rebuttal_120709 4" xfId="4408"/>
    <cellStyle name="_Chelan Debt Forecast 12.19.05_(C) WHE Proforma with ITC cash grant 10 Yr Amort_for rebuttal_120709_DEM-WP(C) ENERG10C--ctn Mid-C_042010 2010GRC" xfId="4409"/>
    <cellStyle name="_Chelan Debt Forecast 12.19.05_04.07E Wild Horse Wind Expansion" xfId="4410"/>
    <cellStyle name="_Chelan Debt Forecast 12.19.05_04.07E Wild Horse Wind Expansion 2" xfId="4411"/>
    <cellStyle name="_Chelan Debt Forecast 12.19.05_04.07E Wild Horse Wind Expansion 2 2" xfId="4412"/>
    <cellStyle name="_Chelan Debt Forecast 12.19.05_04.07E Wild Horse Wind Expansion 2 2 2" xfId="4413"/>
    <cellStyle name="_Chelan Debt Forecast 12.19.05_04.07E Wild Horse Wind Expansion 2 3" xfId="4414"/>
    <cellStyle name="_Chelan Debt Forecast 12.19.05_04.07E Wild Horse Wind Expansion 3" xfId="4415"/>
    <cellStyle name="_Chelan Debt Forecast 12.19.05_04.07E Wild Horse Wind Expansion 3 2" xfId="4416"/>
    <cellStyle name="_Chelan Debt Forecast 12.19.05_04.07E Wild Horse Wind Expansion 4" xfId="4417"/>
    <cellStyle name="_Chelan Debt Forecast 12.19.05_04.07E Wild Horse Wind Expansion_16.07E Wild Horse Wind Expansionwrkingfile" xfId="4418"/>
    <cellStyle name="_Chelan Debt Forecast 12.19.05_04.07E Wild Horse Wind Expansion_16.07E Wild Horse Wind Expansionwrkingfile 2" xfId="4419"/>
    <cellStyle name="_Chelan Debt Forecast 12.19.05_04.07E Wild Horse Wind Expansion_16.07E Wild Horse Wind Expansionwrkingfile 2 2" xfId="4420"/>
    <cellStyle name="_Chelan Debt Forecast 12.19.05_04.07E Wild Horse Wind Expansion_16.07E Wild Horse Wind Expansionwrkingfile 2 2 2" xfId="4421"/>
    <cellStyle name="_Chelan Debt Forecast 12.19.05_04.07E Wild Horse Wind Expansion_16.07E Wild Horse Wind Expansionwrkingfile 2 3" xfId="4422"/>
    <cellStyle name="_Chelan Debt Forecast 12.19.05_04.07E Wild Horse Wind Expansion_16.07E Wild Horse Wind Expansionwrkingfile 3" xfId="4423"/>
    <cellStyle name="_Chelan Debt Forecast 12.19.05_04.07E Wild Horse Wind Expansion_16.07E Wild Horse Wind Expansionwrkingfile 3 2" xfId="4424"/>
    <cellStyle name="_Chelan Debt Forecast 12.19.05_04.07E Wild Horse Wind Expansion_16.07E Wild Horse Wind Expansionwrkingfile 4" xfId="4425"/>
    <cellStyle name="_Chelan Debt Forecast 12.19.05_04.07E Wild Horse Wind Expansion_16.07E Wild Horse Wind Expansionwrkingfile SF" xfId="4426"/>
    <cellStyle name="_Chelan Debt Forecast 12.19.05_04.07E Wild Horse Wind Expansion_16.07E Wild Horse Wind Expansionwrkingfile SF 2" xfId="4427"/>
    <cellStyle name="_Chelan Debt Forecast 12.19.05_04.07E Wild Horse Wind Expansion_16.07E Wild Horse Wind Expansionwrkingfile SF 2 2" xfId="4428"/>
    <cellStyle name="_Chelan Debt Forecast 12.19.05_04.07E Wild Horse Wind Expansion_16.07E Wild Horse Wind Expansionwrkingfile SF 2 2 2" xfId="4429"/>
    <cellStyle name="_Chelan Debt Forecast 12.19.05_04.07E Wild Horse Wind Expansion_16.07E Wild Horse Wind Expansionwrkingfile SF 2 3" xfId="4430"/>
    <cellStyle name="_Chelan Debt Forecast 12.19.05_04.07E Wild Horse Wind Expansion_16.07E Wild Horse Wind Expansionwrkingfile SF 3" xfId="4431"/>
    <cellStyle name="_Chelan Debt Forecast 12.19.05_04.07E Wild Horse Wind Expansion_16.07E Wild Horse Wind Expansionwrkingfile SF 3 2" xfId="4432"/>
    <cellStyle name="_Chelan Debt Forecast 12.19.05_04.07E Wild Horse Wind Expansion_16.07E Wild Horse Wind Expansionwrkingfile SF 4" xfId="4433"/>
    <cellStyle name="_Chelan Debt Forecast 12.19.05_04.07E Wild Horse Wind Expansion_16.07E Wild Horse Wind Expansionwrkingfile SF_DEM-WP(C) ENERG10C--ctn Mid-C_042010 2010GRC" xfId="4434"/>
    <cellStyle name="_Chelan Debt Forecast 12.19.05_04.07E Wild Horse Wind Expansion_16.07E Wild Horse Wind Expansionwrkingfile_DEM-WP(C) ENERG10C--ctn Mid-C_042010 2010GRC" xfId="4435"/>
    <cellStyle name="_Chelan Debt Forecast 12.19.05_04.07E Wild Horse Wind Expansion_16.37E Wild Horse Expansion DeferralRevwrkingfile SF" xfId="4436"/>
    <cellStyle name="_Chelan Debt Forecast 12.19.05_04.07E Wild Horse Wind Expansion_16.37E Wild Horse Expansion DeferralRevwrkingfile SF 2" xfId="4437"/>
    <cellStyle name="_Chelan Debt Forecast 12.19.05_04.07E Wild Horse Wind Expansion_16.37E Wild Horse Expansion DeferralRevwrkingfile SF 2 2" xfId="4438"/>
    <cellStyle name="_Chelan Debt Forecast 12.19.05_04.07E Wild Horse Wind Expansion_16.37E Wild Horse Expansion DeferralRevwrkingfile SF 2 2 2" xfId="4439"/>
    <cellStyle name="_Chelan Debt Forecast 12.19.05_04.07E Wild Horse Wind Expansion_16.37E Wild Horse Expansion DeferralRevwrkingfile SF 2 3" xfId="4440"/>
    <cellStyle name="_Chelan Debt Forecast 12.19.05_04.07E Wild Horse Wind Expansion_16.37E Wild Horse Expansion DeferralRevwrkingfile SF 3" xfId="4441"/>
    <cellStyle name="_Chelan Debt Forecast 12.19.05_04.07E Wild Horse Wind Expansion_16.37E Wild Horse Expansion DeferralRevwrkingfile SF 3 2" xfId="4442"/>
    <cellStyle name="_Chelan Debt Forecast 12.19.05_04.07E Wild Horse Wind Expansion_16.37E Wild Horse Expansion DeferralRevwrkingfile SF 4" xfId="4443"/>
    <cellStyle name="_Chelan Debt Forecast 12.19.05_04.07E Wild Horse Wind Expansion_16.37E Wild Horse Expansion DeferralRevwrkingfile SF_DEM-WP(C) ENERG10C--ctn Mid-C_042010 2010GRC" xfId="4444"/>
    <cellStyle name="_Chelan Debt Forecast 12.19.05_04.07E Wild Horse Wind Expansion_DEM-WP(C) ENERG10C--ctn Mid-C_042010 2010GRC" xfId="4445"/>
    <cellStyle name="_Chelan Debt Forecast 12.19.05_16.07E Wild Horse Wind Expansionwrkingfile" xfId="4446"/>
    <cellStyle name="_Chelan Debt Forecast 12.19.05_16.07E Wild Horse Wind Expansionwrkingfile 2" xfId="4447"/>
    <cellStyle name="_Chelan Debt Forecast 12.19.05_16.07E Wild Horse Wind Expansionwrkingfile 2 2" xfId="4448"/>
    <cellStyle name="_Chelan Debt Forecast 12.19.05_16.07E Wild Horse Wind Expansionwrkingfile 2 2 2" xfId="4449"/>
    <cellStyle name="_Chelan Debt Forecast 12.19.05_16.07E Wild Horse Wind Expansionwrkingfile 2 3" xfId="4450"/>
    <cellStyle name="_Chelan Debt Forecast 12.19.05_16.07E Wild Horse Wind Expansionwrkingfile 3" xfId="4451"/>
    <cellStyle name="_Chelan Debt Forecast 12.19.05_16.07E Wild Horse Wind Expansionwrkingfile 3 2" xfId="4452"/>
    <cellStyle name="_Chelan Debt Forecast 12.19.05_16.07E Wild Horse Wind Expansionwrkingfile 4" xfId="4453"/>
    <cellStyle name="_Chelan Debt Forecast 12.19.05_16.07E Wild Horse Wind Expansionwrkingfile SF" xfId="4454"/>
    <cellStyle name="_Chelan Debt Forecast 12.19.05_16.07E Wild Horse Wind Expansionwrkingfile SF 2" xfId="4455"/>
    <cellStyle name="_Chelan Debt Forecast 12.19.05_16.07E Wild Horse Wind Expansionwrkingfile SF 2 2" xfId="4456"/>
    <cellStyle name="_Chelan Debt Forecast 12.19.05_16.07E Wild Horse Wind Expansionwrkingfile SF 2 2 2" xfId="4457"/>
    <cellStyle name="_Chelan Debt Forecast 12.19.05_16.07E Wild Horse Wind Expansionwrkingfile SF 2 3" xfId="4458"/>
    <cellStyle name="_Chelan Debt Forecast 12.19.05_16.07E Wild Horse Wind Expansionwrkingfile SF 3" xfId="4459"/>
    <cellStyle name="_Chelan Debt Forecast 12.19.05_16.07E Wild Horse Wind Expansionwrkingfile SF 3 2" xfId="4460"/>
    <cellStyle name="_Chelan Debt Forecast 12.19.05_16.07E Wild Horse Wind Expansionwrkingfile SF 4" xfId="4461"/>
    <cellStyle name="_Chelan Debt Forecast 12.19.05_16.07E Wild Horse Wind Expansionwrkingfile SF_DEM-WP(C) ENERG10C--ctn Mid-C_042010 2010GRC" xfId="4462"/>
    <cellStyle name="_Chelan Debt Forecast 12.19.05_16.07E Wild Horse Wind Expansionwrkingfile_DEM-WP(C) ENERG10C--ctn Mid-C_042010 2010GRC" xfId="4463"/>
    <cellStyle name="_Chelan Debt Forecast 12.19.05_16.37E Wild Horse Expansion DeferralRevwrkingfile SF" xfId="4464"/>
    <cellStyle name="_Chelan Debt Forecast 12.19.05_16.37E Wild Horse Expansion DeferralRevwrkingfile SF 2" xfId="4465"/>
    <cellStyle name="_Chelan Debt Forecast 12.19.05_16.37E Wild Horse Expansion DeferralRevwrkingfile SF 2 2" xfId="4466"/>
    <cellStyle name="_Chelan Debt Forecast 12.19.05_16.37E Wild Horse Expansion DeferralRevwrkingfile SF 2 2 2" xfId="4467"/>
    <cellStyle name="_Chelan Debt Forecast 12.19.05_16.37E Wild Horse Expansion DeferralRevwrkingfile SF 2 3" xfId="4468"/>
    <cellStyle name="_Chelan Debt Forecast 12.19.05_16.37E Wild Horse Expansion DeferralRevwrkingfile SF 3" xfId="4469"/>
    <cellStyle name="_Chelan Debt Forecast 12.19.05_16.37E Wild Horse Expansion DeferralRevwrkingfile SF 3 2" xfId="4470"/>
    <cellStyle name="_Chelan Debt Forecast 12.19.05_16.37E Wild Horse Expansion DeferralRevwrkingfile SF 4" xfId="4471"/>
    <cellStyle name="_Chelan Debt Forecast 12.19.05_16.37E Wild Horse Expansion DeferralRevwrkingfile SF_DEM-WP(C) ENERG10C--ctn Mid-C_042010 2010GRC" xfId="4472"/>
    <cellStyle name="_Chelan Debt Forecast 12.19.05_2009 Compliance Filing PCA Exhibits for GRC" xfId="4473"/>
    <cellStyle name="_Chelan Debt Forecast 12.19.05_2009 Compliance Filing PCA Exhibits for GRC 2" xfId="4474"/>
    <cellStyle name="_Chelan Debt Forecast 12.19.05_2009 GRC Compl Filing - Exhibit D" xfId="4475"/>
    <cellStyle name="_Chelan Debt Forecast 12.19.05_2009 GRC Compl Filing - Exhibit D 2" xfId="4476"/>
    <cellStyle name="_Chelan Debt Forecast 12.19.05_2009 GRC Compl Filing - Exhibit D 2 2" xfId="4477"/>
    <cellStyle name="_Chelan Debt Forecast 12.19.05_2009 GRC Compl Filing - Exhibit D 3" xfId="4478"/>
    <cellStyle name="_Chelan Debt Forecast 12.19.05_2009 GRC Compl Filing - Exhibit D_DEM-WP(C) ENERG10C--ctn Mid-C_042010 2010GRC" xfId="4479"/>
    <cellStyle name="_Chelan Debt Forecast 12.19.05_2010 PTC's July1_Dec31 2010 " xfId="4480"/>
    <cellStyle name="_Chelan Debt Forecast 12.19.05_2010 PTC's Sept10_Aug11 (Version 4)" xfId="4481"/>
    <cellStyle name="_Chelan Debt Forecast 12.19.05_3.01 Income Statement" xfId="4482"/>
    <cellStyle name="_Chelan Debt Forecast 12.19.05_4 31 Regulatory Assets and Liabilities  7 06- Exhibit D" xfId="4483"/>
    <cellStyle name="_Chelan Debt Forecast 12.19.05_4 31 Regulatory Assets and Liabilities  7 06- Exhibit D 2" xfId="4484"/>
    <cellStyle name="_Chelan Debt Forecast 12.19.05_4 31 Regulatory Assets and Liabilities  7 06- Exhibit D 2 2" xfId="4485"/>
    <cellStyle name="_Chelan Debt Forecast 12.19.05_4 31 Regulatory Assets and Liabilities  7 06- Exhibit D 2 2 2" xfId="4486"/>
    <cellStyle name="_Chelan Debt Forecast 12.19.05_4 31 Regulatory Assets and Liabilities  7 06- Exhibit D 3" xfId="4487"/>
    <cellStyle name="_Chelan Debt Forecast 12.19.05_4 31 Regulatory Assets and Liabilities  7 06- Exhibit D 3 2" xfId="4488"/>
    <cellStyle name="_Chelan Debt Forecast 12.19.05_4 31 Regulatory Assets and Liabilities  7 06- Exhibit D_DEM-WP(C) ENERG10C--ctn Mid-C_042010 2010GRC" xfId="4489"/>
    <cellStyle name="_Chelan Debt Forecast 12.19.05_4 31 Regulatory Assets and Liabilities  7 06- Exhibit D_NIM Summary" xfId="4490"/>
    <cellStyle name="_Chelan Debt Forecast 12.19.05_4 31 Regulatory Assets and Liabilities  7 06- Exhibit D_NIM Summary 2" xfId="4491"/>
    <cellStyle name="_Chelan Debt Forecast 12.19.05_4 31 Regulatory Assets and Liabilities  7 06- Exhibit D_NIM Summary 2 2" xfId="4492"/>
    <cellStyle name="_Chelan Debt Forecast 12.19.05_4 31 Regulatory Assets and Liabilities  7 06- Exhibit D_NIM Summary 3" xfId="4493"/>
    <cellStyle name="_Chelan Debt Forecast 12.19.05_4 31 Regulatory Assets and Liabilities  7 06- Exhibit D_NIM Summary_DEM-WP(C) ENERG10C--ctn Mid-C_042010 2010GRC" xfId="4494"/>
    <cellStyle name="_Chelan Debt Forecast 12.19.05_4 31 Regulatory Assets and Liabilities  7 06- Exhibit D_NIM+O&amp;M" xfId="4495"/>
    <cellStyle name="_Chelan Debt Forecast 12.19.05_4 31 Regulatory Assets and Liabilities  7 06- Exhibit D_NIM+O&amp;M 2" xfId="4496"/>
    <cellStyle name="_Chelan Debt Forecast 12.19.05_4 31 Regulatory Assets and Liabilities  7 06- Exhibit D_NIM+O&amp;M Monthly" xfId="4497"/>
    <cellStyle name="_Chelan Debt Forecast 12.19.05_4 31 Regulatory Assets and Liabilities  7 06- Exhibit D_NIM+O&amp;M Monthly 2" xfId="4498"/>
    <cellStyle name="_Chelan Debt Forecast 12.19.05_4 31E Reg Asset  Liab and EXH D" xfId="4499"/>
    <cellStyle name="_Chelan Debt Forecast 12.19.05_4 31E Reg Asset  Liab and EXH D _ Aug 10 Filing (2)" xfId="4500"/>
    <cellStyle name="_Chelan Debt Forecast 12.19.05_4 31E Reg Asset  Liab and EXH D _ Aug 10 Filing (2) 2" xfId="4501"/>
    <cellStyle name="_Chelan Debt Forecast 12.19.05_4 31E Reg Asset  Liab and EXH D 10" xfId="4502"/>
    <cellStyle name="_Chelan Debt Forecast 12.19.05_4 31E Reg Asset  Liab and EXH D 11" xfId="4503"/>
    <cellStyle name="_Chelan Debt Forecast 12.19.05_4 31E Reg Asset  Liab and EXH D 12" xfId="4504"/>
    <cellStyle name="_Chelan Debt Forecast 12.19.05_4 31E Reg Asset  Liab and EXH D 13" xfId="4505"/>
    <cellStyle name="_Chelan Debt Forecast 12.19.05_4 31E Reg Asset  Liab and EXH D 14" xfId="4506"/>
    <cellStyle name="_Chelan Debt Forecast 12.19.05_4 31E Reg Asset  Liab and EXH D 15" xfId="4507"/>
    <cellStyle name="_Chelan Debt Forecast 12.19.05_4 31E Reg Asset  Liab and EXH D 16" xfId="4508"/>
    <cellStyle name="_Chelan Debt Forecast 12.19.05_4 31E Reg Asset  Liab and EXH D 17" xfId="4509"/>
    <cellStyle name="_Chelan Debt Forecast 12.19.05_4 31E Reg Asset  Liab and EXH D 18" xfId="4510"/>
    <cellStyle name="_Chelan Debt Forecast 12.19.05_4 31E Reg Asset  Liab and EXH D 19" xfId="4511"/>
    <cellStyle name="_Chelan Debt Forecast 12.19.05_4 31E Reg Asset  Liab and EXH D 2" xfId="4512"/>
    <cellStyle name="_Chelan Debt Forecast 12.19.05_4 31E Reg Asset  Liab and EXH D 20" xfId="4513"/>
    <cellStyle name="_Chelan Debt Forecast 12.19.05_4 31E Reg Asset  Liab and EXH D 21" xfId="4514"/>
    <cellStyle name="_Chelan Debt Forecast 12.19.05_4 31E Reg Asset  Liab and EXH D 22" xfId="4515"/>
    <cellStyle name="_Chelan Debt Forecast 12.19.05_4 31E Reg Asset  Liab and EXH D 23" xfId="4516"/>
    <cellStyle name="_Chelan Debt Forecast 12.19.05_4 31E Reg Asset  Liab and EXH D 24" xfId="4517"/>
    <cellStyle name="_Chelan Debt Forecast 12.19.05_4 31E Reg Asset  Liab and EXH D 25" xfId="4518"/>
    <cellStyle name="_Chelan Debt Forecast 12.19.05_4 31E Reg Asset  Liab and EXH D 26" xfId="4519"/>
    <cellStyle name="_Chelan Debt Forecast 12.19.05_4 31E Reg Asset  Liab and EXH D 27" xfId="4520"/>
    <cellStyle name="_Chelan Debt Forecast 12.19.05_4 31E Reg Asset  Liab and EXH D 28" xfId="4521"/>
    <cellStyle name="_Chelan Debt Forecast 12.19.05_4 31E Reg Asset  Liab and EXH D 29" xfId="4522"/>
    <cellStyle name="_Chelan Debt Forecast 12.19.05_4 31E Reg Asset  Liab and EXH D 3" xfId="4523"/>
    <cellStyle name="_Chelan Debt Forecast 12.19.05_4 31E Reg Asset  Liab and EXH D 30" xfId="4524"/>
    <cellStyle name="_Chelan Debt Forecast 12.19.05_4 31E Reg Asset  Liab and EXH D 31" xfId="4525"/>
    <cellStyle name="_Chelan Debt Forecast 12.19.05_4 31E Reg Asset  Liab and EXH D 32" xfId="4526"/>
    <cellStyle name="_Chelan Debt Forecast 12.19.05_4 31E Reg Asset  Liab and EXH D 33" xfId="4527"/>
    <cellStyle name="_Chelan Debt Forecast 12.19.05_4 31E Reg Asset  Liab and EXH D 34" xfId="4528"/>
    <cellStyle name="_Chelan Debt Forecast 12.19.05_4 31E Reg Asset  Liab and EXH D 35" xfId="4529"/>
    <cellStyle name="_Chelan Debt Forecast 12.19.05_4 31E Reg Asset  Liab and EXH D 36" xfId="4530"/>
    <cellStyle name="_Chelan Debt Forecast 12.19.05_4 31E Reg Asset  Liab and EXH D 4" xfId="4531"/>
    <cellStyle name="_Chelan Debt Forecast 12.19.05_4 31E Reg Asset  Liab and EXH D 5" xfId="4532"/>
    <cellStyle name="_Chelan Debt Forecast 12.19.05_4 31E Reg Asset  Liab and EXH D 6" xfId="4533"/>
    <cellStyle name="_Chelan Debt Forecast 12.19.05_4 31E Reg Asset  Liab and EXH D 7" xfId="4534"/>
    <cellStyle name="_Chelan Debt Forecast 12.19.05_4 31E Reg Asset  Liab and EXH D 8" xfId="4535"/>
    <cellStyle name="_Chelan Debt Forecast 12.19.05_4 31E Reg Asset  Liab and EXH D 9" xfId="4536"/>
    <cellStyle name="_Chelan Debt Forecast 12.19.05_4 32 Regulatory Assets and Liabilities  7 06- Exhibit D" xfId="4537"/>
    <cellStyle name="_Chelan Debt Forecast 12.19.05_4 32 Regulatory Assets and Liabilities  7 06- Exhibit D 2" xfId="4538"/>
    <cellStyle name="_Chelan Debt Forecast 12.19.05_4 32 Regulatory Assets and Liabilities  7 06- Exhibit D 2 2" xfId="4539"/>
    <cellStyle name="_Chelan Debt Forecast 12.19.05_4 32 Regulatory Assets and Liabilities  7 06- Exhibit D 2 2 2" xfId="4540"/>
    <cellStyle name="_Chelan Debt Forecast 12.19.05_4 32 Regulatory Assets and Liabilities  7 06- Exhibit D 3" xfId="4541"/>
    <cellStyle name="_Chelan Debt Forecast 12.19.05_4 32 Regulatory Assets and Liabilities  7 06- Exhibit D 3 2" xfId="4542"/>
    <cellStyle name="_Chelan Debt Forecast 12.19.05_4 32 Regulatory Assets and Liabilities  7 06- Exhibit D_DEM-WP(C) ENERG10C--ctn Mid-C_042010 2010GRC" xfId="4543"/>
    <cellStyle name="_Chelan Debt Forecast 12.19.05_4 32 Regulatory Assets and Liabilities  7 06- Exhibit D_NIM Summary" xfId="4544"/>
    <cellStyle name="_Chelan Debt Forecast 12.19.05_4 32 Regulatory Assets and Liabilities  7 06- Exhibit D_NIM Summary 2" xfId="4545"/>
    <cellStyle name="_Chelan Debt Forecast 12.19.05_4 32 Regulatory Assets and Liabilities  7 06- Exhibit D_NIM Summary 2 2" xfId="4546"/>
    <cellStyle name="_Chelan Debt Forecast 12.19.05_4 32 Regulatory Assets and Liabilities  7 06- Exhibit D_NIM Summary 3" xfId="4547"/>
    <cellStyle name="_Chelan Debt Forecast 12.19.05_4 32 Regulatory Assets and Liabilities  7 06- Exhibit D_NIM Summary_DEM-WP(C) ENERG10C--ctn Mid-C_042010 2010GRC" xfId="4548"/>
    <cellStyle name="_Chelan Debt Forecast 12.19.05_4 32 Regulatory Assets and Liabilities  7 06- Exhibit D_NIM+O&amp;M" xfId="4549"/>
    <cellStyle name="_Chelan Debt Forecast 12.19.05_4 32 Regulatory Assets and Liabilities  7 06- Exhibit D_NIM+O&amp;M 2" xfId="4550"/>
    <cellStyle name="_Chelan Debt Forecast 12.19.05_4 32 Regulatory Assets and Liabilities  7 06- Exhibit D_NIM+O&amp;M Monthly" xfId="4551"/>
    <cellStyle name="_Chelan Debt Forecast 12.19.05_4 32 Regulatory Assets and Liabilities  7 06- Exhibit D_NIM+O&amp;M Monthly 2" xfId="4552"/>
    <cellStyle name="_Chelan Debt Forecast 12.19.05_ACCOUNTS" xfId="4553"/>
    <cellStyle name="_Chelan Debt Forecast 12.19.05_Att B to RECs proceeds proposal" xfId="4554"/>
    <cellStyle name="_Chelan Debt Forecast 12.19.05_AURORA Total New" xfId="4555"/>
    <cellStyle name="_Chelan Debt Forecast 12.19.05_AURORA Total New 2" xfId="4556"/>
    <cellStyle name="_Chelan Debt Forecast 12.19.05_AURORA Total New 2 2" xfId="4557"/>
    <cellStyle name="_Chelan Debt Forecast 12.19.05_AURORA Total New 3" xfId="4558"/>
    <cellStyle name="_Chelan Debt Forecast 12.19.05_Backup for Attachment B 2010-09-09" xfId="4559"/>
    <cellStyle name="_Chelan Debt Forecast 12.19.05_Bench Request - Attachment B" xfId="4560"/>
    <cellStyle name="_Chelan Debt Forecast 12.19.05_Book1" xfId="4561"/>
    <cellStyle name="_Chelan Debt Forecast 12.19.05_Book2" xfId="4562"/>
    <cellStyle name="_Chelan Debt Forecast 12.19.05_Book2 2" xfId="4563"/>
    <cellStyle name="_Chelan Debt Forecast 12.19.05_Book2 2 2" xfId="4564"/>
    <cellStyle name="_Chelan Debt Forecast 12.19.05_Book2 2 2 2" xfId="4565"/>
    <cellStyle name="_Chelan Debt Forecast 12.19.05_Book2 2 3" xfId="4566"/>
    <cellStyle name="_Chelan Debt Forecast 12.19.05_Book2 3" xfId="4567"/>
    <cellStyle name="_Chelan Debt Forecast 12.19.05_Book2 3 2" xfId="4568"/>
    <cellStyle name="_Chelan Debt Forecast 12.19.05_Book2 4" xfId="4569"/>
    <cellStyle name="_Chelan Debt Forecast 12.19.05_Book2_Adj Bench DR 3 for Initial Briefs (Electric)" xfId="4570"/>
    <cellStyle name="_Chelan Debt Forecast 12.19.05_Book2_Adj Bench DR 3 for Initial Briefs (Electric) 2" xfId="4571"/>
    <cellStyle name="_Chelan Debt Forecast 12.19.05_Book2_Adj Bench DR 3 for Initial Briefs (Electric) 2 2" xfId="4572"/>
    <cellStyle name="_Chelan Debt Forecast 12.19.05_Book2_Adj Bench DR 3 for Initial Briefs (Electric) 2 2 2" xfId="4573"/>
    <cellStyle name="_Chelan Debt Forecast 12.19.05_Book2_Adj Bench DR 3 for Initial Briefs (Electric) 2 3" xfId="4574"/>
    <cellStyle name="_Chelan Debt Forecast 12.19.05_Book2_Adj Bench DR 3 for Initial Briefs (Electric) 3" xfId="4575"/>
    <cellStyle name="_Chelan Debt Forecast 12.19.05_Book2_Adj Bench DR 3 for Initial Briefs (Electric) 3 2" xfId="4576"/>
    <cellStyle name="_Chelan Debt Forecast 12.19.05_Book2_Adj Bench DR 3 for Initial Briefs (Electric) 4" xfId="4577"/>
    <cellStyle name="_Chelan Debt Forecast 12.19.05_Book2_Adj Bench DR 3 for Initial Briefs (Electric)_DEM-WP(C) ENERG10C--ctn Mid-C_042010 2010GRC" xfId="4578"/>
    <cellStyle name="_Chelan Debt Forecast 12.19.05_Book2_DEM-WP(C) ENERG10C--ctn Mid-C_042010 2010GRC" xfId="4579"/>
    <cellStyle name="_Chelan Debt Forecast 12.19.05_Book2_Electric Rev Req Model (2009 GRC) Rebuttal" xfId="4580"/>
    <cellStyle name="_Chelan Debt Forecast 12.19.05_Book2_Electric Rev Req Model (2009 GRC) Rebuttal 2" xfId="4581"/>
    <cellStyle name="_Chelan Debt Forecast 12.19.05_Book2_Electric Rev Req Model (2009 GRC) Rebuttal 2 2" xfId="4582"/>
    <cellStyle name="_Chelan Debt Forecast 12.19.05_Book2_Electric Rev Req Model (2009 GRC) Rebuttal 2 2 2" xfId="4583"/>
    <cellStyle name="_Chelan Debt Forecast 12.19.05_Book2_Electric Rev Req Model (2009 GRC) Rebuttal 2 3" xfId="4584"/>
    <cellStyle name="_Chelan Debt Forecast 12.19.05_Book2_Electric Rev Req Model (2009 GRC) Rebuttal 3" xfId="4585"/>
    <cellStyle name="_Chelan Debt Forecast 12.19.05_Book2_Electric Rev Req Model (2009 GRC) Rebuttal 3 2" xfId="4586"/>
    <cellStyle name="_Chelan Debt Forecast 12.19.05_Book2_Electric Rev Req Model (2009 GRC) Rebuttal 4" xfId="4587"/>
    <cellStyle name="_Chelan Debt Forecast 12.19.05_Book2_Electric Rev Req Model (2009 GRC) Rebuttal REmoval of New  WH Solar AdjustMI" xfId="4588"/>
    <cellStyle name="_Chelan Debt Forecast 12.19.05_Book2_Electric Rev Req Model (2009 GRC) Rebuttal REmoval of New  WH Solar AdjustMI 2" xfId="4589"/>
    <cellStyle name="_Chelan Debt Forecast 12.19.05_Book2_Electric Rev Req Model (2009 GRC) Rebuttal REmoval of New  WH Solar AdjustMI 2 2" xfId="4590"/>
    <cellStyle name="_Chelan Debt Forecast 12.19.05_Book2_Electric Rev Req Model (2009 GRC) Rebuttal REmoval of New  WH Solar AdjustMI 2 2 2" xfId="4591"/>
    <cellStyle name="_Chelan Debt Forecast 12.19.05_Book2_Electric Rev Req Model (2009 GRC) Rebuttal REmoval of New  WH Solar AdjustMI 2 3" xfId="4592"/>
    <cellStyle name="_Chelan Debt Forecast 12.19.05_Book2_Electric Rev Req Model (2009 GRC) Rebuttal REmoval of New  WH Solar AdjustMI 3" xfId="4593"/>
    <cellStyle name="_Chelan Debt Forecast 12.19.05_Book2_Electric Rev Req Model (2009 GRC) Rebuttal REmoval of New  WH Solar AdjustMI 3 2" xfId="4594"/>
    <cellStyle name="_Chelan Debt Forecast 12.19.05_Book2_Electric Rev Req Model (2009 GRC) Rebuttal REmoval of New  WH Solar AdjustMI 4" xfId="4595"/>
    <cellStyle name="_Chelan Debt Forecast 12.19.05_Book2_Electric Rev Req Model (2009 GRC) Rebuttal REmoval of New  WH Solar AdjustMI_DEM-WP(C) ENERG10C--ctn Mid-C_042010 2010GRC" xfId="4596"/>
    <cellStyle name="_Chelan Debt Forecast 12.19.05_Book2_Electric Rev Req Model (2009 GRC) Revised 01-18-2010" xfId="4597"/>
    <cellStyle name="_Chelan Debt Forecast 12.19.05_Book2_Electric Rev Req Model (2009 GRC) Revised 01-18-2010 2" xfId="4598"/>
    <cellStyle name="_Chelan Debt Forecast 12.19.05_Book2_Electric Rev Req Model (2009 GRC) Revised 01-18-2010 2 2" xfId="4599"/>
    <cellStyle name="_Chelan Debt Forecast 12.19.05_Book2_Electric Rev Req Model (2009 GRC) Revised 01-18-2010 2 2 2" xfId="4600"/>
    <cellStyle name="_Chelan Debt Forecast 12.19.05_Book2_Electric Rev Req Model (2009 GRC) Revised 01-18-2010 2 3" xfId="4601"/>
    <cellStyle name="_Chelan Debt Forecast 12.19.05_Book2_Electric Rev Req Model (2009 GRC) Revised 01-18-2010 3" xfId="4602"/>
    <cellStyle name="_Chelan Debt Forecast 12.19.05_Book2_Electric Rev Req Model (2009 GRC) Revised 01-18-2010 3 2" xfId="4603"/>
    <cellStyle name="_Chelan Debt Forecast 12.19.05_Book2_Electric Rev Req Model (2009 GRC) Revised 01-18-2010 4" xfId="4604"/>
    <cellStyle name="_Chelan Debt Forecast 12.19.05_Book2_Electric Rev Req Model (2009 GRC) Revised 01-18-2010_DEM-WP(C) ENERG10C--ctn Mid-C_042010 2010GRC" xfId="4605"/>
    <cellStyle name="_Chelan Debt Forecast 12.19.05_Book2_Final Order Electric EXHIBIT A-1" xfId="4606"/>
    <cellStyle name="_Chelan Debt Forecast 12.19.05_Book2_Final Order Electric EXHIBIT A-1 2" xfId="4607"/>
    <cellStyle name="_Chelan Debt Forecast 12.19.05_Book2_Final Order Electric EXHIBIT A-1 2 2" xfId="4608"/>
    <cellStyle name="_Chelan Debt Forecast 12.19.05_Book2_Final Order Electric EXHIBIT A-1 2 2 2" xfId="4609"/>
    <cellStyle name="_Chelan Debt Forecast 12.19.05_Book2_Final Order Electric EXHIBIT A-1 2 3" xfId="4610"/>
    <cellStyle name="_Chelan Debt Forecast 12.19.05_Book2_Final Order Electric EXHIBIT A-1 3" xfId="4611"/>
    <cellStyle name="_Chelan Debt Forecast 12.19.05_Book2_Final Order Electric EXHIBIT A-1 3 2" xfId="4612"/>
    <cellStyle name="_Chelan Debt Forecast 12.19.05_Book2_Final Order Electric EXHIBIT A-1 4" xfId="4613"/>
    <cellStyle name="_Chelan Debt Forecast 12.19.05_Book4" xfId="4614"/>
    <cellStyle name="_Chelan Debt Forecast 12.19.05_Book4 2" xfId="4615"/>
    <cellStyle name="_Chelan Debt Forecast 12.19.05_Book4 2 2" xfId="4616"/>
    <cellStyle name="_Chelan Debt Forecast 12.19.05_Book4 2 2 2" xfId="4617"/>
    <cellStyle name="_Chelan Debt Forecast 12.19.05_Book4 2 3" xfId="4618"/>
    <cellStyle name="_Chelan Debt Forecast 12.19.05_Book4 3" xfId="4619"/>
    <cellStyle name="_Chelan Debt Forecast 12.19.05_Book4 3 2" xfId="4620"/>
    <cellStyle name="_Chelan Debt Forecast 12.19.05_Book4 4" xfId="4621"/>
    <cellStyle name="_Chelan Debt Forecast 12.19.05_Book4_DEM-WP(C) ENERG10C--ctn Mid-C_042010 2010GRC" xfId="4622"/>
    <cellStyle name="_Chelan Debt Forecast 12.19.05_Book9" xfId="4623"/>
    <cellStyle name="_Chelan Debt Forecast 12.19.05_Book9 2" xfId="4624"/>
    <cellStyle name="_Chelan Debt Forecast 12.19.05_Book9 2 2" xfId="4625"/>
    <cellStyle name="_Chelan Debt Forecast 12.19.05_Book9 2 2 2" xfId="4626"/>
    <cellStyle name="_Chelan Debt Forecast 12.19.05_Book9 2 3" xfId="4627"/>
    <cellStyle name="_Chelan Debt Forecast 12.19.05_Book9 3" xfId="4628"/>
    <cellStyle name="_Chelan Debt Forecast 12.19.05_Book9 3 2" xfId="4629"/>
    <cellStyle name="_Chelan Debt Forecast 12.19.05_Book9 4" xfId="4630"/>
    <cellStyle name="_Chelan Debt Forecast 12.19.05_Book9_DEM-WP(C) ENERG10C--ctn Mid-C_042010 2010GRC" xfId="4631"/>
    <cellStyle name="_Chelan Debt Forecast 12.19.05_Check the Interest Calculation" xfId="4632"/>
    <cellStyle name="_Chelan Debt Forecast 12.19.05_Check the Interest Calculation_Scenario 1 REC vs PTC Offset" xfId="4633"/>
    <cellStyle name="_Chelan Debt Forecast 12.19.05_Check the Interest Calculation_Scenario 3" xfId="4634"/>
    <cellStyle name="_Chelan Debt Forecast 12.19.05_Chelan PUD Power Costs (8-10)" xfId="4635"/>
    <cellStyle name="_Chelan Debt Forecast 12.19.05_Chelan PUD Power Costs (8-10) 2" xfId="4636"/>
    <cellStyle name="_Chelan Debt Forecast 12.19.05_DEM-WP(C) Chelan Power Costs" xfId="4637"/>
    <cellStyle name="_Chelan Debt Forecast 12.19.05_DEM-WP(C) Chelan Power Costs 2" xfId="4638"/>
    <cellStyle name="_Chelan Debt Forecast 12.19.05_DEM-WP(C) ENERG10C--ctn Mid-C_042010 2010GRC" xfId="4639"/>
    <cellStyle name="_Chelan Debt Forecast 12.19.05_DEM-WP(C) Gas Transport 2010GRC" xfId="4640"/>
    <cellStyle name="_Chelan Debt Forecast 12.19.05_DEM-WP(C) Gas Transport 2010GRC 2" xfId="4641"/>
    <cellStyle name="_Chelan Debt Forecast 12.19.05_DWH-08 (Rate Spread &amp; Design Workpapers)" xfId="4642"/>
    <cellStyle name="_Chelan Debt Forecast 12.19.05_Exh A-1 resulting from UE-112050 effective Jan 1 2012" xfId="4643"/>
    <cellStyle name="_Chelan Debt Forecast 12.19.05_Exh G - Klamath Peaker PPA fr C Locke 2-12" xfId="4644"/>
    <cellStyle name="_Chelan Debt Forecast 12.19.05_Exhibit A-1 effective 4-1-11 fr S Free 12-11" xfId="4645"/>
    <cellStyle name="_Chelan Debt Forecast 12.19.05_Exhibit D fr R Gho 12-31-08" xfId="4646"/>
    <cellStyle name="_Chelan Debt Forecast 12.19.05_Exhibit D fr R Gho 12-31-08 2" xfId="4647"/>
    <cellStyle name="_Chelan Debt Forecast 12.19.05_Exhibit D fr R Gho 12-31-08 2 2" xfId="4648"/>
    <cellStyle name="_Chelan Debt Forecast 12.19.05_Exhibit D fr R Gho 12-31-08 3" xfId="4649"/>
    <cellStyle name="_Chelan Debt Forecast 12.19.05_Exhibit D fr R Gho 12-31-08 v2" xfId="4650"/>
    <cellStyle name="_Chelan Debt Forecast 12.19.05_Exhibit D fr R Gho 12-31-08 v2 2" xfId="4651"/>
    <cellStyle name="_Chelan Debt Forecast 12.19.05_Exhibit D fr R Gho 12-31-08 v2 2 2" xfId="4652"/>
    <cellStyle name="_Chelan Debt Forecast 12.19.05_Exhibit D fr R Gho 12-31-08 v2 3" xfId="4653"/>
    <cellStyle name="_Chelan Debt Forecast 12.19.05_Exhibit D fr R Gho 12-31-08 v2_DEM-WP(C) ENERG10C--ctn Mid-C_042010 2010GRC" xfId="4654"/>
    <cellStyle name="_Chelan Debt Forecast 12.19.05_Exhibit D fr R Gho 12-31-08 v2_NIM Summary" xfId="4655"/>
    <cellStyle name="_Chelan Debt Forecast 12.19.05_Exhibit D fr R Gho 12-31-08 v2_NIM Summary 2" xfId="4656"/>
    <cellStyle name="_Chelan Debt Forecast 12.19.05_Exhibit D fr R Gho 12-31-08 v2_NIM Summary 2 2" xfId="4657"/>
    <cellStyle name="_Chelan Debt Forecast 12.19.05_Exhibit D fr R Gho 12-31-08 v2_NIM Summary 3" xfId="4658"/>
    <cellStyle name="_Chelan Debt Forecast 12.19.05_Exhibit D fr R Gho 12-31-08 v2_NIM Summary_DEM-WP(C) ENERG10C--ctn Mid-C_042010 2010GRC" xfId="4659"/>
    <cellStyle name="_Chelan Debt Forecast 12.19.05_Exhibit D fr R Gho 12-31-08_DEM-WP(C) ENERG10C--ctn Mid-C_042010 2010GRC" xfId="4660"/>
    <cellStyle name="_Chelan Debt Forecast 12.19.05_Exhibit D fr R Gho 12-31-08_NIM Summary" xfId="4661"/>
    <cellStyle name="_Chelan Debt Forecast 12.19.05_Exhibit D fr R Gho 12-31-08_NIM Summary 2" xfId="4662"/>
    <cellStyle name="_Chelan Debt Forecast 12.19.05_Exhibit D fr R Gho 12-31-08_NIM Summary 2 2" xfId="4663"/>
    <cellStyle name="_Chelan Debt Forecast 12.19.05_Exhibit D fr R Gho 12-31-08_NIM Summary 3" xfId="4664"/>
    <cellStyle name="_Chelan Debt Forecast 12.19.05_Exhibit D fr R Gho 12-31-08_NIM Summary_DEM-WP(C) ENERG10C--ctn Mid-C_042010 2010GRC" xfId="4665"/>
    <cellStyle name="_Chelan Debt Forecast 12.19.05_Final 2008 PTC Rate Design Workpapers 10.27.08" xfId="4666"/>
    <cellStyle name="_Chelan Debt Forecast 12.19.05_Final 2009 Electric Low Income Workpapers" xfId="4667"/>
    <cellStyle name="_Chelan Debt Forecast 12.19.05_Gas Rev Req Model (2010 GRC)" xfId="4668"/>
    <cellStyle name="_Chelan Debt Forecast 12.19.05_Hopkins Ridge Prepaid Tran - Interest Earned RY 12ME Feb  '11" xfId="4669"/>
    <cellStyle name="_Chelan Debt Forecast 12.19.05_Hopkins Ridge Prepaid Tran - Interest Earned RY 12ME Feb  '11 2" xfId="4670"/>
    <cellStyle name="_Chelan Debt Forecast 12.19.05_Hopkins Ridge Prepaid Tran - Interest Earned RY 12ME Feb  '11 2 2" xfId="4671"/>
    <cellStyle name="_Chelan Debt Forecast 12.19.05_Hopkins Ridge Prepaid Tran - Interest Earned RY 12ME Feb  '11 3" xfId="4672"/>
    <cellStyle name="_Chelan Debt Forecast 12.19.05_Hopkins Ridge Prepaid Tran - Interest Earned RY 12ME Feb  '11_DEM-WP(C) ENERG10C--ctn Mid-C_042010 2010GRC" xfId="4673"/>
    <cellStyle name="_Chelan Debt Forecast 12.19.05_Hopkins Ridge Prepaid Tran - Interest Earned RY 12ME Feb  '11_NIM Summary" xfId="4674"/>
    <cellStyle name="_Chelan Debt Forecast 12.19.05_Hopkins Ridge Prepaid Tran - Interest Earned RY 12ME Feb  '11_NIM Summary 2" xfId="4675"/>
    <cellStyle name="_Chelan Debt Forecast 12.19.05_Hopkins Ridge Prepaid Tran - Interest Earned RY 12ME Feb  '11_NIM Summary 2 2" xfId="4676"/>
    <cellStyle name="_Chelan Debt Forecast 12.19.05_Hopkins Ridge Prepaid Tran - Interest Earned RY 12ME Feb  '11_NIM Summary 3" xfId="4677"/>
    <cellStyle name="_Chelan Debt Forecast 12.19.05_Hopkins Ridge Prepaid Tran - Interest Earned RY 12ME Feb  '11_NIM Summary_DEM-WP(C) ENERG10C--ctn Mid-C_042010 2010GRC" xfId="4678"/>
    <cellStyle name="_Chelan Debt Forecast 12.19.05_Hopkins Ridge Prepaid Tran - Interest Earned RY 12ME Feb  '11_Transmission Workbook for May BOD" xfId="4679"/>
    <cellStyle name="_Chelan Debt Forecast 12.19.05_Hopkins Ridge Prepaid Tran - Interest Earned RY 12ME Feb  '11_Transmission Workbook for May BOD 2" xfId="4680"/>
    <cellStyle name="_Chelan Debt Forecast 12.19.05_Hopkins Ridge Prepaid Tran - Interest Earned RY 12ME Feb  '11_Transmission Workbook for May BOD 2 2" xfId="4681"/>
    <cellStyle name="_Chelan Debt Forecast 12.19.05_Hopkins Ridge Prepaid Tran - Interest Earned RY 12ME Feb  '11_Transmission Workbook for May BOD 3" xfId="4682"/>
    <cellStyle name="_Chelan Debt Forecast 12.19.05_Hopkins Ridge Prepaid Tran - Interest Earned RY 12ME Feb  '11_Transmission Workbook for May BOD_DEM-WP(C) ENERG10C--ctn Mid-C_042010 2010GRC" xfId="4683"/>
    <cellStyle name="_Chelan Debt Forecast 12.19.05_INPUTS" xfId="4684"/>
    <cellStyle name="_Chelan Debt Forecast 12.19.05_INPUTS 2" xfId="4685"/>
    <cellStyle name="_Chelan Debt Forecast 12.19.05_INPUTS 2 2" xfId="4686"/>
    <cellStyle name="_Chelan Debt Forecast 12.19.05_INPUTS 2 2 2" xfId="4687"/>
    <cellStyle name="_Chelan Debt Forecast 12.19.05_INPUTS 2 3" xfId="4688"/>
    <cellStyle name="_Chelan Debt Forecast 12.19.05_INPUTS 3" xfId="4689"/>
    <cellStyle name="_Chelan Debt Forecast 12.19.05_INPUTS 3 2" xfId="4690"/>
    <cellStyle name="_Chelan Debt Forecast 12.19.05_INPUTS 4" xfId="4691"/>
    <cellStyle name="_Chelan Debt Forecast 12.19.05_LSRWEP LGIA like Acctg Petition Aug 2010" xfId="4692"/>
    <cellStyle name="_Chelan Debt Forecast 12.19.05_LSRWEP LGIA like Acctg Petition Aug 2010 2" xfId="4693"/>
    <cellStyle name="_Chelan Debt Forecast 12.19.05_Mint Farm Generation BPA" xfId="4694"/>
    <cellStyle name="_Chelan Debt Forecast 12.19.05_NIM Summary" xfId="4695"/>
    <cellStyle name="_Chelan Debt Forecast 12.19.05_NIM Summary 09GRC" xfId="4696"/>
    <cellStyle name="_Chelan Debt Forecast 12.19.05_NIM Summary 09GRC 2" xfId="4697"/>
    <cellStyle name="_Chelan Debt Forecast 12.19.05_NIM Summary 09GRC 2 2" xfId="4698"/>
    <cellStyle name="_Chelan Debt Forecast 12.19.05_NIM Summary 09GRC 3" xfId="4699"/>
    <cellStyle name="_Chelan Debt Forecast 12.19.05_NIM Summary 09GRC_DEM-WP(C) ENERG10C--ctn Mid-C_042010 2010GRC" xfId="4700"/>
    <cellStyle name="_Chelan Debt Forecast 12.19.05_NIM Summary 10" xfId="4701"/>
    <cellStyle name="_Chelan Debt Forecast 12.19.05_NIM Summary 11" xfId="4702"/>
    <cellStyle name="_Chelan Debt Forecast 12.19.05_NIM Summary 12" xfId="4703"/>
    <cellStyle name="_Chelan Debt Forecast 12.19.05_NIM Summary 13" xfId="4704"/>
    <cellStyle name="_Chelan Debt Forecast 12.19.05_NIM Summary 14" xfId="4705"/>
    <cellStyle name="_Chelan Debt Forecast 12.19.05_NIM Summary 15" xfId="4706"/>
    <cellStyle name="_Chelan Debt Forecast 12.19.05_NIM Summary 16" xfId="4707"/>
    <cellStyle name="_Chelan Debt Forecast 12.19.05_NIM Summary 17" xfId="4708"/>
    <cellStyle name="_Chelan Debt Forecast 12.19.05_NIM Summary 18" xfId="4709"/>
    <cellStyle name="_Chelan Debt Forecast 12.19.05_NIM Summary 19" xfId="4710"/>
    <cellStyle name="_Chelan Debt Forecast 12.19.05_NIM Summary 2" xfId="4711"/>
    <cellStyle name="_Chelan Debt Forecast 12.19.05_NIM Summary 2 2" xfId="4712"/>
    <cellStyle name="_Chelan Debt Forecast 12.19.05_NIM Summary 20" xfId="4713"/>
    <cellStyle name="_Chelan Debt Forecast 12.19.05_NIM Summary 21" xfId="4714"/>
    <cellStyle name="_Chelan Debt Forecast 12.19.05_NIM Summary 22" xfId="4715"/>
    <cellStyle name="_Chelan Debt Forecast 12.19.05_NIM Summary 23" xfId="4716"/>
    <cellStyle name="_Chelan Debt Forecast 12.19.05_NIM Summary 24" xfId="4717"/>
    <cellStyle name="_Chelan Debt Forecast 12.19.05_NIM Summary 25" xfId="4718"/>
    <cellStyle name="_Chelan Debt Forecast 12.19.05_NIM Summary 26" xfId="4719"/>
    <cellStyle name="_Chelan Debt Forecast 12.19.05_NIM Summary 27" xfId="4720"/>
    <cellStyle name="_Chelan Debt Forecast 12.19.05_NIM Summary 28" xfId="4721"/>
    <cellStyle name="_Chelan Debt Forecast 12.19.05_NIM Summary 29" xfId="4722"/>
    <cellStyle name="_Chelan Debt Forecast 12.19.05_NIM Summary 3" xfId="4723"/>
    <cellStyle name="_Chelan Debt Forecast 12.19.05_NIM Summary 3 2" xfId="4724"/>
    <cellStyle name="_Chelan Debt Forecast 12.19.05_NIM Summary 30" xfId="4725"/>
    <cellStyle name="_Chelan Debt Forecast 12.19.05_NIM Summary 31" xfId="4726"/>
    <cellStyle name="_Chelan Debt Forecast 12.19.05_NIM Summary 32" xfId="4727"/>
    <cellStyle name="_Chelan Debt Forecast 12.19.05_NIM Summary 33" xfId="4728"/>
    <cellStyle name="_Chelan Debt Forecast 12.19.05_NIM Summary 34" xfId="4729"/>
    <cellStyle name="_Chelan Debt Forecast 12.19.05_NIM Summary 35" xfId="4730"/>
    <cellStyle name="_Chelan Debt Forecast 12.19.05_NIM Summary 36" xfId="4731"/>
    <cellStyle name="_Chelan Debt Forecast 12.19.05_NIM Summary 37" xfId="4732"/>
    <cellStyle name="_Chelan Debt Forecast 12.19.05_NIM Summary 38" xfId="4733"/>
    <cellStyle name="_Chelan Debt Forecast 12.19.05_NIM Summary 39" xfId="4734"/>
    <cellStyle name="_Chelan Debt Forecast 12.19.05_NIM Summary 4" xfId="4735"/>
    <cellStyle name="_Chelan Debt Forecast 12.19.05_NIM Summary 4 2" xfId="4736"/>
    <cellStyle name="_Chelan Debt Forecast 12.19.05_NIM Summary 40" xfId="4737"/>
    <cellStyle name="_Chelan Debt Forecast 12.19.05_NIM Summary 41" xfId="4738"/>
    <cellStyle name="_Chelan Debt Forecast 12.19.05_NIM Summary 42" xfId="4739"/>
    <cellStyle name="_Chelan Debt Forecast 12.19.05_NIM Summary 43" xfId="4740"/>
    <cellStyle name="_Chelan Debt Forecast 12.19.05_NIM Summary 44" xfId="4741"/>
    <cellStyle name="_Chelan Debt Forecast 12.19.05_NIM Summary 45" xfId="4742"/>
    <cellStyle name="_Chelan Debt Forecast 12.19.05_NIM Summary 46" xfId="4743"/>
    <cellStyle name="_Chelan Debt Forecast 12.19.05_NIM Summary 47" xfId="4744"/>
    <cellStyle name="_Chelan Debt Forecast 12.19.05_NIM Summary 48" xfId="4745"/>
    <cellStyle name="_Chelan Debt Forecast 12.19.05_NIM Summary 49" xfId="4746"/>
    <cellStyle name="_Chelan Debt Forecast 12.19.05_NIM Summary 5" xfId="4747"/>
    <cellStyle name="_Chelan Debt Forecast 12.19.05_NIM Summary 5 2" xfId="4748"/>
    <cellStyle name="_Chelan Debt Forecast 12.19.05_NIM Summary 50" xfId="4749"/>
    <cellStyle name="_Chelan Debt Forecast 12.19.05_NIM Summary 51" xfId="4750"/>
    <cellStyle name="_Chelan Debt Forecast 12.19.05_NIM Summary 6" xfId="4751"/>
    <cellStyle name="_Chelan Debt Forecast 12.19.05_NIM Summary 6 2" xfId="4752"/>
    <cellStyle name="_Chelan Debt Forecast 12.19.05_NIM Summary 7" xfId="4753"/>
    <cellStyle name="_Chelan Debt Forecast 12.19.05_NIM Summary 7 2" xfId="4754"/>
    <cellStyle name="_Chelan Debt Forecast 12.19.05_NIM Summary 8" xfId="4755"/>
    <cellStyle name="_Chelan Debt Forecast 12.19.05_NIM Summary 8 2" xfId="4756"/>
    <cellStyle name="_Chelan Debt Forecast 12.19.05_NIM Summary 9" xfId="4757"/>
    <cellStyle name="_Chelan Debt Forecast 12.19.05_NIM Summary 9 2" xfId="4758"/>
    <cellStyle name="_Chelan Debt Forecast 12.19.05_NIM Summary_DEM-WP(C) ENERG10C--ctn Mid-C_042010 2010GRC" xfId="4759"/>
    <cellStyle name="_Chelan Debt Forecast 12.19.05_NIM+O&amp;M" xfId="4760"/>
    <cellStyle name="_Chelan Debt Forecast 12.19.05_NIM+O&amp;M 2" xfId="4761"/>
    <cellStyle name="_Chelan Debt Forecast 12.19.05_NIM+O&amp;M 2 2" xfId="4762"/>
    <cellStyle name="_Chelan Debt Forecast 12.19.05_NIM+O&amp;M 3" xfId="4763"/>
    <cellStyle name="_Chelan Debt Forecast 12.19.05_NIM+O&amp;M Monthly" xfId="4764"/>
    <cellStyle name="_Chelan Debt Forecast 12.19.05_NIM+O&amp;M Monthly 2" xfId="4765"/>
    <cellStyle name="_Chelan Debt Forecast 12.19.05_NIM+O&amp;M Monthly 2 2" xfId="4766"/>
    <cellStyle name="_Chelan Debt Forecast 12.19.05_NIM+O&amp;M Monthly 3" xfId="4767"/>
    <cellStyle name="_Chelan Debt Forecast 12.19.05_PCA 10 -  Exhibit D Dec 2011" xfId="4768"/>
    <cellStyle name="_Chelan Debt Forecast 12.19.05_PCA 10 -  Exhibit D from A Kellogg Jan 2011" xfId="4769"/>
    <cellStyle name="_Chelan Debt Forecast 12.19.05_PCA 10 -  Exhibit D from A Kellogg July 2011" xfId="4770"/>
    <cellStyle name="_Chelan Debt Forecast 12.19.05_PCA 10 -  Exhibit D from S Free Rcv'd 12-11" xfId="4771"/>
    <cellStyle name="_Chelan Debt Forecast 12.19.05_PCA 11 -  Exhibit D Jan 2012 fr A Kellogg" xfId="4772"/>
    <cellStyle name="_Chelan Debt Forecast 12.19.05_PCA 11 -  Exhibit D Jan 2012 WF" xfId="4773"/>
    <cellStyle name="_Chelan Debt Forecast 12.19.05_PCA 7 - Exhibit D update 11_30_08 (2)" xfId="4774"/>
    <cellStyle name="_Chelan Debt Forecast 12.19.05_PCA 7 - Exhibit D update 11_30_08 (2) 2" xfId="4775"/>
    <cellStyle name="_Chelan Debt Forecast 12.19.05_PCA 7 - Exhibit D update 11_30_08 (2) 2 2" xfId="4776"/>
    <cellStyle name="_Chelan Debt Forecast 12.19.05_PCA 7 - Exhibit D update 11_30_08 (2) 2 2 2" xfId="4777"/>
    <cellStyle name="_Chelan Debt Forecast 12.19.05_PCA 7 - Exhibit D update 11_30_08 (2) 2 3" xfId="4778"/>
    <cellStyle name="_Chelan Debt Forecast 12.19.05_PCA 7 - Exhibit D update 11_30_08 (2) 3" xfId="4779"/>
    <cellStyle name="_Chelan Debt Forecast 12.19.05_PCA 7 - Exhibit D update 11_30_08 (2) 3 2" xfId="4780"/>
    <cellStyle name="_Chelan Debt Forecast 12.19.05_PCA 7 - Exhibit D update 11_30_08 (2) 4" xfId="4781"/>
    <cellStyle name="_Chelan Debt Forecast 12.19.05_PCA 7 - Exhibit D update 11_30_08 (2)_DEM-WP(C) ENERG10C--ctn Mid-C_042010 2010GRC" xfId="4782"/>
    <cellStyle name="_Chelan Debt Forecast 12.19.05_PCA 7 - Exhibit D update 11_30_08 (2)_NIM Summary" xfId="4783"/>
    <cellStyle name="_Chelan Debt Forecast 12.19.05_PCA 7 - Exhibit D update 11_30_08 (2)_NIM Summary 2" xfId="4784"/>
    <cellStyle name="_Chelan Debt Forecast 12.19.05_PCA 7 - Exhibit D update 11_30_08 (2)_NIM Summary 2 2" xfId="4785"/>
    <cellStyle name="_Chelan Debt Forecast 12.19.05_PCA 7 - Exhibit D update 11_30_08 (2)_NIM Summary 3" xfId="4786"/>
    <cellStyle name="_Chelan Debt Forecast 12.19.05_PCA 7 - Exhibit D update 11_30_08 (2)_NIM Summary_DEM-WP(C) ENERG10C--ctn Mid-C_042010 2010GRC" xfId="4787"/>
    <cellStyle name="_Chelan Debt Forecast 12.19.05_PCA 8 - Exhibit D update 12_31_09" xfId="4788"/>
    <cellStyle name="_Chelan Debt Forecast 12.19.05_PCA 8 - Exhibit D update 12_31_09 2" xfId="4789"/>
    <cellStyle name="_Chelan Debt Forecast 12.19.05_PCA 9 -  Exhibit D April 2010" xfId="4790"/>
    <cellStyle name="_Chelan Debt Forecast 12.19.05_PCA 9 -  Exhibit D April 2010 (3)" xfId="4791"/>
    <cellStyle name="_Chelan Debt Forecast 12.19.05_PCA 9 -  Exhibit D April 2010 (3) 2" xfId="4792"/>
    <cellStyle name="_Chelan Debt Forecast 12.19.05_PCA 9 -  Exhibit D April 2010 (3) 2 2" xfId="4793"/>
    <cellStyle name="_Chelan Debt Forecast 12.19.05_PCA 9 -  Exhibit D April 2010 (3) 3" xfId="4794"/>
    <cellStyle name="_Chelan Debt Forecast 12.19.05_PCA 9 -  Exhibit D April 2010 (3)_DEM-WP(C) ENERG10C--ctn Mid-C_042010 2010GRC" xfId="4795"/>
    <cellStyle name="_Chelan Debt Forecast 12.19.05_PCA 9 -  Exhibit D April 2010 2" xfId="4796"/>
    <cellStyle name="_Chelan Debt Forecast 12.19.05_PCA 9 -  Exhibit D April 2010 3" xfId="4797"/>
    <cellStyle name="_Chelan Debt Forecast 12.19.05_PCA 9 -  Exhibit D April 2010 4" xfId="4798"/>
    <cellStyle name="_Chelan Debt Forecast 12.19.05_PCA 9 -  Exhibit D April 2010 5" xfId="4799"/>
    <cellStyle name="_Chelan Debt Forecast 12.19.05_PCA 9 -  Exhibit D April 2010 6" xfId="4800"/>
    <cellStyle name="_Chelan Debt Forecast 12.19.05_PCA 9 -  Exhibit D Feb 2010" xfId="4801"/>
    <cellStyle name="_Chelan Debt Forecast 12.19.05_PCA 9 -  Exhibit D Feb 2010 2" xfId="4802"/>
    <cellStyle name="_Chelan Debt Forecast 12.19.05_PCA 9 -  Exhibit D Feb 2010 v2" xfId="4803"/>
    <cellStyle name="_Chelan Debt Forecast 12.19.05_PCA 9 -  Exhibit D Feb 2010 v2 2" xfId="4804"/>
    <cellStyle name="_Chelan Debt Forecast 12.19.05_PCA 9 -  Exhibit D Feb 2010 WF" xfId="4805"/>
    <cellStyle name="_Chelan Debt Forecast 12.19.05_PCA 9 -  Exhibit D Feb 2010 WF 2" xfId="4806"/>
    <cellStyle name="_Chelan Debt Forecast 12.19.05_PCA 9 -  Exhibit D Jan 2010" xfId="4807"/>
    <cellStyle name="_Chelan Debt Forecast 12.19.05_PCA 9 -  Exhibit D Jan 2010 2" xfId="4808"/>
    <cellStyle name="_Chelan Debt Forecast 12.19.05_PCA 9 -  Exhibit D March 2010 (2)" xfId="4809"/>
    <cellStyle name="_Chelan Debt Forecast 12.19.05_PCA 9 -  Exhibit D March 2010 (2) 2" xfId="4810"/>
    <cellStyle name="_Chelan Debt Forecast 12.19.05_PCA 9 -  Exhibit D Nov 2010" xfId="4811"/>
    <cellStyle name="_Chelan Debt Forecast 12.19.05_PCA 9 -  Exhibit D Nov 2010 2" xfId="4812"/>
    <cellStyle name="_Chelan Debt Forecast 12.19.05_PCA 9 - Exhibit D at August 2010" xfId="4813"/>
    <cellStyle name="_Chelan Debt Forecast 12.19.05_PCA 9 - Exhibit D at August 2010 2" xfId="4814"/>
    <cellStyle name="_Chelan Debt Forecast 12.19.05_PCA 9 - Exhibit D June 2010 GRC" xfId="4815"/>
    <cellStyle name="_Chelan Debt Forecast 12.19.05_PCA 9 - Exhibit D June 2010 GRC 2" xfId="4816"/>
    <cellStyle name="_Chelan Debt Forecast 12.19.05_Power Costs - Comparison bx Rbtl-Staff-Jt-PC" xfId="4817"/>
    <cellStyle name="_Chelan Debt Forecast 12.19.05_Power Costs - Comparison bx Rbtl-Staff-Jt-PC 2" xfId="4818"/>
    <cellStyle name="_Chelan Debt Forecast 12.19.05_Power Costs - Comparison bx Rbtl-Staff-Jt-PC 2 2" xfId="4819"/>
    <cellStyle name="_Chelan Debt Forecast 12.19.05_Power Costs - Comparison bx Rbtl-Staff-Jt-PC 2 2 2" xfId="4820"/>
    <cellStyle name="_Chelan Debt Forecast 12.19.05_Power Costs - Comparison bx Rbtl-Staff-Jt-PC 2 3" xfId="4821"/>
    <cellStyle name="_Chelan Debt Forecast 12.19.05_Power Costs - Comparison bx Rbtl-Staff-Jt-PC 3" xfId="4822"/>
    <cellStyle name="_Chelan Debt Forecast 12.19.05_Power Costs - Comparison bx Rbtl-Staff-Jt-PC 3 2" xfId="4823"/>
    <cellStyle name="_Chelan Debt Forecast 12.19.05_Power Costs - Comparison bx Rbtl-Staff-Jt-PC 4" xfId="4824"/>
    <cellStyle name="_Chelan Debt Forecast 12.19.05_Power Costs - Comparison bx Rbtl-Staff-Jt-PC_Adj Bench DR 3 for Initial Briefs (Electric)" xfId="4825"/>
    <cellStyle name="_Chelan Debt Forecast 12.19.05_Power Costs - Comparison bx Rbtl-Staff-Jt-PC_Adj Bench DR 3 for Initial Briefs (Electric) 2" xfId="4826"/>
    <cellStyle name="_Chelan Debt Forecast 12.19.05_Power Costs - Comparison bx Rbtl-Staff-Jt-PC_Adj Bench DR 3 for Initial Briefs (Electric) 2 2" xfId="4827"/>
    <cellStyle name="_Chelan Debt Forecast 12.19.05_Power Costs - Comparison bx Rbtl-Staff-Jt-PC_Adj Bench DR 3 for Initial Briefs (Electric) 2 2 2" xfId="4828"/>
    <cellStyle name="_Chelan Debt Forecast 12.19.05_Power Costs - Comparison bx Rbtl-Staff-Jt-PC_Adj Bench DR 3 for Initial Briefs (Electric) 2 3" xfId="4829"/>
    <cellStyle name="_Chelan Debt Forecast 12.19.05_Power Costs - Comparison bx Rbtl-Staff-Jt-PC_Adj Bench DR 3 for Initial Briefs (Electric) 3" xfId="4830"/>
    <cellStyle name="_Chelan Debt Forecast 12.19.05_Power Costs - Comparison bx Rbtl-Staff-Jt-PC_Adj Bench DR 3 for Initial Briefs (Electric) 3 2" xfId="4831"/>
    <cellStyle name="_Chelan Debt Forecast 12.19.05_Power Costs - Comparison bx Rbtl-Staff-Jt-PC_Adj Bench DR 3 for Initial Briefs (Electric) 4" xfId="4832"/>
    <cellStyle name="_Chelan Debt Forecast 12.19.05_Power Costs - Comparison bx Rbtl-Staff-Jt-PC_Adj Bench DR 3 for Initial Briefs (Electric)_DEM-WP(C) ENERG10C--ctn Mid-C_042010 2010GRC" xfId="4833"/>
    <cellStyle name="_Chelan Debt Forecast 12.19.05_Power Costs - Comparison bx Rbtl-Staff-Jt-PC_DEM-WP(C) ENERG10C--ctn Mid-C_042010 2010GRC" xfId="4834"/>
    <cellStyle name="_Chelan Debt Forecast 12.19.05_Power Costs - Comparison bx Rbtl-Staff-Jt-PC_Electric Rev Req Model (2009 GRC) Rebuttal" xfId="4835"/>
    <cellStyle name="_Chelan Debt Forecast 12.19.05_Power Costs - Comparison bx Rbtl-Staff-Jt-PC_Electric Rev Req Model (2009 GRC) Rebuttal 2" xfId="4836"/>
    <cellStyle name="_Chelan Debt Forecast 12.19.05_Power Costs - Comparison bx Rbtl-Staff-Jt-PC_Electric Rev Req Model (2009 GRC) Rebuttal 2 2" xfId="4837"/>
    <cellStyle name="_Chelan Debt Forecast 12.19.05_Power Costs - Comparison bx Rbtl-Staff-Jt-PC_Electric Rev Req Model (2009 GRC) Rebuttal 2 2 2" xfId="4838"/>
    <cellStyle name="_Chelan Debt Forecast 12.19.05_Power Costs - Comparison bx Rbtl-Staff-Jt-PC_Electric Rev Req Model (2009 GRC) Rebuttal 2 3" xfId="4839"/>
    <cellStyle name="_Chelan Debt Forecast 12.19.05_Power Costs - Comparison bx Rbtl-Staff-Jt-PC_Electric Rev Req Model (2009 GRC) Rebuttal 3" xfId="4840"/>
    <cellStyle name="_Chelan Debt Forecast 12.19.05_Power Costs - Comparison bx Rbtl-Staff-Jt-PC_Electric Rev Req Model (2009 GRC) Rebuttal 3 2" xfId="4841"/>
    <cellStyle name="_Chelan Debt Forecast 12.19.05_Power Costs - Comparison bx Rbtl-Staff-Jt-PC_Electric Rev Req Model (2009 GRC) Rebuttal 4" xfId="4842"/>
    <cellStyle name="_Chelan Debt Forecast 12.19.05_Power Costs - Comparison bx Rbtl-Staff-Jt-PC_Electric Rev Req Model (2009 GRC) Rebuttal REmoval of New  WH Solar AdjustMI" xfId="4843"/>
    <cellStyle name="_Chelan Debt Forecast 12.19.05_Power Costs - Comparison bx Rbtl-Staff-Jt-PC_Electric Rev Req Model (2009 GRC) Rebuttal REmoval of New  WH Solar AdjustMI 2" xfId="4844"/>
    <cellStyle name="_Chelan Debt Forecast 12.19.05_Power Costs - Comparison bx Rbtl-Staff-Jt-PC_Electric Rev Req Model (2009 GRC) Rebuttal REmoval of New  WH Solar AdjustMI 2 2" xfId="4845"/>
    <cellStyle name="_Chelan Debt Forecast 12.19.05_Power Costs - Comparison bx Rbtl-Staff-Jt-PC_Electric Rev Req Model (2009 GRC) Rebuttal REmoval of New  WH Solar AdjustMI 2 2 2" xfId="4846"/>
    <cellStyle name="_Chelan Debt Forecast 12.19.05_Power Costs - Comparison bx Rbtl-Staff-Jt-PC_Electric Rev Req Model (2009 GRC) Rebuttal REmoval of New  WH Solar AdjustMI 2 3" xfId="4847"/>
    <cellStyle name="_Chelan Debt Forecast 12.19.05_Power Costs - Comparison bx Rbtl-Staff-Jt-PC_Electric Rev Req Model (2009 GRC) Rebuttal REmoval of New  WH Solar AdjustMI 3" xfId="4848"/>
    <cellStyle name="_Chelan Debt Forecast 12.19.05_Power Costs - Comparison bx Rbtl-Staff-Jt-PC_Electric Rev Req Model (2009 GRC) Rebuttal REmoval of New  WH Solar AdjustMI 3 2" xfId="4849"/>
    <cellStyle name="_Chelan Debt Forecast 12.19.05_Power Costs - Comparison bx Rbtl-Staff-Jt-PC_Electric Rev Req Model (2009 GRC) Rebuttal REmoval of New  WH Solar AdjustMI 4" xfId="4850"/>
    <cellStyle name="_Chelan Debt Forecast 12.19.05_Power Costs - Comparison bx Rbtl-Staff-Jt-PC_Electric Rev Req Model (2009 GRC) Rebuttal REmoval of New  WH Solar AdjustMI_DEM-WP(C) ENERG10C--ctn Mid-C_042010 2010GRC" xfId="4851"/>
    <cellStyle name="_Chelan Debt Forecast 12.19.05_Power Costs - Comparison bx Rbtl-Staff-Jt-PC_Electric Rev Req Model (2009 GRC) Revised 01-18-2010" xfId="4852"/>
    <cellStyle name="_Chelan Debt Forecast 12.19.05_Power Costs - Comparison bx Rbtl-Staff-Jt-PC_Electric Rev Req Model (2009 GRC) Revised 01-18-2010 2" xfId="4853"/>
    <cellStyle name="_Chelan Debt Forecast 12.19.05_Power Costs - Comparison bx Rbtl-Staff-Jt-PC_Electric Rev Req Model (2009 GRC) Revised 01-18-2010 2 2" xfId="4854"/>
    <cellStyle name="_Chelan Debt Forecast 12.19.05_Power Costs - Comparison bx Rbtl-Staff-Jt-PC_Electric Rev Req Model (2009 GRC) Revised 01-18-2010 2 2 2" xfId="4855"/>
    <cellStyle name="_Chelan Debt Forecast 12.19.05_Power Costs - Comparison bx Rbtl-Staff-Jt-PC_Electric Rev Req Model (2009 GRC) Revised 01-18-2010 2 3" xfId="4856"/>
    <cellStyle name="_Chelan Debt Forecast 12.19.05_Power Costs - Comparison bx Rbtl-Staff-Jt-PC_Electric Rev Req Model (2009 GRC) Revised 01-18-2010 3" xfId="4857"/>
    <cellStyle name="_Chelan Debt Forecast 12.19.05_Power Costs - Comparison bx Rbtl-Staff-Jt-PC_Electric Rev Req Model (2009 GRC) Revised 01-18-2010 3 2" xfId="4858"/>
    <cellStyle name="_Chelan Debt Forecast 12.19.05_Power Costs - Comparison bx Rbtl-Staff-Jt-PC_Electric Rev Req Model (2009 GRC) Revised 01-18-2010 4" xfId="4859"/>
    <cellStyle name="_Chelan Debt Forecast 12.19.05_Power Costs - Comparison bx Rbtl-Staff-Jt-PC_Electric Rev Req Model (2009 GRC) Revised 01-18-2010_DEM-WP(C) ENERG10C--ctn Mid-C_042010 2010GRC" xfId="4860"/>
    <cellStyle name="_Chelan Debt Forecast 12.19.05_Power Costs - Comparison bx Rbtl-Staff-Jt-PC_Final Order Electric EXHIBIT A-1" xfId="4861"/>
    <cellStyle name="_Chelan Debt Forecast 12.19.05_Power Costs - Comparison bx Rbtl-Staff-Jt-PC_Final Order Electric EXHIBIT A-1 2" xfId="4862"/>
    <cellStyle name="_Chelan Debt Forecast 12.19.05_Power Costs - Comparison bx Rbtl-Staff-Jt-PC_Final Order Electric EXHIBIT A-1 2 2" xfId="4863"/>
    <cellStyle name="_Chelan Debt Forecast 12.19.05_Power Costs - Comparison bx Rbtl-Staff-Jt-PC_Final Order Electric EXHIBIT A-1 2 2 2" xfId="4864"/>
    <cellStyle name="_Chelan Debt Forecast 12.19.05_Power Costs - Comparison bx Rbtl-Staff-Jt-PC_Final Order Electric EXHIBIT A-1 2 3" xfId="4865"/>
    <cellStyle name="_Chelan Debt Forecast 12.19.05_Power Costs - Comparison bx Rbtl-Staff-Jt-PC_Final Order Electric EXHIBIT A-1 3" xfId="4866"/>
    <cellStyle name="_Chelan Debt Forecast 12.19.05_Power Costs - Comparison bx Rbtl-Staff-Jt-PC_Final Order Electric EXHIBIT A-1 3 2" xfId="4867"/>
    <cellStyle name="_Chelan Debt Forecast 12.19.05_Power Costs - Comparison bx Rbtl-Staff-Jt-PC_Final Order Electric EXHIBIT A-1 4" xfId="4868"/>
    <cellStyle name="_Chelan Debt Forecast 12.19.05_Production Adj 4.37" xfId="4869"/>
    <cellStyle name="_Chelan Debt Forecast 12.19.05_Production Adj 4.37 2" xfId="4870"/>
    <cellStyle name="_Chelan Debt Forecast 12.19.05_Production Adj 4.37 2 2" xfId="4871"/>
    <cellStyle name="_Chelan Debt Forecast 12.19.05_Production Adj 4.37 2 2 2" xfId="4872"/>
    <cellStyle name="_Chelan Debt Forecast 12.19.05_Production Adj 4.37 2 3" xfId="4873"/>
    <cellStyle name="_Chelan Debt Forecast 12.19.05_Production Adj 4.37 3" xfId="4874"/>
    <cellStyle name="_Chelan Debt Forecast 12.19.05_Production Adj 4.37 3 2" xfId="4875"/>
    <cellStyle name="_Chelan Debt Forecast 12.19.05_Production Adj 4.37 4" xfId="4876"/>
    <cellStyle name="_Chelan Debt Forecast 12.19.05_Purchased Power Adj 4.03" xfId="4877"/>
    <cellStyle name="_Chelan Debt Forecast 12.19.05_Purchased Power Adj 4.03 2" xfId="4878"/>
    <cellStyle name="_Chelan Debt Forecast 12.19.05_Purchased Power Adj 4.03 2 2" xfId="4879"/>
    <cellStyle name="_Chelan Debt Forecast 12.19.05_Purchased Power Adj 4.03 2 2 2" xfId="4880"/>
    <cellStyle name="_Chelan Debt Forecast 12.19.05_Purchased Power Adj 4.03 2 3" xfId="4881"/>
    <cellStyle name="_Chelan Debt Forecast 12.19.05_Purchased Power Adj 4.03 3" xfId="4882"/>
    <cellStyle name="_Chelan Debt Forecast 12.19.05_Purchased Power Adj 4.03 3 2" xfId="4883"/>
    <cellStyle name="_Chelan Debt Forecast 12.19.05_Purchased Power Adj 4.03 4" xfId="4884"/>
    <cellStyle name="_Chelan Debt Forecast 12.19.05_Rebuttal Power Costs" xfId="4885"/>
    <cellStyle name="_Chelan Debt Forecast 12.19.05_Rebuttal Power Costs 2" xfId="4886"/>
    <cellStyle name="_Chelan Debt Forecast 12.19.05_Rebuttal Power Costs 2 2" xfId="4887"/>
    <cellStyle name="_Chelan Debt Forecast 12.19.05_Rebuttal Power Costs 2 2 2" xfId="4888"/>
    <cellStyle name="_Chelan Debt Forecast 12.19.05_Rebuttal Power Costs 2 3" xfId="4889"/>
    <cellStyle name="_Chelan Debt Forecast 12.19.05_Rebuttal Power Costs 3" xfId="4890"/>
    <cellStyle name="_Chelan Debt Forecast 12.19.05_Rebuttal Power Costs 3 2" xfId="4891"/>
    <cellStyle name="_Chelan Debt Forecast 12.19.05_Rebuttal Power Costs 4" xfId="4892"/>
    <cellStyle name="_Chelan Debt Forecast 12.19.05_Rebuttal Power Costs_Adj Bench DR 3 for Initial Briefs (Electric)" xfId="4893"/>
    <cellStyle name="_Chelan Debt Forecast 12.19.05_Rebuttal Power Costs_Adj Bench DR 3 for Initial Briefs (Electric) 2" xfId="4894"/>
    <cellStyle name="_Chelan Debt Forecast 12.19.05_Rebuttal Power Costs_Adj Bench DR 3 for Initial Briefs (Electric) 2 2" xfId="4895"/>
    <cellStyle name="_Chelan Debt Forecast 12.19.05_Rebuttal Power Costs_Adj Bench DR 3 for Initial Briefs (Electric) 2 2 2" xfId="4896"/>
    <cellStyle name="_Chelan Debt Forecast 12.19.05_Rebuttal Power Costs_Adj Bench DR 3 for Initial Briefs (Electric) 2 3" xfId="4897"/>
    <cellStyle name="_Chelan Debt Forecast 12.19.05_Rebuttal Power Costs_Adj Bench DR 3 for Initial Briefs (Electric) 3" xfId="4898"/>
    <cellStyle name="_Chelan Debt Forecast 12.19.05_Rebuttal Power Costs_Adj Bench DR 3 for Initial Briefs (Electric) 3 2" xfId="4899"/>
    <cellStyle name="_Chelan Debt Forecast 12.19.05_Rebuttal Power Costs_Adj Bench DR 3 for Initial Briefs (Electric) 4" xfId="4900"/>
    <cellStyle name="_Chelan Debt Forecast 12.19.05_Rebuttal Power Costs_Adj Bench DR 3 for Initial Briefs (Electric)_DEM-WP(C) ENERG10C--ctn Mid-C_042010 2010GRC" xfId="4901"/>
    <cellStyle name="_Chelan Debt Forecast 12.19.05_Rebuttal Power Costs_DEM-WP(C) ENERG10C--ctn Mid-C_042010 2010GRC" xfId="4902"/>
    <cellStyle name="_Chelan Debt Forecast 12.19.05_Rebuttal Power Costs_Electric Rev Req Model (2009 GRC) Rebuttal" xfId="4903"/>
    <cellStyle name="_Chelan Debt Forecast 12.19.05_Rebuttal Power Costs_Electric Rev Req Model (2009 GRC) Rebuttal 2" xfId="4904"/>
    <cellStyle name="_Chelan Debt Forecast 12.19.05_Rebuttal Power Costs_Electric Rev Req Model (2009 GRC) Rebuttal 2 2" xfId="4905"/>
    <cellStyle name="_Chelan Debt Forecast 12.19.05_Rebuttal Power Costs_Electric Rev Req Model (2009 GRC) Rebuttal 2 2 2" xfId="4906"/>
    <cellStyle name="_Chelan Debt Forecast 12.19.05_Rebuttal Power Costs_Electric Rev Req Model (2009 GRC) Rebuttal 2 3" xfId="4907"/>
    <cellStyle name="_Chelan Debt Forecast 12.19.05_Rebuttal Power Costs_Electric Rev Req Model (2009 GRC) Rebuttal 3" xfId="4908"/>
    <cellStyle name="_Chelan Debt Forecast 12.19.05_Rebuttal Power Costs_Electric Rev Req Model (2009 GRC) Rebuttal 3 2" xfId="4909"/>
    <cellStyle name="_Chelan Debt Forecast 12.19.05_Rebuttal Power Costs_Electric Rev Req Model (2009 GRC) Rebuttal 4" xfId="4910"/>
    <cellStyle name="_Chelan Debt Forecast 12.19.05_Rebuttal Power Costs_Electric Rev Req Model (2009 GRC) Rebuttal REmoval of New  WH Solar AdjustMI" xfId="4911"/>
    <cellStyle name="_Chelan Debt Forecast 12.19.05_Rebuttal Power Costs_Electric Rev Req Model (2009 GRC) Rebuttal REmoval of New  WH Solar AdjustMI 2" xfId="4912"/>
    <cellStyle name="_Chelan Debt Forecast 12.19.05_Rebuttal Power Costs_Electric Rev Req Model (2009 GRC) Rebuttal REmoval of New  WH Solar AdjustMI 2 2" xfId="4913"/>
    <cellStyle name="_Chelan Debt Forecast 12.19.05_Rebuttal Power Costs_Electric Rev Req Model (2009 GRC) Rebuttal REmoval of New  WH Solar AdjustMI 2 2 2" xfId="4914"/>
    <cellStyle name="_Chelan Debt Forecast 12.19.05_Rebuttal Power Costs_Electric Rev Req Model (2009 GRC) Rebuttal REmoval of New  WH Solar AdjustMI 2 3" xfId="4915"/>
    <cellStyle name="_Chelan Debt Forecast 12.19.05_Rebuttal Power Costs_Electric Rev Req Model (2009 GRC) Rebuttal REmoval of New  WH Solar AdjustMI 3" xfId="4916"/>
    <cellStyle name="_Chelan Debt Forecast 12.19.05_Rebuttal Power Costs_Electric Rev Req Model (2009 GRC) Rebuttal REmoval of New  WH Solar AdjustMI 3 2" xfId="4917"/>
    <cellStyle name="_Chelan Debt Forecast 12.19.05_Rebuttal Power Costs_Electric Rev Req Model (2009 GRC) Rebuttal REmoval of New  WH Solar AdjustMI 4" xfId="4918"/>
    <cellStyle name="_Chelan Debt Forecast 12.19.05_Rebuttal Power Costs_Electric Rev Req Model (2009 GRC) Rebuttal REmoval of New  WH Solar AdjustMI_DEM-WP(C) ENERG10C--ctn Mid-C_042010 2010GRC" xfId="4919"/>
    <cellStyle name="_Chelan Debt Forecast 12.19.05_Rebuttal Power Costs_Electric Rev Req Model (2009 GRC) Revised 01-18-2010" xfId="4920"/>
    <cellStyle name="_Chelan Debt Forecast 12.19.05_Rebuttal Power Costs_Electric Rev Req Model (2009 GRC) Revised 01-18-2010 2" xfId="4921"/>
    <cellStyle name="_Chelan Debt Forecast 12.19.05_Rebuttal Power Costs_Electric Rev Req Model (2009 GRC) Revised 01-18-2010 2 2" xfId="4922"/>
    <cellStyle name="_Chelan Debt Forecast 12.19.05_Rebuttal Power Costs_Electric Rev Req Model (2009 GRC) Revised 01-18-2010 2 2 2" xfId="4923"/>
    <cellStyle name="_Chelan Debt Forecast 12.19.05_Rebuttal Power Costs_Electric Rev Req Model (2009 GRC) Revised 01-18-2010 2 3" xfId="4924"/>
    <cellStyle name="_Chelan Debt Forecast 12.19.05_Rebuttal Power Costs_Electric Rev Req Model (2009 GRC) Revised 01-18-2010 3" xfId="4925"/>
    <cellStyle name="_Chelan Debt Forecast 12.19.05_Rebuttal Power Costs_Electric Rev Req Model (2009 GRC) Revised 01-18-2010 3 2" xfId="4926"/>
    <cellStyle name="_Chelan Debt Forecast 12.19.05_Rebuttal Power Costs_Electric Rev Req Model (2009 GRC) Revised 01-18-2010 4" xfId="4927"/>
    <cellStyle name="_Chelan Debt Forecast 12.19.05_Rebuttal Power Costs_Electric Rev Req Model (2009 GRC) Revised 01-18-2010_DEM-WP(C) ENERG10C--ctn Mid-C_042010 2010GRC" xfId="4928"/>
    <cellStyle name="_Chelan Debt Forecast 12.19.05_Rebuttal Power Costs_Final Order Electric EXHIBIT A-1" xfId="4929"/>
    <cellStyle name="_Chelan Debt Forecast 12.19.05_Rebuttal Power Costs_Final Order Electric EXHIBIT A-1 2" xfId="4930"/>
    <cellStyle name="_Chelan Debt Forecast 12.19.05_Rebuttal Power Costs_Final Order Electric EXHIBIT A-1 2 2" xfId="4931"/>
    <cellStyle name="_Chelan Debt Forecast 12.19.05_Rebuttal Power Costs_Final Order Electric EXHIBIT A-1 2 2 2" xfId="4932"/>
    <cellStyle name="_Chelan Debt Forecast 12.19.05_Rebuttal Power Costs_Final Order Electric EXHIBIT A-1 2 3" xfId="4933"/>
    <cellStyle name="_Chelan Debt Forecast 12.19.05_Rebuttal Power Costs_Final Order Electric EXHIBIT A-1 3" xfId="4934"/>
    <cellStyle name="_Chelan Debt Forecast 12.19.05_Rebuttal Power Costs_Final Order Electric EXHIBIT A-1 3 2" xfId="4935"/>
    <cellStyle name="_Chelan Debt Forecast 12.19.05_Rebuttal Power Costs_Final Order Electric EXHIBIT A-1 4" xfId="4936"/>
    <cellStyle name="_Chelan Debt Forecast 12.19.05_RECS vs PTC's w Interest 6-28-10" xfId="4937"/>
    <cellStyle name="_Chelan Debt Forecast 12.19.05_ROR &amp; CONV FACTOR" xfId="4938"/>
    <cellStyle name="_Chelan Debt Forecast 12.19.05_ROR &amp; CONV FACTOR 2" xfId="4939"/>
    <cellStyle name="_Chelan Debt Forecast 12.19.05_ROR &amp; CONV FACTOR 2 2" xfId="4940"/>
    <cellStyle name="_Chelan Debt Forecast 12.19.05_ROR &amp; CONV FACTOR 2 2 2" xfId="4941"/>
    <cellStyle name="_Chelan Debt Forecast 12.19.05_ROR &amp; CONV FACTOR 2 3" xfId="4942"/>
    <cellStyle name="_Chelan Debt Forecast 12.19.05_ROR &amp; CONV FACTOR 3" xfId="4943"/>
    <cellStyle name="_Chelan Debt Forecast 12.19.05_ROR &amp; CONV FACTOR 3 2" xfId="4944"/>
    <cellStyle name="_Chelan Debt Forecast 12.19.05_ROR &amp; CONV FACTOR 4" xfId="4945"/>
    <cellStyle name="_Chelan Debt Forecast 12.19.05_ROR 5.02" xfId="4946"/>
    <cellStyle name="_Chelan Debt Forecast 12.19.05_ROR 5.02 2" xfId="4947"/>
    <cellStyle name="_Chelan Debt Forecast 12.19.05_ROR 5.02 2 2" xfId="4948"/>
    <cellStyle name="_Chelan Debt Forecast 12.19.05_ROR 5.02 2 2 2" xfId="4949"/>
    <cellStyle name="_Chelan Debt Forecast 12.19.05_ROR 5.02 2 3" xfId="4950"/>
    <cellStyle name="_Chelan Debt Forecast 12.19.05_ROR 5.02 3" xfId="4951"/>
    <cellStyle name="_Chelan Debt Forecast 12.19.05_ROR 5.02 3 2" xfId="4952"/>
    <cellStyle name="_Chelan Debt Forecast 12.19.05_ROR 5.02 4" xfId="4953"/>
    <cellStyle name="_Chelan Debt Forecast 12.19.05_Transmission Workbook for May BOD" xfId="4954"/>
    <cellStyle name="_Chelan Debt Forecast 12.19.05_Transmission Workbook for May BOD 2" xfId="4955"/>
    <cellStyle name="_Chelan Debt Forecast 12.19.05_Transmission Workbook for May BOD 2 2" xfId="4956"/>
    <cellStyle name="_Chelan Debt Forecast 12.19.05_Transmission Workbook for May BOD 3" xfId="4957"/>
    <cellStyle name="_Chelan Debt Forecast 12.19.05_Transmission Workbook for May BOD_DEM-WP(C) ENERG10C--ctn Mid-C_042010 2010GRC" xfId="4958"/>
    <cellStyle name="_Chelan Debt Forecast 12.19.05_Typical Residential Impacts 10.27.08" xfId="4959"/>
    <cellStyle name="_Chelan Debt Forecast 12.19.05_Wind Integration 10GRC" xfId="4960"/>
    <cellStyle name="_Chelan Debt Forecast 12.19.05_Wind Integration 10GRC 2" xfId="4961"/>
    <cellStyle name="_Chelan Debt Forecast 12.19.05_Wind Integration 10GRC 2 2" xfId="4962"/>
    <cellStyle name="_Chelan Debt Forecast 12.19.05_Wind Integration 10GRC 3" xfId="4963"/>
    <cellStyle name="_Chelan Debt Forecast 12.19.05_Wind Integration 10GRC_DEM-WP(C) ENERG10C--ctn Mid-C_042010 2010GRC" xfId="4964"/>
    <cellStyle name="_x0013__Colstrip 1&amp;2 Annual O&amp;M Budgets" xfId="4965"/>
    <cellStyle name="_Colstrip FOR - GADS 1990-2009" xfId="4966"/>
    <cellStyle name="_Colstrip FOR - GADS 1990-2009 2" xfId="4967"/>
    <cellStyle name="_Colstrip FOR - GADS 1990-2009 2 2" xfId="4968"/>
    <cellStyle name="_Colstrip FOR - GADS 1990-2009 3" xfId="4969"/>
    <cellStyle name="_Colstrip FOR - GADS 1990-2009 3 2" xfId="4970"/>
    <cellStyle name="_Colstrip FOR - GADS 1990-2009 4" xfId="4971"/>
    <cellStyle name="_Colstrip FOR - GADS 1990-2009 4 2" xfId="4972"/>
    <cellStyle name="_Colstrip FOR - GADS 1990-2009 5" xfId="4973"/>
    <cellStyle name="_Colstrip FOR - GADS 1990-2009 5 2" xfId="4974"/>
    <cellStyle name="_Colstrip FOR - GADS 1990-2009 6" xfId="4975"/>
    <cellStyle name="_Colstrip FOR - GADS 1990-2009 6 2" xfId="4976"/>
    <cellStyle name="_compare wind integration" xfId="4977"/>
    <cellStyle name="_x0013__Confidential Material" xfId="4978"/>
    <cellStyle name="_x0013__Confidential Material 2" xfId="4979"/>
    <cellStyle name="_Copy 11-9 Sumas Proforma - Current" xfId="4980"/>
    <cellStyle name="_Costs not in AURORA 06GRC" xfId="4981"/>
    <cellStyle name="_Costs not in AURORA 06GRC 2" xfId="4982"/>
    <cellStyle name="_Costs not in AURORA 06GRC 2 2" xfId="4983"/>
    <cellStyle name="_Costs not in AURORA 06GRC 2 2 2" xfId="4984"/>
    <cellStyle name="_Costs not in AURORA 06GRC 2 2 2 2" xfId="4985"/>
    <cellStyle name="_Costs not in AURORA 06GRC 2 2 3" xfId="4986"/>
    <cellStyle name="_Costs not in AURORA 06GRC 2 3" xfId="4987"/>
    <cellStyle name="_Costs not in AURORA 06GRC 2 3 2" xfId="4988"/>
    <cellStyle name="_Costs not in AURORA 06GRC 2 4" xfId="4989"/>
    <cellStyle name="_Costs not in AURORA 06GRC 3" xfId="4990"/>
    <cellStyle name="_Costs not in AURORA 06GRC 3 2" xfId="4991"/>
    <cellStyle name="_Costs not in AURORA 06GRC 3 2 2" xfId="4992"/>
    <cellStyle name="_Costs not in AURORA 06GRC 3 2 2 2" xfId="4993"/>
    <cellStyle name="_Costs not in AURORA 06GRC 3 2 3" xfId="4994"/>
    <cellStyle name="_Costs not in AURORA 06GRC 3 3" xfId="4995"/>
    <cellStyle name="_Costs not in AURORA 06GRC 3 3 2" xfId="4996"/>
    <cellStyle name="_Costs not in AURORA 06GRC 3 3 2 2" xfId="4997"/>
    <cellStyle name="_Costs not in AURORA 06GRC 3 3 3" xfId="4998"/>
    <cellStyle name="_Costs not in AURORA 06GRC 3 4" xfId="4999"/>
    <cellStyle name="_Costs not in AURORA 06GRC 3 4 2" xfId="5000"/>
    <cellStyle name="_Costs not in AURORA 06GRC 3 4 2 2" xfId="5001"/>
    <cellStyle name="_Costs not in AURORA 06GRC 3 4 3" xfId="5002"/>
    <cellStyle name="_Costs not in AURORA 06GRC 3 5" xfId="5003"/>
    <cellStyle name="_Costs not in AURORA 06GRC 4" xfId="5004"/>
    <cellStyle name="_Costs not in AURORA 06GRC 4 2" xfId="5005"/>
    <cellStyle name="_Costs not in AURORA 06GRC 4 2 2" xfId="5006"/>
    <cellStyle name="_Costs not in AURORA 06GRC 4 3" xfId="5007"/>
    <cellStyle name="_Costs not in AURORA 06GRC 5" xfId="5008"/>
    <cellStyle name="_Costs not in AURORA 06GRC 5 2" xfId="5009"/>
    <cellStyle name="_Costs not in AURORA 06GRC 5 2 2" xfId="5010"/>
    <cellStyle name="_Costs not in AURORA 06GRC 5 3" xfId="5011"/>
    <cellStyle name="_Costs not in AURORA 06GRC 6" xfId="5012"/>
    <cellStyle name="_Costs not in AURORA 06GRC 6 2" xfId="5013"/>
    <cellStyle name="_Costs not in AURORA 06GRC 7" xfId="5014"/>
    <cellStyle name="_Costs not in AURORA 06GRC 7 2" xfId="5015"/>
    <cellStyle name="_Costs not in AURORA 06GRC 8" xfId="5016"/>
    <cellStyle name="_Costs not in AURORA 06GRC 8 2" xfId="5017"/>
    <cellStyle name="_Costs not in AURORA 06GRC 9" xfId="5018"/>
    <cellStyle name="_Costs not in AURORA 06GRC 9 2" xfId="5019"/>
    <cellStyle name="_Costs not in AURORA 06GRC_04 07E Wild Horse Wind Expansion (C) (2)" xfId="5020"/>
    <cellStyle name="_Costs not in AURORA 06GRC_04 07E Wild Horse Wind Expansion (C) (2) 2" xfId="5021"/>
    <cellStyle name="_Costs not in AURORA 06GRC_04 07E Wild Horse Wind Expansion (C) (2) 2 2" xfId="5022"/>
    <cellStyle name="_Costs not in AURORA 06GRC_04 07E Wild Horse Wind Expansion (C) (2) 2 2 2" xfId="5023"/>
    <cellStyle name="_Costs not in AURORA 06GRC_04 07E Wild Horse Wind Expansion (C) (2) 2 3" xfId="5024"/>
    <cellStyle name="_Costs not in AURORA 06GRC_04 07E Wild Horse Wind Expansion (C) (2) 3" xfId="5025"/>
    <cellStyle name="_Costs not in AURORA 06GRC_04 07E Wild Horse Wind Expansion (C) (2) 3 2" xfId="5026"/>
    <cellStyle name="_Costs not in AURORA 06GRC_04 07E Wild Horse Wind Expansion (C) (2) 4" xfId="5027"/>
    <cellStyle name="_Costs not in AURORA 06GRC_04 07E Wild Horse Wind Expansion (C) (2)_Adj Bench DR 3 for Initial Briefs (Electric)" xfId="5028"/>
    <cellStyle name="_Costs not in AURORA 06GRC_04 07E Wild Horse Wind Expansion (C) (2)_Adj Bench DR 3 for Initial Briefs (Electric) 2" xfId="5029"/>
    <cellStyle name="_Costs not in AURORA 06GRC_04 07E Wild Horse Wind Expansion (C) (2)_Adj Bench DR 3 for Initial Briefs (Electric) 2 2" xfId="5030"/>
    <cellStyle name="_Costs not in AURORA 06GRC_04 07E Wild Horse Wind Expansion (C) (2)_Adj Bench DR 3 for Initial Briefs (Electric) 2 2 2" xfId="5031"/>
    <cellStyle name="_Costs not in AURORA 06GRC_04 07E Wild Horse Wind Expansion (C) (2)_Adj Bench DR 3 for Initial Briefs (Electric) 2 3" xfId="5032"/>
    <cellStyle name="_Costs not in AURORA 06GRC_04 07E Wild Horse Wind Expansion (C) (2)_Adj Bench DR 3 for Initial Briefs (Electric) 3" xfId="5033"/>
    <cellStyle name="_Costs not in AURORA 06GRC_04 07E Wild Horse Wind Expansion (C) (2)_Adj Bench DR 3 for Initial Briefs (Electric) 3 2" xfId="5034"/>
    <cellStyle name="_Costs not in AURORA 06GRC_04 07E Wild Horse Wind Expansion (C) (2)_Adj Bench DR 3 for Initial Briefs (Electric) 4" xfId="5035"/>
    <cellStyle name="_Costs not in AURORA 06GRC_04 07E Wild Horse Wind Expansion (C) (2)_Adj Bench DR 3 for Initial Briefs (Electric)_DEM-WP(C) ENERG10C--ctn Mid-C_042010 2010GRC" xfId="5036"/>
    <cellStyle name="_Costs not in AURORA 06GRC_04 07E Wild Horse Wind Expansion (C) (2)_Book1" xfId="5037"/>
    <cellStyle name="_Costs not in AURORA 06GRC_04 07E Wild Horse Wind Expansion (C) (2)_DEM-WP(C) ENERG10C--ctn Mid-C_042010 2010GRC" xfId="5038"/>
    <cellStyle name="_Costs not in AURORA 06GRC_04 07E Wild Horse Wind Expansion (C) (2)_Electric Rev Req Model (2009 GRC) " xfId="5039"/>
    <cellStyle name="_Costs not in AURORA 06GRC_04 07E Wild Horse Wind Expansion (C) (2)_Electric Rev Req Model (2009 GRC)  2" xfId="5040"/>
    <cellStyle name="_Costs not in AURORA 06GRC_04 07E Wild Horse Wind Expansion (C) (2)_Electric Rev Req Model (2009 GRC)  2 2" xfId="5041"/>
    <cellStyle name="_Costs not in AURORA 06GRC_04 07E Wild Horse Wind Expansion (C) (2)_Electric Rev Req Model (2009 GRC)  2 2 2" xfId="5042"/>
    <cellStyle name="_Costs not in AURORA 06GRC_04 07E Wild Horse Wind Expansion (C) (2)_Electric Rev Req Model (2009 GRC)  2 3" xfId="5043"/>
    <cellStyle name="_Costs not in AURORA 06GRC_04 07E Wild Horse Wind Expansion (C) (2)_Electric Rev Req Model (2009 GRC)  3" xfId="5044"/>
    <cellStyle name="_Costs not in AURORA 06GRC_04 07E Wild Horse Wind Expansion (C) (2)_Electric Rev Req Model (2009 GRC)  3 2" xfId="5045"/>
    <cellStyle name="_Costs not in AURORA 06GRC_04 07E Wild Horse Wind Expansion (C) (2)_Electric Rev Req Model (2009 GRC)  4" xfId="5046"/>
    <cellStyle name="_Costs not in AURORA 06GRC_04 07E Wild Horse Wind Expansion (C) (2)_Electric Rev Req Model (2009 GRC) _DEM-WP(C) ENERG10C--ctn Mid-C_042010 2010GRC" xfId="5047"/>
    <cellStyle name="_Costs not in AURORA 06GRC_04 07E Wild Horse Wind Expansion (C) (2)_Electric Rev Req Model (2009 GRC) Rebuttal" xfId="5048"/>
    <cellStyle name="_Costs not in AURORA 06GRC_04 07E Wild Horse Wind Expansion (C) (2)_Electric Rev Req Model (2009 GRC) Rebuttal 2" xfId="5049"/>
    <cellStyle name="_Costs not in AURORA 06GRC_04 07E Wild Horse Wind Expansion (C) (2)_Electric Rev Req Model (2009 GRC) Rebuttal 2 2" xfId="5050"/>
    <cellStyle name="_Costs not in AURORA 06GRC_04 07E Wild Horse Wind Expansion (C) (2)_Electric Rev Req Model (2009 GRC) Rebuttal 2 2 2" xfId="5051"/>
    <cellStyle name="_Costs not in AURORA 06GRC_04 07E Wild Horse Wind Expansion (C) (2)_Electric Rev Req Model (2009 GRC) Rebuttal 2 3" xfId="5052"/>
    <cellStyle name="_Costs not in AURORA 06GRC_04 07E Wild Horse Wind Expansion (C) (2)_Electric Rev Req Model (2009 GRC) Rebuttal 3" xfId="5053"/>
    <cellStyle name="_Costs not in AURORA 06GRC_04 07E Wild Horse Wind Expansion (C) (2)_Electric Rev Req Model (2009 GRC) Rebuttal 3 2" xfId="5054"/>
    <cellStyle name="_Costs not in AURORA 06GRC_04 07E Wild Horse Wind Expansion (C) (2)_Electric Rev Req Model (2009 GRC) Rebuttal 4" xfId="5055"/>
    <cellStyle name="_Costs not in AURORA 06GRC_04 07E Wild Horse Wind Expansion (C) (2)_Electric Rev Req Model (2009 GRC) Rebuttal REmoval of New  WH Solar AdjustMI" xfId="5056"/>
    <cellStyle name="_Costs not in AURORA 06GRC_04 07E Wild Horse Wind Expansion (C) (2)_Electric Rev Req Model (2009 GRC) Rebuttal REmoval of New  WH Solar AdjustMI 2" xfId="5057"/>
    <cellStyle name="_Costs not in AURORA 06GRC_04 07E Wild Horse Wind Expansion (C) (2)_Electric Rev Req Model (2009 GRC) Rebuttal REmoval of New  WH Solar AdjustMI 2 2" xfId="5058"/>
    <cellStyle name="_Costs not in AURORA 06GRC_04 07E Wild Horse Wind Expansion (C) (2)_Electric Rev Req Model (2009 GRC) Rebuttal REmoval of New  WH Solar AdjustMI 2 2 2" xfId="5059"/>
    <cellStyle name="_Costs not in AURORA 06GRC_04 07E Wild Horse Wind Expansion (C) (2)_Electric Rev Req Model (2009 GRC) Rebuttal REmoval of New  WH Solar AdjustMI 2 3" xfId="5060"/>
    <cellStyle name="_Costs not in AURORA 06GRC_04 07E Wild Horse Wind Expansion (C) (2)_Electric Rev Req Model (2009 GRC) Rebuttal REmoval of New  WH Solar AdjustMI 3" xfId="5061"/>
    <cellStyle name="_Costs not in AURORA 06GRC_04 07E Wild Horse Wind Expansion (C) (2)_Electric Rev Req Model (2009 GRC) Rebuttal REmoval of New  WH Solar AdjustMI 3 2" xfId="5062"/>
    <cellStyle name="_Costs not in AURORA 06GRC_04 07E Wild Horse Wind Expansion (C) (2)_Electric Rev Req Model (2009 GRC) Rebuttal REmoval of New  WH Solar AdjustMI 4" xfId="5063"/>
    <cellStyle name="_Costs not in AURORA 06GRC_04 07E Wild Horse Wind Expansion (C) (2)_Electric Rev Req Model (2009 GRC) Rebuttal REmoval of New  WH Solar AdjustMI_DEM-WP(C) ENERG10C--ctn Mid-C_042010 2010GRC" xfId="5064"/>
    <cellStyle name="_Costs not in AURORA 06GRC_04 07E Wild Horse Wind Expansion (C) (2)_Electric Rev Req Model (2009 GRC) Revised 01-18-2010" xfId="5065"/>
    <cellStyle name="_Costs not in AURORA 06GRC_04 07E Wild Horse Wind Expansion (C) (2)_Electric Rev Req Model (2009 GRC) Revised 01-18-2010 2" xfId="5066"/>
    <cellStyle name="_Costs not in AURORA 06GRC_04 07E Wild Horse Wind Expansion (C) (2)_Electric Rev Req Model (2009 GRC) Revised 01-18-2010 2 2" xfId="5067"/>
    <cellStyle name="_Costs not in AURORA 06GRC_04 07E Wild Horse Wind Expansion (C) (2)_Electric Rev Req Model (2009 GRC) Revised 01-18-2010 2 2 2" xfId="5068"/>
    <cellStyle name="_Costs not in AURORA 06GRC_04 07E Wild Horse Wind Expansion (C) (2)_Electric Rev Req Model (2009 GRC) Revised 01-18-2010 2 3" xfId="5069"/>
    <cellStyle name="_Costs not in AURORA 06GRC_04 07E Wild Horse Wind Expansion (C) (2)_Electric Rev Req Model (2009 GRC) Revised 01-18-2010 3" xfId="5070"/>
    <cellStyle name="_Costs not in AURORA 06GRC_04 07E Wild Horse Wind Expansion (C) (2)_Electric Rev Req Model (2009 GRC) Revised 01-18-2010 3 2" xfId="5071"/>
    <cellStyle name="_Costs not in AURORA 06GRC_04 07E Wild Horse Wind Expansion (C) (2)_Electric Rev Req Model (2009 GRC) Revised 01-18-2010 4" xfId="5072"/>
    <cellStyle name="_Costs not in AURORA 06GRC_04 07E Wild Horse Wind Expansion (C) (2)_Electric Rev Req Model (2009 GRC) Revised 01-18-2010_DEM-WP(C) ENERG10C--ctn Mid-C_042010 2010GRC" xfId="5073"/>
    <cellStyle name="_Costs not in AURORA 06GRC_04 07E Wild Horse Wind Expansion (C) (2)_Electric Rev Req Model (2010 GRC)" xfId="5074"/>
    <cellStyle name="_Costs not in AURORA 06GRC_04 07E Wild Horse Wind Expansion (C) (2)_Electric Rev Req Model (2010 GRC) SF" xfId="5075"/>
    <cellStyle name="_Costs not in AURORA 06GRC_04 07E Wild Horse Wind Expansion (C) (2)_Final Order Electric EXHIBIT A-1" xfId="5076"/>
    <cellStyle name="_Costs not in AURORA 06GRC_04 07E Wild Horse Wind Expansion (C) (2)_Final Order Electric EXHIBIT A-1 2" xfId="5077"/>
    <cellStyle name="_Costs not in AURORA 06GRC_04 07E Wild Horse Wind Expansion (C) (2)_Final Order Electric EXHIBIT A-1 2 2" xfId="5078"/>
    <cellStyle name="_Costs not in AURORA 06GRC_04 07E Wild Horse Wind Expansion (C) (2)_Final Order Electric EXHIBIT A-1 2 2 2" xfId="5079"/>
    <cellStyle name="_Costs not in AURORA 06GRC_04 07E Wild Horse Wind Expansion (C) (2)_Final Order Electric EXHIBIT A-1 2 3" xfId="5080"/>
    <cellStyle name="_Costs not in AURORA 06GRC_04 07E Wild Horse Wind Expansion (C) (2)_Final Order Electric EXHIBIT A-1 3" xfId="5081"/>
    <cellStyle name="_Costs not in AURORA 06GRC_04 07E Wild Horse Wind Expansion (C) (2)_Final Order Electric EXHIBIT A-1 3 2" xfId="5082"/>
    <cellStyle name="_Costs not in AURORA 06GRC_04 07E Wild Horse Wind Expansion (C) (2)_Final Order Electric EXHIBIT A-1 4" xfId="5083"/>
    <cellStyle name="_Costs not in AURORA 06GRC_04 07E Wild Horse Wind Expansion (C) (2)_TENASKA REGULATORY ASSET" xfId="5084"/>
    <cellStyle name="_Costs not in AURORA 06GRC_04 07E Wild Horse Wind Expansion (C) (2)_TENASKA REGULATORY ASSET 2" xfId="5085"/>
    <cellStyle name="_Costs not in AURORA 06GRC_04 07E Wild Horse Wind Expansion (C) (2)_TENASKA REGULATORY ASSET 2 2" xfId="5086"/>
    <cellStyle name="_Costs not in AURORA 06GRC_04 07E Wild Horse Wind Expansion (C) (2)_TENASKA REGULATORY ASSET 2 2 2" xfId="5087"/>
    <cellStyle name="_Costs not in AURORA 06GRC_04 07E Wild Horse Wind Expansion (C) (2)_TENASKA REGULATORY ASSET 2 3" xfId="5088"/>
    <cellStyle name="_Costs not in AURORA 06GRC_04 07E Wild Horse Wind Expansion (C) (2)_TENASKA REGULATORY ASSET 3" xfId="5089"/>
    <cellStyle name="_Costs not in AURORA 06GRC_04 07E Wild Horse Wind Expansion (C) (2)_TENASKA REGULATORY ASSET 3 2" xfId="5090"/>
    <cellStyle name="_Costs not in AURORA 06GRC_04 07E Wild Horse Wind Expansion (C) (2)_TENASKA REGULATORY ASSET 4" xfId="5091"/>
    <cellStyle name="_Costs not in AURORA 06GRC_16.37E Wild Horse Expansion DeferralRevwrkingfile SF" xfId="5092"/>
    <cellStyle name="_Costs not in AURORA 06GRC_16.37E Wild Horse Expansion DeferralRevwrkingfile SF 2" xfId="5093"/>
    <cellStyle name="_Costs not in AURORA 06GRC_16.37E Wild Horse Expansion DeferralRevwrkingfile SF 2 2" xfId="5094"/>
    <cellStyle name="_Costs not in AURORA 06GRC_16.37E Wild Horse Expansion DeferralRevwrkingfile SF 2 2 2" xfId="5095"/>
    <cellStyle name="_Costs not in AURORA 06GRC_16.37E Wild Horse Expansion DeferralRevwrkingfile SF 2 3" xfId="5096"/>
    <cellStyle name="_Costs not in AURORA 06GRC_16.37E Wild Horse Expansion DeferralRevwrkingfile SF 3" xfId="5097"/>
    <cellStyle name="_Costs not in AURORA 06GRC_16.37E Wild Horse Expansion DeferralRevwrkingfile SF 3 2" xfId="5098"/>
    <cellStyle name="_Costs not in AURORA 06GRC_16.37E Wild Horse Expansion DeferralRevwrkingfile SF 4" xfId="5099"/>
    <cellStyle name="_Costs not in AURORA 06GRC_16.37E Wild Horse Expansion DeferralRevwrkingfile SF_DEM-WP(C) ENERG10C--ctn Mid-C_042010 2010GRC" xfId="5100"/>
    <cellStyle name="_Costs not in AURORA 06GRC_2009 Compliance Filing PCA Exhibits for GRC" xfId="5101"/>
    <cellStyle name="_Costs not in AURORA 06GRC_2009 Compliance Filing PCA Exhibits for GRC 2" xfId="5102"/>
    <cellStyle name="_Costs not in AURORA 06GRC_2009 GRC Compl Filing - Exhibit D" xfId="5103"/>
    <cellStyle name="_Costs not in AURORA 06GRC_2009 GRC Compl Filing - Exhibit D 2" xfId="5104"/>
    <cellStyle name="_Costs not in AURORA 06GRC_2009 GRC Compl Filing - Exhibit D 2 2" xfId="5105"/>
    <cellStyle name="_Costs not in AURORA 06GRC_2009 GRC Compl Filing - Exhibit D 3" xfId="5106"/>
    <cellStyle name="_Costs not in AURORA 06GRC_2009 GRC Compl Filing - Exhibit D_DEM-WP(C) ENERG10C--ctn Mid-C_042010 2010GRC" xfId="5107"/>
    <cellStyle name="_Costs not in AURORA 06GRC_2010 PTC's July1_Dec31 2010 " xfId="5108"/>
    <cellStyle name="_Costs not in AURORA 06GRC_2010 PTC's Sept10_Aug11 (Version 4)" xfId="5109"/>
    <cellStyle name="_Costs not in AURORA 06GRC_3.01 Income Statement" xfId="5110"/>
    <cellStyle name="_Costs not in AURORA 06GRC_4 31 Regulatory Assets and Liabilities  7 06- Exhibit D" xfId="5111"/>
    <cellStyle name="_Costs not in AURORA 06GRC_4 31 Regulatory Assets and Liabilities  7 06- Exhibit D 2" xfId="5112"/>
    <cellStyle name="_Costs not in AURORA 06GRC_4 31 Regulatory Assets and Liabilities  7 06- Exhibit D 2 2" xfId="5113"/>
    <cellStyle name="_Costs not in AURORA 06GRC_4 31 Regulatory Assets and Liabilities  7 06- Exhibit D 2 2 2" xfId="5114"/>
    <cellStyle name="_Costs not in AURORA 06GRC_4 31 Regulatory Assets and Liabilities  7 06- Exhibit D 2 3" xfId="5115"/>
    <cellStyle name="_Costs not in AURORA 06GRC_4 31 Regulatory Assets and Liabilities  7 06- Exhibit D 3" xfId="5116"/>
    <cellStyle name="_Costs not in AURORA 06GRC_4 31 Regulatory Assets and Liabilities  7 06- Exhibit D 3 2" xfId="5117"/>
    <cellStyle name="_Costs not in AURORA 06GRC_4 31 Regulatory Assets and Liabilities  7 06- Exhibit D 4" xfId="5118"/>
    <cellStyle name="_Costs not in AURORA 06GRC_4 31 Regulatory Assets and Liabilities  7 06- Exhibit D_DEM-WP(C) ENERG10C--ctn Mid-C_042010 2010GRC" xfId="5119"/>
    <cellStyle name="_Costs not in AURORA 06GRC_4 31 Regulatory Assets and Liabilities  7 06- Exhibit D_NIM Summary" xfId="5120"/>
    <cellStyle name="_Costs not in AURORA 06GRC_4 31 Regulatory Assets and Liabilities  7 06- Exhibit D_NIM Summary 2" xfId="5121"/>
    <cellStyle name="_Costs not in AURORA 06GRC_4 31 Regulatory Assets and Liabilities  7 06- Exhibit D_NIM Summary 2 2" xfId="5122"/>
    <cellStyle name="_Costs not in AURORA 06GRC_4 31 Regulatory Assets and Liabilities  7 06- Exhibit D_NIM Summary 3" xfId="5123"/>
    <cellStyle name="_Costs not in AURORA 06GRC_4 31 Regulatory Assets and Liabilities  7 06- Exhibit D_NIM Summary_DEM-WP(C) ENERG10C--ctn Mid-C_042010 2010GRC" xfId="5124"/>
    <cellStyle name="_Costs not in AURORA 06GRC_4 31E Reg Asset  Liab and EXH D" xfId="5125"/>
    <cellStyle name="_Costs not in AURORA 06GRC_4 31E Reg Asset  Liab and EXH D _ Aug 10 Filing (2)" xfId="5126"/>
    <cellStyle name="_Costs not in AURORA 06GRC_4 31E Reg Asset  Liab and EXH D _ Aug 10 Filing (2) 2" xfId="5127"/>
    <cellStyle name="_Costs not in AURORA 06GRC_4 31E Reg Asset  Liab and EXH D 10" xfId="5128"/>
    <cellStyle name="_Costs not in AURORA 06GRC_4 31E Reg Asset  Liab and EXH D 11" xfId="5129"/>
    <cellStyle name="_Costs not in AURORA 06GRC_4 31E Reg Asset  Liab and EXH D 12" xfId="5130"/>
    <cellStyle name="_Costs not in AURORA 06GRC_4 31E Reg Asset  Liab and EXH D 13" xfId="5131"/>
    <cellStyle name="_Costs not in AURORA 06GRC_4 31E Reg Asset  Liab and EXH D 14" xfId="5132"/>
    <cellStyle name="_Costs not in AURORA 06GRC_4 31E Reg Asset  Liab and EXH D 15" xfId="5133"/>
    <cellStyle name="_Costs not in AURORA 06GRC_4 31E Reg Asset  Liab and EXH D 16" xfId="5134"/>
    <cellStyle name="_Costs not in AURORA 06GRC_4 31E Reg Asset  Liab and EXH D 17" xfId="5135"/>
    <cellStyle name="_Costs not in AURORA 06GRC_4 31E Reg Asset  Liab and EXH D 18" xfId="5136"/>
    <cellStyle name="_Costs not in AURORA 06GRC_4 31E Reg Asset  Liab and EXH D 19" xfId="5137"/>
    <cellStyle name="_Costs not in AURORA 06GRC_4 31E Reg Asset  Liab and EXH D 2" xfId="5138"/>
    <cellStyle name="_Costs not in AURORA 06GRC_4 31E Reg Asset  Liab and EXH D 20" xfId="5139"/>
    <cellStyle name="_Costs not in AURORA 06GRC_4 31E Reg Asset  Liab and EXH D 21" xfId="5140"/>
    <cellStyle name="_Costs not in AURORA 06GRC_4 31E Reg Asset  Liab and EXH D 22" xfId="5141"/>
    <cellStyle name="_Costs not in AURORA 06GRC_4 31E Reg Asset  Liab and EXH D 23" xfId="5142"/>
    <cellStyle name="_Costs not in AURORA 06GRC_4 31E Reg Asset  Liab and EXH D 24" xfId="5143"/>
    <cellStyle name="_Costs not in AURORA 06GRC_4 31E Reg Asset  Liab and EXH D 25" xfId="5144"/>
    <cellStyle name="_Costs not in AURORA 06GRC_4 31E Reg Asset  Liab and EXH D 26" xfId="5145"/>
    <cellStyle name="_Costs not in AURORA 06GRC_4 31E Reg Asset  Liab and EXH D 27" xfId="5146"/>
    <cellStyle name="_Costs not in AURORA 06GRC_4 31E Reg Asset  Liab and EXH D 28" xfId="5147"/>
    <cellStyle name="_Costs not in AURORA 06GRC_4 31E Reg Asset  Liab and EXH D 29" xfId="5148"/>
    <cellStyle name="_Costs not in AURORA 06GRC_4 31E Reg Asset  Liab and EXH D 3" xfId="5149"/>
    <cellStyle name="_Costs not in AURORA 06GRC_4 31E Reg Asset  Liab and EXH D 30" xfId="5150"/>
    <cellStyle name="_Costs not in AURORA 06GRC_4 31E Reg Asset  Liab and EXH D 31" xfId="5151"/>
    <cellStyle name="_Costs not in AURORA 06GRC_4 31E Reg Asset  Liab and EXH D 32" xfId="5152"/>
    <cellStyle name="_Costs not in AURORA 06GRC_4 31E Reg Asset  Liab and EXH D 33" xfId="5153"/>
    <cellStyle name="_Costs not in AURORA 06GRC_4 31E Reg Asset  Liab and EXH D 34" xfId="5154"/>
    <cellStyle name="_Costs not in AURORA 06GRC_4 31E Reg Asset  Liab and EXH D 35" xfId="5155"/>
    <cellStyle name="_Costs not in AURORA 06GRC_4 31E Reg Asset  Liab and EXH D 36" xfId="5156"/>
    <cellStyle name="_Costs not in AURORA 06GRC_4 31E Reg Asset  Liab and EXH D 4" xfId="5157"/>
    <cellStyle name="_Costs not in AURORA 06GRC_4 31E Reg Asset  Liab and EXH D 5" xfId="5158"/>
    <cellStyle name="_Costs not in AURORA 06GRC_4 31E Reg Asset  Liab and EXH D 6" xfId="5159"/>
    <cellStyle name="_Costs not in AURORA 06GRC_4 31E Reg Asset  Liab and EXH D 7" xfId="5160"/>
    <cellStyle name="_Costs not in AURORA 06GRC_4 31E Reg Asset  Liab and EXH D 8" xfId="5161"/>
    <cellStyle name="_Costs not in AURORA 06GRC_4 31E Reg Asset  Liab and EXH D 9" xfId="5162"/>
    <cellStyle name="_Costs not in AURORA 06GRC_4 32 Regulatory Assets and Liabilities  7 06- Exhibit D" xfId="5163"/>
    <cellStyle name="_Costs not in AURORA 06GRC_4 32 Regulatory Assets and Liabilities  7 06- Exhibit D 2" xfId="5164"/>
    <cellStyle name="_Costs not in AURORA 06GRC_4 32 Regulatory Assets and Liabilities  7 06- Exhibit D 2 2" xfId="5165"/>
    <cellStyle name="_Costs not in AURORA 06GRC_4 32 Regulatory Assets and Liabilities  7 06- Exhibit D 2 2 2" xfId="5166"/>
    <cellStyle name="_Costs not in AURORA 06GRC_4 32 Regulatory Assets and Liabilities  7 06- Exhibit D 2 3" xfId="5167"/>
    <cellStyle name="_Costs not in AURORA 06GRC_4 32 Regulatory Assets and Liabilities  7 06- Exhibit D 3" xfId="5168"/>
    <cellStyle name="_Costs not in AURORA 06GRC_4 32 Regulatory Assets and Liabilities  7 06- Exhibit D 3 2" xfId="5169"/>
    <cellStyle name="_Costs not in AURORA 06GRC_4 32 Regulatory Assets and Liabilities  7 06- Exhibit D 4" xfId="5170"/>
    <cellStyle name="_Costs not in AURORA 06GRC_4 32 Regulatory Assets and Liabilities  7 06- Exhibit D_DEM-WP(C) ENERG10C--ctn Mid-C_042010 2010GRC" xfId="5171"/>
    <cellStyle name="_Costs not in AURORA 06GRC_4 32 Regulatory Assets and Liabilities  7 06- Exhibit D_NIM Summary" xfId="5172"/>
    <cellStyle name="_Costs not in AURORA 06GRC_4 32 Regulatory Assets and Liabilities  7 06- Exhibit D_NIM Summary 2" xfId="5173"/>
    <cellStyle name="_Costs not in AURORA 06GRC_4 32 Regulatory Assets and Liabilities  7 06- Exhibit D_NIM Summary 2 2" xfId="5174"/>
    <cellStyle name="_Costs not in AURORA 06GRC_4 32 Regulatory Assets and Liabilities  7 06- Exhibit D_NIM Summary 3" xfId="5175"/>
    <cellStyle name="_Costs not in AURORA 06GRC_4 32 Regulatory Assets and Liabilities  7 06- Exhibit D_NIM Summary_DEM-WP(C) ENERG10C--ctn Mid-C_042010 2010GRC" xfId="5176"/>
    <cellStyle name="_Costs not in AURORA 06GRC_ACCOUNTS" xfId="5177"/>
    <cellStyle name="_Costs not in AURORA 06GRC_Att B to RECs proceeds proposal" xfId="5178"/>
    <cellStyle name="_Costs not in AURORA 06GRC_AURORA Total New" xfId="5179"/>
    <cellStyle name="_Costs not in AURORA 06GRC_AURORA Total New 2" xfId="5180"/>
    <cellStyle name="_Costs not in AURORA 06GRC_AURORA Total New 2 2" xfId="5181"/>
    <cellStyle name="_Costs not in AURORA 06GRC_AURORA Total New 3" xfId="5182"/>
    <cellStyle name="_Costs not in AURORA 06GRC_Backup for Attachment B 2010-09-09" xfId="5183"/>
    <cellStyle name="_Costs not in AURORA 06GRC_Bench Request - Attachment B" xfId="5184"/>
    <cellStyle name="_Costs not in AURORA 06GRC_Book2" xfId="5185"/>
    <cellStyle name="_Costs not in AURORA 06GRC_Book2 2" xfId="5186"/>
    <cellStyle name="_Costs not in AURORA 06GRC_Book2 2 2" xfId="5187"/>
    <cellStyle name="_Costs not in AURORA 06GRC_Book2 2 2 2" xfId="5188"/>
    <cellStyle name="_Costs not in AURORA 06GRC_Book2 2 3" xfId="5189"/>
    <cellStyle name="_Costs not in AURORA 06GRC_Book2 3" xfId="5190"/>
    <cellStyle name="_Costs not in AURORA 06GRC_Book2 3 2" xfId="5191"/>
    <cellStyle name="_Costs not in AURORA 06GRC_Book2 4" xfId="5192"/>
    <cellStyle name="_Costs not in AURORA 06GRC_Book2_Adj Bench DR 3 for Initial Briefs (Electric)" xfId="5193"/>
    <cellStyle name="_Costs not in AURORA 06GRC_Book2_Adj Bench DR 3 for Initial Briefs (Electric) 2" xfId="5194"/>
    <cellStyle name="_Costs not in AURORA 06GRC_Book2_Adj Bench DR 3 for Initial Briefs (Electric) 2 2" xfId="5195"/>
    <cellStyle name="_Costs not in AURORA 06GRC_Book2_Adj Bench DR 3 for Initial Briefs (Electric) 2 2 2" xfId="5196"/>
    <cellStyle name="_Costs not in AURORA 06GRC_Book2_Adj Bench DR 3 for Initial Briefs (Electric) 2 3" xfId="5197"/>
    <cellStyle name="_Costs not in AURORA 06GRC_Book2_Adj Bench DR 3 for Initial Briefs (Electric) 3" xfId="5198"/>
    <cellStyle name="_Costs not in AURORA 06GRC_Book2_Adj Bench DR 3 for Initial Briefs (Electric) 3 2" xfId="5199"/>
    <cellStyle name="_Costs not in AURORA 06GRC_Book2_Adj Bench DR 3 for Initial Briefs (Electric) 4" xfId="5200"/>
    <cellStyle name="_Costs not in AURORA 06GRC_Book2_Adj Bench DR 3 for Initial Briefs (Electric)_DEM-WP(C) ENERG10C--ctn Mid-C_042010 2010GRC" xfId="5201"/>
    <cellStyle name="_Costs not in AURORA 06GRC_Book2_DEM-WP(C) ENERG10C--ctn Mid-C_042010 2010GRC" xfId="5202"/>
    <cellStyle name="_Costs not in AURORA 06GRC_Book2_Electric Rev Req Model (2009 GRC) Rebuttal" xfId="5203"/>
    <cellStyle name="_Costs not in AURORA 06GRC_Book2_Electric Rev Req Model (2009 GRC) Rebuttal 2" xfId="5204"/>
    <cellStyle name="_Costs not in AURORA 06GRC_Book2_Electric Rev Req Model (2009 GRC) Rebuttal 2 2" xfId="5205"/>
    <cellStyle name="_Costs not in AURORA 06GRC_Book2_Electric Rev Req Model (2009 GRC) Rebuttal 2 2 2" xfId="5206"/>
    <cellStyle name="_Costs not in AURORA 06GRC_Book2_Electric Rev Req Model (2009 GRC) Rebuttal 2 3" xfId="5207"/>
    <cellStyle name="_Costs not in AURORA 06GRC_Book2_Electric Rev Req Model (2009 GRC) Rebuttal 3" xfId="5208"/>
    <cellStyle name="_Costs not in AURORA 06GRC_Book2_Electric Rev Req Model (2009 GRC) Rebuttal 3 2" xfId="5209"/>
    <cellStyle name="_Costs not in AURORA 06GRC_Book2_Electric Rev Req Model (2009 GRC) Rebuttal 4" xfId="5210"/>
    <cellStyle name="_Costs not in AURORA 06GRC_Book2_Electric Rev Req Model (2009 GRC) Rebuttal REmoval of New  WH Solar AdjustMI" xfId="5211"/>
    <cellStyle name="_Costs not in AURORA 06GRC_Book2_Electric Rev Req Model (2009 GRC) Rebuttal REmoval of New  WH Solar AdjustMI 2" xfId="5212"/>
    <cellStyle name="_Costs not in AURORA 06GRC_Book2_Electric Rev Req Model (2009 GRC) Rebuttal REmoval of New  WH Solar AdjustMI 2 2" xfId="5213"/>
    <cellStyle name="_Costs not in AURORA 06GRC_Book2_Electric Rev Req Model (2009 GRC) Rebuttal REmoval of New  WH Solar AdjustMI 2 2 2" xfId="5214"/>
    <cellStyle name="_Costs not in AURORA 06GRC_Book2_Electric Rev Req Model (2009 GRC) Rebuttal REmoval of New  WH Solar AdjustMI 2 3" xfId="5215"/>
    <cellStyle name="_Costs not in AURORA 06GRC_Book2_Electric Rev Req Model (2009 GRC) Rebuttal REmoval of New  WH Solar AdjustMI 3" xfId="5216"/>
    <cellStyle name="_Costs not in AURORA 06GRC_Book2_Electric Rev Req Model (2009 GRC) Rebuttal REmoval of New  WH Solar AdjustMI 3 2" xfId="5217"/>
    <cellStyle name="_Costs not in AURORA 06GRC_Book2_Electric Rev Req Model (2009 GRC) Rebuttal REmoval of New  WH Solar AdjustMI 4" xfId="5218"/>
    <cellStyle name="_Costs not in AURORA 06GRC_Book2_Electric Rev Req Model (2009 GRC) Rebuttal REmoval of New  WH Solar AdjustMI_DEM-WP(C) ENERG10C--ctn Mid-C_042010 2010GRC" xfId="5219"/>
    <cellStyle name="_Costs not in AURORA 06GRC_Book2_Electric Rev Req Model (2009 GRC) Revised 01-18-2010" xfId="5220"/>
    <cellStyle name="_Costs not in AURORA 06GRC_Book2_Electric Rev Req Model (2009 GRC) Revised 01-18-2010 2" xfId="5221"/>
    <cellStyle name="_Costs not in AURORA 06GRC_Book2_Electric Rev Req Model (2009 GRC) Revised 01-18-2010 2 2" xfId="5222"/>
    <cellStyle name="_Costs not in AURORA 06GRC_Book2_Electric Rev Req Model (2009 GRC) Revised 01-18-2010 2 2 2" xfId="5223"/>
    <cellStyle name="_Costs not in AURORA 06GRC_Book2_Electric Rev Req Model (2009 GRC) Revised 01-18-2010 2 3" xfId="5224"/>
    <cellStyle name="_Costs not in AURORA 06GRC_Book2_Electric Rev Req Model (2009 GRC) Revised 01-18-2010 3" xfId="5225"/>
    <cellStyle name="_Costs not in AURORA 06GRC_Book2_Electric Rev Req Model (2009 GRC) Revised 01-18-2010 3 2" xfId="5226"/>
    <cellStyle name="_Costs not in AURORA 06GRC_Book2_Electric Rev Req Model (2009 GRC) Revised 01-18-2010 4" xfId="5227"/>
    <cellStyle name="_Costs not in AURORA 06GRC_Book2_Electric Rev Req Model (2009 GRC) Revised 01-18-2010_DEM-WP(C) ENERG10C--ctn Mid-C_042010 2010GRC" xfId="5228"/>
    <cellStyle name="_Costs not in AURORA 06GRC_Book2_Final Order Electric EXHIBIT A-1" xfId="5229"/>
    <cellStyle name="_Costs not in AURORA 06GRC_Book2_Final Order Electric EXHIBIT A-1 2" xfId="5230"/>
    <cellStyle name="_Costs not in AURORA 06GRC_Book2_Final Order Electric EXHIBIT A-1 2 2" xfId="5231"/>
    <cellStyle name="_Costs not in AURORA 06GRC_Book2_Final Order Electric EXHIBIT A-1 2 2 2" xfId="5232"/>
    <cellStyle name="_Costs not in AURORA 06GRC_Book2_Final Order Electric EXHIBIT A-1 2 3" xfId="5233"/>
    <cellStyle name="_Costs not in AURORA 06GRC_Book2_Final Order Electric EXHIBIT A-1 3" xfId="5234"/>
    <cellStyle name="_Costs not in AURORA 06GRC_Book2_Final Order Electric EXHIBIT A-1 3 2" xfId="5235"/>
    <cellStyle name="_Costs not in AURORA 06GRC_Book2_Final Order Electric EXHIBIT A-1 4" xfId="5236"/>
    <cellStyle name="_Costs not in AURORA 06GRC_Book4" xfId="5237"/>
    <cellStyle name="_Costs not in AURORA 06GRC_Book4 2" xfId="5238"/>
    <cellStyle name="_Costs not in AURORA 06GRC_Book4 2 2" xfId="5239"/>
    <cellStyle name="_Costs not in AURORA 06GRC_Book4 2 2 2" xfId="5240"/>
    <cellStyle name="_Costs not in AURORA 06GRC_Book4 2 3" xfId="5241"/>
    <cellStyle name="_Costs not in AURORA 06GRC_Book4 3" xfId="5242"/>
    <cellStyle name="_Costs not in AURORA 06GRC_Book4 3 2" xfId="5243"/>
    <cellStyle name="_Costs not in AURORA 06GRC_Book4 4" xfId="5244"/>
    <cellStyle name="_Costs not in AURORA 06GRC_Book4_DEM-WP(C) ENERG10C--ctn Mid-C_042010 2010GRC" xfId="5245"/>
    <cellStyle name="_Costs not in AURORA 06GRC_Book9" xfId="5246"/>
    <cellStyle name="_Costs not in AURORA 06GRC_Book9 2" xfId="5247"/>
    <cellStyle name="_Costs not in AURORA 06GRC_Book9 2 2" xfId="5248"/>
    <cellStyle name="_Costs not in AURORA 06GRC_Book9 2 2 2" xfId="5249"/>
    <cellStyle name="_Costs not in AURORA 06GRC_Book9 2 3" xfId="5250"/>
    <cellStyle name="_Costs not in AURORA 06GRC_Book9 3" xfId="5251"/>
    <cellStyle name="_Costs not in AURORA 06GRC_Book9 3 2" xfId="5252"/>
    <cellStyle name="_Costs not in AURORA 06GRC_Book9 4" xfId="5253"/>
    <cellStyle name="_Costs not in AURORA 06GRC_Book9_DEM-WP(C) ENERG10C--ctn Mid-C_042010 2010GRC" xfId="5254"/>
    <cellStyle name="_Costs not in AURORA 06GRC_Check the Interest Calculation" xfId="5255"/>
    <cellStyle name="_Costs not in AURORA 06GRC_Check the Interest Calculation_Scenario 1 REC vs PTC Offset" xfId="5256"/>
    <cellStyle name="_Costs not in AURORA 06GRC_Check the Interest Calculation_Scenario 3" xfId="5257"/>
    <cellStyle name="_Costs not in AURORA 06GRC_Chelan PUD Power Costs (8-10)" xfId="5258"/>
    <cellStyle name="_Costs not in AURORA 06GRC_Chelan PUD Power Costs (8-10) 2" xfId="5259"/>
    <cellStyle name="_Costs not in AURORA 06GRC_DEM-WP(C) Chelan Power Costs" xfId="5260"/>
    <cellStyle name="_Costs not in AURORA 06GRC_DEM-WP(C) Chelan Power Costs 2" xfId="5261"/>
    <cellStyle name="_Costs not in AURORA 06GRC_DEM-WP(C) ENERG10C--ctn Mid-C_042010 2010GRC" xfId="5262"/>
    <cellStyle name="_Costs not in AURORA 06GRC_DEM-WP(C) Gas Transport 2010GRC" xfId="5263"/>
    <cellStyle name="_Costs not in AURORA 06GRC_DEM-WP(C) Gas Transport 2010GRC 2" xfId="5264"/>
    <cellStyle name="_Costs not in AURORA 06GRC_DWH-08 (Rate Spread &amp; Design Workpapers)" xfId="5265"/>
    <cellStyle name="_Costs not in AURORA 06GRC_Exh A-1 resulting from UE-112050 effective Jan 1 2012" xfId="5266"/>
    <cellStyle name="_Costs not in AURORA 06GRC_Exh G - Klamath Peaker PPA fr C Locke 2-12" xfId="5267"/>
    <cellStyle name="_Costs not in AURORA 06GRC_Exhibit A-1 effective 4-1-11 fr S Free 12-11" xfId="5268"/>
    <cellStyle name="_Costs not in AURORA 06GRC_Exhibit D fr R Gho 12-31-08" xfId="5269"/>
    <cellStyle name="_Costs not in AURORA 06GRC_Exhibit D fr R Gho 12-31-08 2" xfId="5270"/>
    <cellStyle name="_Costs not in AURORA 06GRC_Exhibit D fr R Gho 12-31-08 2 2" xfId="5271"/>
    <cellStyle name="_Costs not in AURORA 06GRC_Exhibit D fr R Gho 12-31-08 3" xfId="5272"/>
    <cellStyle name="_Costs not in AURORA 06GRC_Exhibit D fr R Gho 12-31-08 v2" xfId="5273"/>
    <cellStyle name="_Costs not in AURORA 06GRC_Exhibit D fr R Gho 12-31-08 v2 2" xfId="5274"/>
    <cellStyle name="_Costs not in AURORA 06GRC_Exhibit D fr R Gho 12-31-08 v2 2 2" xfId="5275"/>
    <cellStyle name="_Costs not in AURORA 06GRC_Exhibit D fr R Gho 12-31-08 v2 3" xfId="5276"/>
    <cellStyle name="_Costs not in AURORA 06GRC_Exhibit D fr R Gho 12-31-08 v2_DEM-WP(C) ENERG10C--ctn Mid-C_042010 2010GRC" xfId="5277"/>
    <cellStyle name="_Costs not in AURORA 06GRC_Exhibit D fr R Gho 12-31-08 v2_NIM Summary" xfId="5278"/>
    <cellStyle name="_Costs not in AURORA 06GRC_Exhibit D fr R Gho 12-31-08 v2_NIM Summary 2" xfId="5279"/>
    <cellStyle name="_Costs not in AURORA 06GRC_Exhibit D fr R Gho 12-31-08 v2_NIM Summary 2 2" xfId="5280"/>
    <cellStyle name="_Costs not in AURORA 06GRC_Exhibit D fr R Gho 12-31-08 v2_NIM Summary 3" xfId="5281"/>
    <cellStyle name="_Costs not in AURORA 06GRC_Exhibit D fr R Gho 12-31-08 v2_NIM Summary_DEM-WP(C) ENERG10C--ctn Mid-C_042010 2010GRC" xfId="5282"/>
    <cellStyle name="_Costs not in AURORA 06GRC_Exhibit D fr R Gho 12-31-08_DEM-WP(C) ENERG10C--ctn Mid-C_042010 2010GRC" xfId="5283"/>
    <cellStyle name="_Costs not in AURORA 06GRC_Exhibit D fr R Gho 12-31-08_NIM Summary" xfId="5284"/>
    <cellStyle name="_Costs not in AURORA 06GRC_Exhibit D fr R Gho 12-31-08_NIM Summary 2" xfId="5285"/>
    <cellStyle name="_Costs not in AURORA 06GRC_Exhibit D fr R Gho 12-31-08_NIM Summary 2 2" xfId="5286"/>
    <cellStyle name="_Costs not in AURORA 06GRC_Exhibit D fr R Gho 12-31-08_NIM Summary 3" xfId="5287"/>
    <cellStyle name="_Costs not in AURORA 06GRC_Exhibit D fr R Gho 12-31-08_NIM Summary_DEM-WP(C) ENERG10C--ctn Mid-C_042010 2010GRC" xfId="5288"/>
    <cellStyle name="_Costs not in AURORA 06GRC_Final 2008 PTC Rate Design Workpapers 10.27.08" xfId="5289"/>
    <cellStyle name="_Costs not in AURORA 06GRC_Final 2009 Electric Low Income Workpapers" xfId="5290"/>
    <cellStyle name="_Costs not in AURORA 06GRC_Gas Rev Req Model (2010 GRC)" xfId="5291"/>
    <cellStyle name="_Costs not in AURORA 06GRC_Hopkins Ridge Prepaid Tran - Interest Earned RY 12ME Feb  '11" xfId="5292"/>
    <cellStyle name="_Costs not in AURORA 06GRC_Hopkins Ridge Prepaid Tran - Interest Earned RY 12ME Feb  '11 2" xfId="5293"/>
    <cellStyle name="_Costs not in AURORA 06GRC_Hopkins Ridge Prepaid Tran - Interest Earned RY 12ME Feb  '11 2 2" xfId="5294"/>
    <cellStyle name="_Costs not in AURORA 06GRC_Hopkins Ridge Prepaid Tran - Interest Earned RY 12ME Feb  '11 3" xfId="5295"/>
    <cellStyle name="_Costs not in AURORA 06GRC_Hopkins Ridge Prepaid Tran - Interest Earned RY 12ME Feb  '11_DEM-WP(C) ENERG10C--ctn Mid-C_042010 2010GRC" xfId="5296"/>
    <cellStyle name="_Costs not in AURORA 06GRC_Hopkins Ridge Prepaid Tran - Interest Earned RY 12ME Feb  '11_NIM Summary" xfId="5297"/>
    <cellStyle name="_Costs not in AURORA 06GRC_Hopkins Ridge Prepaid Tran - Interest Earned RY 12ME Feb  '11_NIM Summary 2" xfId="5298"/>
    <cellStyle name="_Costs not in AURORA 06GRC_Hopkins Ridge Prepaid Tran - Interest Earned RY 12ME Feb  '11_NIM Summary 2 2" xfId="5299"/>
    <cellStyle name="_Costs not in AURORA 06GRC_Hopkins Ridge Prepaid Tran - Interest Earned RY 12ME Feb  '11_NIM Summary 3" xfId="5300"/>
    <cellStyle name="_Costs not in AURORA 06GRC_Hopkins Ridge Prepaid Tran - Interest Earned RY 12ME Feb  '11_NIM Summary_DEM-WP(C) ENERG10C--ctn Mid-C_042010 2010GRC" xfId="5301"/>
    <cellStyle name="_Costs not in AURORA 06GRC_Hopkins Ridge Prepaid Tran - Interest Earned RY 12ME Feb  '11_Transmission Workbook for May BOD" xfId="5302"/>
    <cellStyle name="_Costs not in AURORA 06GRC_Hopkins Ridge Prepaid Tran - Interest Earned RY 12ME Feb  '11_Transmission Workbook for May BOD 2" xfId="5303"/>
    <cellStyle name="_Costs not in AURORA 06GRC_Hopkins Ridge Prepaid Tran - Interest Earned RY 12ME Feb  '11_Transmission Workbook for May BOD 2 2" xfId="5304"/>
    <cellStyle name="_Costs not in AURORA 06GRC_Hopkins Ridge Prepaid Tran - Interest Earned RY 12ME Feb  '11_Transmission Workbook for May BOD 3" xfId="5305"/>
    <cellStyle name="_Costs not in AURORA 06GRC_Hopkins Ridge Prepaid Tran - Interest Earned RY 12ME Feb  '11_Transmission Workbook for May BOD_DEM-WP(C) ENERG10C--ctn Mid-C_042010 2010GRC" xfId="5306"/>
    <cellStyle name="_Costs not in AURORA 06GRC_INPUTS" xfId="5307"/>
    <cellStyle name="_Costs not in AURORA 06GRC_INPUTS 2" xfId="5308"/>
    <cellStyle name="_Costs not in AURORA 06GRC_INPUTS 2 2" xfId="5309"/>
    <cellStyle name="_Costs not in AURORA 06GRC_INPUTS 2 2 2" xfId="5310"/>
    <cellStyle name="_Costs not in AURORA 06GRC_INPUTS 2 3" xfId="5311"/>
    <cellStyle name="_Costs not in AURORA 06GRC_INPUTS 3" xfId="5312"/>
    <cellStyle name="_Costs not in AURORA 06GRC_INPUTS 3 2" xfId="5313"/>
    <cellStyle name="_Costs not in AURORA 06GRC_INPUTS 4" xfId="5314"/>
    <cellStyle name="_Costs not in AURORA 06GRC_Mint Farm Generation BPA" xfId="5315"/>
    <cellStyle name="_Costs not in AURORA 06GRC_NIM Summary" xfId="5316"/>
    <cellStyle name="_Costs not in AURORA 06GRC_NIM Summary 09GRC" xfId="5317"/>
    <cellStyle name="_Costs not in AURORA 06GRC_NIM Summary 09GRC 2" xfId="5318"/>
    <cellStyle name="_Costs not in AURORA 06GRC_NIM Summary 09GRC 2 2" xfId="5319"/>
    <cellStyle name="_Costs not in AURORA 06GRC_NIM Summary 09GRC 3" xfId="5320"/>
    <cellStyle name="_Costs not in AURORA 06GRC_NIM Summary 09GRC_DEM-WP(C) ENERG10C--ctn Mid-C_042010 2010GRC" xfId="5321"/>
    <cellStyle name="_Costs not in AURORA 06GRC_NIM Summary 10" xfId="5322"/>
    <cellStyle name="_Costs not in AURORA 06GRC_NIM Summary 11" xfId="5323"/>
    <cellStyle name="_Costs not in AURORA 06GRC_NIM Summary 12" xfId="5324"/>
    <cellStyle name="_Costs not in AURORA 06GRC_NIM Summary 13" xfId="5325"/>
    <cellStyle name="_Costs not in AURORA 06GRC_NIM Summary 14" xfId="5326"/>
    <cellStyle name="_Costs not in AURORA 06GRC_NIM Summary 15" xfId="5327"/>
    <cellStyle name="_Costs not in AURORA 06GRC_NIM Summary 16" xfId="5328"/>
    <cellStyle name="_Costs not in AURORA 06GRC_NIM Summary 17" xfId="5329"/>
    <cellStyle name="_Costs not in AURORA 06GRC_NIM Summary 18" xfId="5330"/>
    <cellStyle name="_Costs not in AURORA 06GRC_NIM Summary 19" xfId="5331"/>
    <cellStyle name="_Costs not in AURORA 06GRC_NIM Summary 2" xfId="5332"/>
    <cellStyle name="_Costs not in AURORA 06GRC_NIM Summary 2 2" xfId="5333"/>
    <cellStyle name="_Costs not in AURORA 06GRC_NIM Summary 20" xfId="5334"/>
    <cellStyle name="_Costs not in AURORA 06GRC_NIM Summary 21" xfId="5335"/>
    <cellStyle name="_Costs not in AURORA 06GRC_NIM Summary 22" xfId="5336"/>
    <cellStyle name="_Costs not in AURORA 06GRC_NIM Summary 23" xfId="5337"/>
    <cellStyle name="_Costs not in AURORA 06GRC_NIM Summary 24" xfId="5338"/>
    <cellStyle name="_Costs not in AURORA 06GRC_NIM Summary 25" xfId="5339"/>
    <cellStyle name="_Costs not in AURORA 06GRC_NIM Summary 26" xfId="5340"/>
    <cellStyle name="_Costs not in AURORA 06GRC_NIM Summary 27" xfId="5341"/>
    <cellStyle name="_Costs not in AURORA 06GRC_NIM Summary 28" xfId="5342"/>
    <cellStyle name="_Costs not in AURORA 06GRC_NIM Summary 29" xfId="5343"/>
    <cellStyle name="_Costs not in AURORA 06GRC_NIM Summary 3" xfId="5344"/>
    <cellStyle name="_Costs not in AURORA 06GRC_NIM Summary 3 2" xfId="5345"/>
    <cellStyle name="_Costs not in AURORA 06GRC_NIM Summary 30" xfId="5346"/>
    <cellStyle name="_Costs not in AURORA 06GRC_NIM Summary 31" xfId="5347"/>
    <cellStyle name="_Costs not in AURORA 06GRC_NIM Summary 32" xfId="5348"/>
    <cellStyle name="_Costs not in AURORA 06GRC_NIM Summary 33" xfId="5349"/>
    <cellStyle name="_Costs not in AURORA 06GRC_NIM Summary 34" xfId="5350"/>
    <cellStyle name="_Costs not in AURORA 06GRC_NIM Summary 35" xfId="5351"/>
    <cellStyle name="_Costs not in AURORA 06GRC_NIM Summary 36" xfId="5352"/>
    <cellStyle name="_Costs not in AURORA 06GRC_NIM Summary 37" xfId="5353"/>
    <cellStyle name="_Costs not in AURORA 06GRC_NIM Summary 38" xfId="5354"/>
    <cellStyle name="_Costs not in AURORA 06GRC_NIM Summary 39" xfId="5355"/>
    <cellStyle name="_Costs not in AURORA 06GRC_NIM Summary 4" xfId="5356"/>
    <cellStyle name="_Costs not in AURORA 06GRC_NIM Summary 4 2" xfId="5357"/>
    <cellStyle name="_Costs not in AURORA 06GRC_NIM Summary 40" xfId="5358"/>
    <cellStyle name="_Costs not in AURORA 06GRC_NIM Summary 41" xfId="5359"/>
    <cellStyle name="_Costs not in AURORA 06GRC_NIM Summary 42" xfId="5360"/>
    <cellStyle name="_Costs not in AURORA 06GRC_NIM Summary 43" xfId="5361"/>
    <cellStyle name="_Costs not in AURORA 06GRC_NIM Summary 44" xfId="5362"/>
    <cellStyle name="_Costs not in AURORA 06GRC_NIM Summary 45" xfId="5363"/>
    <cellStyle name="_Costs not in AURORA 06GRC_NIM Summary 46" xfId="5364"/>
    <cellStyle name="_Costs not in AURORA 06GRC_NIM Summary 47" xfId="5365"/>
    <cellStyle name="_Costs not in AURORA 06GRC_NIM Summary 48" xfId="5366"/>
    <cellStyle name="_Costs not in AURORA 06GRC_NIM Summary 49" xfId="5367"/>
    <cellStyle name="_Costs not in AURORA 06GRC_NIM Summary 5" xfId="5368"/>
    <cellStyle name="_Costs not in AURORA 06GRC_NIM Summary 5 2" xfId="5369"/>
    <cellStyle name="_Costs not in AURORA 06GRC_NIM Summary 50" xfId="5370"/>
    <cellStyle name="_Costs not in AURORA 06GRC_NIM Summary 51" xfId="5371"/>
    <cellStyle name="_Costs not in AURORA 06GRC_NIM Summary 6" xfId="5372"/>
    <cellStyle name="_Costs not in AURORA 06GRC_NIM Summary 6 2" xfId="5373"/>
    <cellStyle name="_Costs not in AURORA 06GRC_NIM Summary 7" xfId="5374"/>
    <cellStyle name="_Costs not in AURORA 06GRC_NIM Summary 7 2" xfId="5375"/>
    <cellStyle name="_Costs not in AURORA 06GRC_NIM Summary 8" xfId="5376"/>
    <cellStyle name="_Costs not in AURORA 06GRC_NIM Summary 8 2" xfId="5377"/>
    <cellStyle name="_Costs not in AURORA 06GRC_NIM Summary 9" xfId="5378"/>
    <cellStyle name="_Costs not in AURORA 06GRC_NIM Summary 9 2" xfId="5379"/>
    <cellStyle name="_Costs not in AURORA 06GRC_NIM Summary_DEM-WP(C) ENERG10C--ctn Mid-C_042010 2010GRC" xfId="5380"/>
    <cellStyle name="_Costs not in AURORA 06GRC_PCA 10 -  Exhibit D Dec 2011" xfId="5381"/>
    <cellStyle name="_Costs not in AURORA 06GRC_PCA 10 -  Exhibit D from A Kellogg Jan 2011" xfId="5382"/>
    <cellStyle name="_Costs not in AURORA 06GRC_PCA 10 -  Exhibit D from A Kellogg July 2011" xfId="5383"/>
    <cellStyle name="_Costs not in AURORA 06GRC_PCA 10 -  Exhibit D from S Free Rcv'd 12-11" xfId="5384"/>
    <cellStyle name="_Costs not in AURORA 06GRC_PCA 11 -  Exhibit D Jan 2012 fr A Kellogg" xfId="5385"/>
    <cellStyle name="_Costs not in AURORA 06GRC_PCA 11 -  Exhibit D Jan 2012 WF" xfId="5386"/>
    <cellStyle name="_Costs not in AURORA 06GRC_PCA 7 - Exhibit D update 11_30_08 (2)" xfId="5387"/>
    <cellStyle name="_Costs not in AURORA 06GRC_PCA 7 - Exhibit D update 11_30_08 (2) 2" xfId="5388"/>
    <cellStyle name="_Costs not in AURORA 06GRC_PCA 7 - Exhibit D update 11_30_08 (2) 2 2" xfId="5389"/>
    <cellStyle name="_Costs not in AURORA 06GRC_PCA 7 - Exhibit D update 11_30_08 (2) 2 2 2" xfId="5390"/>
    <cellStyle name="_Costs not in AURORA 06GRC_PCA 7 - Exhibit D update 11_30_08 (2) 2 3" xfId="5391"/>
    <cellStyle name="_Costs not in AURORA 06GRC_PCA 7 - Exhibit D update 11_30_08 (2) 3" xfId="5392"/>
    <cellStyle name="_Costs not in AURORA 06GRC_PCA 7 - Exhibit D update 11_30_08 (2) 3 2" xfId="5393"/>
    <cellStyle name="_Costs not in AURORA 06GRC_PCA 7 - Exhibit D update 11_30_08 (2) 4" xfId="5394"/>
    <cellStyle name="_Costs not in AURORA 06GRC_PCA 7 - Exhibit D update 11_30_08 (2)_DEM-WP(C) ENERG10C--ctn Mid-C_042010 2010GRC" xfId="5395"/>
    <cellStyle name="_Costs not in AURORA 06GRC_PCA 7 - Exhibit D update 11_30_08 (2)_NIM Summary" xfId="5396"/>
    <cellStyle name="_Costs not in AURORA 06GRC_PCA 7 - Exhibit D update 11_30_08 (2)_NIM Summary 2" xfId="5397"/>
    <cellStyle name="_Costs not in AURORA 06GRC_PCA 7 - Exhibit D update 11_30_08 (2)_NIM Summary 2 2" xfId="5398"/>
    <cellStyle name="_Costs not in AURORA 06GRC_PCA 7 - Exhibit D update 11_30_08 (2)_NIM Summary 3" xfId="5399"/>
    <cellStyle name="_Costs not in AURORA 06GRC_PCA 7 - Exhibit D update 11_30_08 (2)_NIM Summary_DEM-WP(C) ENERG10C--ctn Mid-C_042010 2010GRC" xfId="5400"/>
    <cellStyle name="_Costs not in AURORA 06GRC_PCA 8 - Exhibit D update 12_31_09" xfId="5401"/>
    <cellStyle name="_Costs not in AURORA 06GRC_PCA 8 - Exhibit D update 12_31_09 2" xfId="5402"/>
    <cellStyle name="_Costs not in AURORA 06GRC_PCA 9 -  Exhibit D April 2010" xfId="5403"/>
    <cellStyle name="_Costs not in AURORA 06GRC_PCA 9 -  Exhibit D April 2010 (3)" xfId="5404"/>
    <cellStyle name="_Costs not in AURORA 06GRC_PCA 9 -  Exhibit D April 2010 (3) 2" xfId="5405"/>
    <cellStyle name="_Costs not in AURORA 06GRC_PCA 9 -  Exhibit D April 2010 (3) 2 2" xfId="5406"/>
    <cellStyle name="_Costs not in AURORA 06GRC_PCA 9 -  Exhibit D April 2010 (3) 3" xfId="5407"/>
    <cellStyle name="_Costs not in AURORA 06GRC_PCA 9 -  Exhibit D April 2010 (3)_DEM-WP(C) ENERG10C--ctn Mid-C_042010 2010GRC" xfId="5408"/>
    <cellStyle name="_Costs not in AURORA 06GRC_PCA 9 -  Exhibit D April 2010 2" xfId="5409"/>
    <cellStyle name="_Costs not in AURORA 06GRC_PCA 9 -  Exhibit D April 2010 3" xfId="5410"/>
    <cellStyle name="_Costs not in AURORA 06GRC_PCA 9 -  Exhibit D April 2010 4" xfId="5411"/>
    <cellStyle name="_Costs not in AURORA 06GRC_PCA 9 -  Exhibit D April 2010 5" xfId="5412"/>
    <cellStyle name="_Costs not in AURORA 06GRC_PCA 9 -  Exhibit D April 2010 6" xfId="5413"/>
    <cellStyle name="_Costs not in AURORA 06GRC_PCA 9 -  Exhibit D Feb 2010" xfId="5414"/>
    <cellStyle name="_Costs not in AURORA 06GRC_PCA 9 -  Exhibit D Feb 2010 2" xfId="5415"/>
    <cellStyle name="_Costs not in AURORA 06GRC_PCA 9 -  Exhibit D Feb 2010 v2" xfId="5416"/>
    <cellStyle name="_Costs not in AURORA 06GRC_PCA 9 -  Exhibit D Feb 2010 v2 2" xfId="5417"/>
    <cellStyle name="_Costs not in AURORA 06GRC_PCA 9 -  Exhibit D Feb 2010 WF" xfId="5418"/>
    <cellStyle name="_Costs not in AURORA 06GRC_PCA 9 -  Exhibit D Feb 2010 WF 2" xfId="5419"/>
    <cellStyle name="_Costs not in AURORA 06GRC_PCA 9 -  Exhibit D Jan 2010" xfId="5420"/>
    <cellStyle name="_Costs not in AURORA 06GRC_PCA 9 -  Exhibit D Jan 2010 2" xfId="5421"/>
    <cellStyle name="_Costs not in AURORA 06GRC_PCA 9 -  Exhibit D March 2010 (2)" xfId="5422"/>
    <cellStyle name="_Costs not in AURORA 06GRC_PCA 9 -  Exhibit D March 2010 (2) 2" xfId="5423"/>
    <cellStyle name="_Costs not in AURORA 06GRC_PCA 9 -  Exhibit D Nov 2010" xfId="5424"/>
    <cellStyle name="_Costs not in AURORA 06GRC_PCA 9 -  Exhibit D Nov 2010 2" xfId="5425"/>
    <cellStyle name="_Costs not in AURORA 06GRC_PCA 9 - Exhibit D at August 2010" xfId="5426"/>
    <cellStyle name="_Costs not in AURORA 06GRC_PCA 9 - Exhibit D at August 2010 2" xfId="5427"/>
    <cellStyle name="_Costs not in AURORA 06GRC_PCA 9 - Exhibit D June 2010 GRC" xfId="5428"/>
    <cellStyle name="_Costs not in AURORA 06GRC_PCA 9 - Exhibit D June 2010 GRC 2" xfId="5429"/>
    <cellStyle name="_Costs not in AURORA 06GRC_Power Costs - Comparison bx Rbtl-Staff-Jt-PC" xfId="5430"/>
    <cellStyle name="_Costs not in AURORA 06GRC_Power Costs - Comparison bx Rbtl-Staff-Jt-PC 2" xfId="5431"/>
    <cellStyle name="_Costs not in AURORA 06GRC_Power Costs - Comparison bx Rbtl-Staff-Jt-PC 2 2" xfId="5432"/>
    <cellStyle name="_Costs not in AURORA 06GRC_Power Costs - Comparison bx Rbtl-Staff-Jt-PC 2 2 2" xfId="5433"/>
    <cellStyle name="_Costs not in AURORA 06GRC_Power Costs - Comparison bx Rbtl-Staff-Jt-PC 2 3" xfId="5434"/>
    <cellStyle name="_Costs not in AURORA 06GRC_Power Costs - Comparison bx Rbtl-Staff-Jt-PC 3" xfId="5435"/>
    <cellStyle name="_Costs not in AURORA 06GRC_Power Costs - Comparison bx Rbtl-Staff-Jt-PC 3 2" xfId="5436"/>
    <cellStyle name="_Costs not in AURORA 06GRC_Power Costs - Comparison bx Rbtl-Staff-Jt-PC 4" xfId="5437"/>
    <cellStyle name="_Costs not in AURORA 06GRC_Power Costs - Comparison bx Rbtl-Staff-Jt-PC_Adj Bench DR 3 for Initial Briefs (Electric)" xfId="5438"/>
    <cellStyle name="_Costs not in AURORA 06GRC_Power Costs - Comparison bx Rbtl-Staff-Jt-PC_Adj Bench DR 3 for Initial Briefs (Electric) 2" xfId="5439"/>
    <cellStyle name="_Costs not in AURORA 06GRC_Power Costs - Comparison bx Rbtl-Staff-Jt-PC_Adj Bench DR 3 for Initial Briefs (Electric) 2 2" xfId="5440"/>
    <cellStyle name="_Costs not in AURORA 06GRC_Power Costs - Comparison bx Rbtl-Staff-Jt-PC_Adj Bench DR 3 for Initial Briefs (Electric) 2 2 2" xfId="5441"/>
    <cellStyle name="_Costs not in AURORA 06GRC_Power Costs - Comparison bx Rbtl-Staff-Jt-PC_Adj Bench DR 3 for Initial Briefs (Electric) 2 3" xfId="5442"/>
    <cellStyle name="_Costs not in AURORA 06GRC_Power Costs - Comparison bx Rbtl-Staff-Jt-PC_Adj Bench DR 3 for Initial Briefs (Electric) 3" xfId="5443"/>
    <cellStyle name="_Costs not in AURORA 06GRC_Power Costs - Comparison bx Rbtl-Staff-Jt-PC_Adj Bench DR 3 for Initial Briefs (Electric) 3 2" xfId="5444"/>
    <cellStyle name="_Costs not in AURORA 06GRC_Power Costs - Comparison bx Rbtl-Staff-Jt-PC_Adj Bench DR 3 for Initial Briefs (Electric) 4" xfId="5445"/>
    <cellStyle name="_Costs not in AURORA 06GRC_Power Costs - Comparison bx Rbtl-Staff-Jt-PC_Adj Bench DR 3 for Initial Briefs (Electric)_DEM-WP(C) ENERG10C--ctn Mid-C_042010 2010GRC" xfId="5446"/>
    <cellStyle name="_Costs not in AURORA 06GRC_Power Costs - Comparison bx Rbtl-Staff-Jt-PC_DEM-WP(C) ENERG10C--ctn Mid-C_042010 2010GRC" xfId="5447"/>
    <cellStyle name="_Costs not in AURORA 06GRC_Power Costs - Comparison bx Rbtl-Staff-Jt-PC_Electric Rev Req Model (2009 GRC) Rebuttal" xfId="5448"/>
    <cellStyle name="_Costs not in AURORA 06GRC_Power Costs - Comparison bx Rbtl-Staff-Jt-PC_Electric Rev Req Model (2009 GRC) Rebuttal 2" xfId="5449"/>
    <cellStyle name="_Costs not in AURORA 06GRC_Power Costs - Comparison bx Rbtl-Staff-Jt-PC_Electric Rev Req Model (2009 GRC) Rebuttal 2 2" xfId="5450"/>
    <cellStyle name="_Costs not in AURORA 06GRC_Power Costs - Comparison bx Rbtl-Staff-Jt-PC_Electric Rev Req Model (2009 GRC) Rebuttal 2 2 2" xfId="5451"/>
    <cellStyle name="_Costs not in AURORA 06GRC_Power Costs - Comparison bx Rbtl-Staff-Jt-PC_Electric Rev Req Model (2009 GRC) Rebuttal 2 3" xfId="5452"/>
    <cellStyle name="_Costs not in AURORA 06GRC_Power Costs - Comparison bx Rbtl-Staff-Jt-PC_Electric Rev Req Model (2009 GRC) Rebuttal 3" xfId="5453"/>
    <cellStyle name="_Costs not in AURORA 06GRC_Power Costs - Comparison bx Rbtl-Staff-Jt-PC_Electric Rev Req Model (2009 GRC) Rebuttal 3 2" xfId="5454"/>
    <cellStyle name="_Costs not in AURORA 06GRC_Power Costs - Comparison bx Rbtl-Staff-Jt-PC_Electric Rev Req Model (2009 GRC) Rebuttal 4" xfId="5455"/>
    <cellStyle name="_Costs not in AURORA 06GRC_Power Costs - Comparison bx Rbtl-Staff-Jt-PC_Electric Rev Req Model (2009 GRC) Rebuttal REmoval of New  WH Solar AdjustMI" xfId="5456"/>
    <cellStyle name="_Costs not in AURORA 06GRC_Power Costs - Comparison bx Rbtl-Staff-Jt-PC_Electric Rev Req Model (2009 GRC) Rebuttal REmoval of New  WH Solar AdjustMI 2" xfId="5457"/>
    <cellStyle name="_Costs not in AURORA 06GRC_Power Costs - Comparison bx Rbtl-Staff-Jt-PC_Electric Rev Req Model (2009 GRC) Rebuttal REmoval of New  WH Solar AdjustMI 2 2" xfId="5458"/>
    <cellStyle name="_Costs not in AURORA 06GRC_Power Costs - Comparison bx Rbtl-Staff-Jt-PC_Electric Rev Req Model (2009 GRC) Rebuttal REmoval of New  WH Solar AdjustMI 2 2 2" xfId="5459"/>
    <cellStyle name="_Costs not in AURORA 06GRC_Power Costs - Comparison bx Rbtl-Staff-Jt-PC_Electric Rev Req Model (2009 GRC) Rebuttal REmoval of New  WH Solar AdjustMI 2 3" xfId="5460"/>
    <cellStyle name="_Costs not in AURORA 06GRC_Power Costs - Comparison bx Rbtl-Staff-Jt-PC_Electric Rev Req Model (2009 GRC) Rebuttal REmoval of New  WH Solar AdjustMI 3" xfId="5461"/>
    <cellStyle name="_Costs not in AURORA 06GRC_Power Costs - Comparison bx Rbtl-Staff-Jt-PC_Electric Rev Req Model (2009 GRC) Rebuttal REmoval of New  WH Solar AdjustMI 3 2" xfId="5462"/>
    <cellStyle name="_Costs not in AURORA 06GRC_Power Costs - Comparison bx Rbtl-Staff-Jt-PC_Electric Rev Req Model (2009 GRC) Rebuttal REmoval of New  WH Solar AdjustMI 4" xfId="5463"/>
    <cellStyle name="_Costs not in AURORA 06GRC_Power Costs - Comparison bx Rbtl-Staff-Jt-PC_Electric Rev Req Model (2009 GRC) Rebuttal REmoval of New  WH Solar AdjustMI_DEM-WP(C) ENERG10C--ctn Mid-C_042010 2010GRC" xfId="5464"/>
    <cellStyle name="_Costs not in AURORA 06GRC_Power Costs - Comparison bx Rbtl-Staff-Jt-PC_Electric Rev Req Model (2009 GRC) Revised 01-18-2010" xfId="5465"/>
    <cellStyle name="_Costs not in AURORA 06GRC_Power Costs - Comparison bx Rbtl-Staff-Jt-PC_Electric Rev Req Model (2009 GRC) Revised 01-18-2010 2" xfId="5466"/>
    <cellStyle name="_Costs not in AURORA 06GRC_Power Costs - Comparison bx Rbtl-Staff-Jt-PC_Electric Rev Req Model (2009 GRC) Revised 01-18-2010 2 2" xfId="5467"/>
    <cellStyle name="_Costs not in AURORA 06GRC_Power Costs - Comparison bx Rbtl-Staff-Jt-PC_Electric Rev Req Model (2009 GRC) Revised 01-18-2010 2 2 2" xfId="5468"/>
    <cellStyle name="_Costs not in AURORA 06GRC_Power Costs - Comparison bx Rbtl-Staff-Jt-PC_Electric Rev Req Model (2009 GRC) Revised 01-18-2010 2 3" xfId="5469"/>
    <cellStyle name="_Costs not in AURORA 06GRC_Power Costs - Comparison bx Rbtl-Staff-Jt-PC_Electric Rev Req Model (2009 GRC) Revised 01-18-2010 3" xfId="5470"/>
    <cellStyle name="_Costs not in AURORA 06GRC_Power Costs - Comparison bx Rbtl-Staff-Jt-PC_Electric Rev Req Model (2009 GRC) Revised 01-18-2010 3 2" xfId="5471"/>
    <cellStyle name="_Costs not in AURORA 06GRC_Power Costs - Comparison bx Rbtl-Staff-Jt-PC_Electric Rev Req Model (2009 GRC) Revised 01-18-2010 4" xfId="5472"/>
    <cellStyle name="_Costs not in AURORA 06GRC_Power Costs - Comparison bx Rbtl-Staff-Jt-PC_Electric Rev Req Model (2009 GRC) Revised 01-18-2010_DEM-WP(C) ENERG10C--ctn Mid-C_042010 2010GRC" xfId="5473"/>
    <cellStyle name="_Costs not in AURORA 06GRC_Power Costs - Comparison bx Rbtl-Staff-Jt-PC_Final Order Electric EXHIBIT A-1" xfId="5474"/>
    <cellStyle name="_Costs not in AURORA 06GRC_Power Costs - Comparison bx Rbtl-Staff-Jt-PC_Final Order Electric EXHIBIT A-1 2" xfId="5475"/>
    <cellStyle name="_Costs not in AURORA 06GRC_Power Costs - Comparison bx Rbtl-Staff-Jt-PC_Final Order Electric EXHIBIT A-1 2 2" xfId="5476"/>
    <cellStyle name="_Costs not in AURORA 06GRC_Power Costs - Comparison bx Rbtl-Staff-Jt-PC_Final Order Electric EXHIBIT A-1 2 2 2" xfId="5477"/>
    <cellStyle name="_Costs not in AURORA 06GRC_Power Costs - Comparison bx Rbtl-Staff-Jt-PC_Final Order Electric EXHIBIT A-1 2 3" xfId="5478"/>
    <cellStyle name="_Costs not in AURORA 06GRC_Power Costs - Comparison bx Rbtl-Staff-Jt-PC_Final Order Electric EXHIBIT A-1 3" xfId="5479"/>
    <cellStyle name="_Costs not in AURORA 06GRC_Power Costs - Comparison bx Rbtl-Staff-Jt-PC_Final Order Electric EXHIBIT A-1 3 2" xfId="5480"/>
    <cellStyle name="_Costs not in AURORA 06GRC_Power Costs - Comparison bx Rbtl-Staff-Jt-PC_Final Order Electric EXHIBIT A-1 4" xfId="5481"/>
    <cellStyle name="_Costs not in AURORA 06GRC_Production Adj 4.37" xfId="5482"/>
    <cellStyle name="_Costs not in AURORA 06GRC_Production Adj 4.37 2" xfId="5483"/>
    <cellStyle name="_Costs not in AURORA 06GRC_Production Adj 4.37 2 2" xfId="5484"/>
    <cellStyle name="_Costs not in AURORA 06GRC_Production Adj 4.37 2 2 2" xfId="5485"/>
    <cellStyle name="_Costs not in AURORA 06GRC_Production Adj 4.37 2 3" xfId="5486"/>
    <cellStyle name="_Costs not in AURORA 06GRC_Production Adj 4.37 3" xfId="5487"/>
    <cellStyle name="_Costs not in AURORA 06GRC_Production Adj 4.37 3 2" xfId="5488"/>
    <cellStyle name="_Costs not in AURORA 06GRC_Production Adj 4.37 4" xfId="5489"/>
    <cellStyle name="_Costs not in AURORA 06GRC_Purchased Power Adj 4.03" xfId="5490"/>
    <cellStyle name="_Costs not in AURORA 06GRC_Purchased Power Adj 4.03 2" xfId="5491"/>
    <cellStyle name="_Costs not in AURORA 06GRC_Purchased Power Adj 4.03 2 2" xfId="5492"/>
    <cellStyle name="_Costs not in AURORA 06GRC_Purchased Power Adj 4.03 2 2 2" xfId="5493"/>
    <cellStyle name="_Costs not in AURORA 06GRC_Purchased Power Adj 4.03 2 3" xfId="5494"/>
    <cellStyle name="_Costs not in AURORA 06GRC_Purchased Power Adj 4.03 3" xfId="5495"/>
    <cellStyle name="_Costs not in AURORA 06GRC_Purchased Power Adj 4.03 3 2" xfId="5496"/>
    <cellStyle name="_Costs not in AURORA 06GRC_Purchased Power Adj 4.03 4" xfId="5497"/>
    <cellStyle name="_Costs not in AURORA 06GRC_Rebuttal Power Costs" xfId="5498"/>
    <cellStyle name="_Costs not in AURORA 06GRC_Rebuttal Power Costs 2" xfId="5499"/>
    <cellStyle name="_Costs not in AURORA 06GRC_Rebuttal Power Costs 2 2" xfId="5500"/>
    <cellStyle name="_Costs not in AURORA 06GRC_Rebuttal Power Costs 2 2 2" xfId="5501"/>
    <cellStyle name="_Costs not in AURORA 06GRC_Rebuttal Power Costs 2 3" xfId="5502"/>
    <cellStyle name="_Costs not in AURORA 06GRC_Rebuttal Power Costs 3" xfId="5503"/>
    <cellStyle name="_Costs not in AURORA 06GRC_Rebuttal Power Costs 3 2" xfId="5504"/>
    <cellStyle name="_Costs not in AURORA 06GRC_Rebuttal Power Costs 4" xfId="5505"/>
    <cellStyle name="_Costs not in AURORA 06GRC_Rebuttal Power Costs_Adj Bench DR 3 for Initial Briefs (Electric)" xfId="5506"/>
    <cellStyle name="_Costs not in AURORA 06GRC_Rebuttal Power Costs_Adj Bench DR 3 for Initial Briefs (Electric) 2" xfId="5507"/>
    <cellStyle name="_Costs not in AURORA 06GRC_Rebuttal Power Costs_Adj Bench DR 3 for Initial Briefs (Electric) 2 2" xfId="5508"/>
    <cellStyle name="_Costs not in AURORA 06GRC_Rebuttal Power Costs_Adj Bench DR 3 for Initial Briefs (Electric) 2 2 2" xfId="5509"/>
    <cellStyle name="_Costs not in AURORA 06GRC_Rebuttal Power Costs_Adj Bench DR 3 for Initial Briefs (Electric) 2 3" xfId="5510"/>
    <cellStyle name="_Costs not in AURORA 06GRC_Rebuttal Power Costs_Adj Bench DR 3 for Initial Briefs (Electric) 3" xfId="5511"/>
    <cellStyle name="_Costs not in AURORA 06GRC_Rebuttal Power Costs_Adj Bench DR 3 for Initial Briefs (Electric) 3 2" xfId="5512"/>
    <cellStyle name="_Costs not in AURORA 06GRC_Rebuttal Power Costs_Adj Bench DR 3 for Initial Briefs (Electric) 4" xfId="5513"/>
    <cellStyle name="_Costs not in AURORA 06GRC_Rebuttal Power Costs_Adj Bench DR 3 for Initial Briefs (Electric)_DEM-WP(C) ENERG10C--ctn Mid-C_042010 2010GRC" xfId="5514"/>
    <cellStyle name="_Costs not in AURORA 06GRC_Rebuttal Power Costs_DEM-WP(C) ENERG10C--ctn Mid-C_042010 2010GRC" xfId="5515"/>
    <cellStyle name="_Costs not in AURORA 06GRC_Rebuttal Power Costs_Electric Rev Req Model (2009 GRC) Rebuttal" xfId="5516"/>
    <cellStyle name="_Costs not in AURORA 06GRC_Rebuttal Power Costs_Electric Rev Req Model (2009 GRC) Rebuttal 2" xfId="5517"/>
    <cellStyle name="_Costs not in AURORA 06GRC_Rebuttal Power Costs_Electric Rev Req Model (2009 GRC) Rebuttal 2 2" xfId="5518"/>
    <cellStyle name="_Costs not in AURORA 06GRC_Rebuttal Power Costs_Electric Rev Req Model (2009 GRC) Rebuttal 2 2 2" xfId="5519"/>
    <cellStyle name="_Costs not in AURORA 06GRC_Rebuttal Power Costs_Electric Rev Req Model (2009 GRC) Rebuttal 2 3" xfId="5520"/>
    <cellStyle name="_Costs not in AURORA 06GRC_Rebuttal Power Costs_Electric Rev Req Model (2009 GRC) Rebuttal 3" xfId="5521"/>
    <cellStyle name="_Costs not in AURORA 06GRC_Rebuttal Power Costs_Electric Rev Req Model (2009 GRC) Rebuttal 3 2" xfId="5522"/>
    <cellStyle name="_Costs not in AURORA 06GRC_Rebuttal Power Costs_Electric Rev Req Model (2009 GRC) Rebuttal 4" xfId="5523"/>
    <cellStyle name="_Costs not in AURORA 06GRC_Rebuttal Power Costs_Electric Rev Req Model (2009 GRC) Rebuttal REmoval of New  WH Solar AdjustMI" xfId="5524"/>
    <cellStyle name="_Costs not in AURORA 06GRC_Rebuttal Power Costs_Electric Rev Req Model (2009 GRC) Rebuttal REmoval of New  WH Solar AdjustMI 2" xfId="5525"/>
    <cellStyle name="_Costs not in AURORA 06GRC_Rebuttal Power Costs_Electric Rev Req Model (2009 GRC) Rebuttal REmoval of New  WH Solar AdjustMI 2 2" xfId="5526"/>
    <cellStyle name="_Costs not in AURORA 06GRC_Rebuttal Power Costs_Electric Rev Req Model (2009 GRC) Rebuttal REmoval of New  WH Solar AdjustMI 2 2 2" xfId="5527"/>
    <cellStyle name="_Costs not in AURORA 06GRC_Rebuttal Power Costs_Electric Rev Req Model (2009 GRC) Rebuttal REmoval of New  WH Solar AdjustMI 2 3" xfId="5528"/>
    <cellStyle name="_Costs not in AURORA 06GRC_Rebuttal Power Costs_Electric Rev Req Model (2009 GRC) Rebuttal REmoval of New  WH Solar AdjustMI 3" xfId="5529"/>
    <cellStyle name="_Costs not in AURORA 06GRC_Rebuttal Power Costs_Electric Rev Req Model (2009 GRC) Rebuttal REmoval of New  WH Solar AdjustMI 3 2" xfId="5530"/>
    <cellStyle name="_Costs not in AURORA 06GRC_Rebuttal Power Costs_Electric Rev Req Model (2009 GRC) Rebuttal REmoval of New  WH Solar AdjustMI 4" xfId="5531"/>
    <cellStyle name="_Costs not in AURORA 06GRC_Rebuttal Power Costs_Electric Rev Req Model (2009 GRC) Rebuttal REmoval of New  WH Solar AdjustMI_DEM-WP(C) ENERG10C--ctn Mid-C_042010 2010GRC" xfId="5532"/>
    <cellStyle name="_Costs not in AURORA 06GRC_Rebuttal Power Costs_Electric Rev Req Model (2009 GRC) Revised 01-18-2010" xfId="5533"/>
    <cellStyle name="_Costs not in AURORA 06GRC_Rebuttal Power Costs_Electric Rev Req Model (2009 GRC) Revised 01-18-2010 2" xfId="5534"/>
    <cellStyle name="_Costs not in AURORA 06GRC_Rebuttal Power Costs_Electric Rev Req Model (2009 GRC) Revised 01-18-2010 2 2" xfId="5535"/>
    <cellStyle name="_Costs not in AURORA 06GRC_Rebuttal Power Costs_Electric Rev Req Model (2009 GRC) Revised 01-18-2010 2 2 2" xfId="5536"/>
    <cellStyle name="_Costs not in AURORA 06GRC_Rebuttal Power Costs_Electric Rev Req Model (2009 GRC) Revised 01-18-2010 2 3" xfId="5537"/>
    <cellStyle name="_Costs not in AURORA 06GRC_Rebuttal Power Costs_Electric Rev Req Model (2009 GRC) Revised 01-18-2010 3" xfId="5538"/>
    <cellStyle name="_Costs not in AURORA 06GRC_Rebuttal Power Costs_Electric Rev Req Model (2009 GRC) Revised 01-18-2010 3 2" xfId="5539"/>
    <cellStyle name="_Costs not in AURORA 06GRC_Rebuttal Power Costs_Electric Rev Req Model (2009 GRC) Revised 01-18-2010 4" xfId="5540"/>
    <cellStyle name="_Costs not in AURORA 06GRC_Rebuttal Power Costs_Electric Rev Req Model (2009 GRC) Revised 01-18-2010_DEM-WP(C) ENERG10C--ctn Mid-C_042010 2010GRC" xfId="5541"/>
    <cellStyle name="_Costs not in AURORA 06GRC_Rebuttal Power Costs_Final Order Electric EXHIBIT A-1" xfId="5542"/>
    <cellStyle name="_Costs not in AURORA 06GRC_Rebuttal Power Costs_Final Order Electric EXHIBIT A-1 2" xfId="5543"/>
    <cellStyle name="_Costs not in AURORA 06GRC_Rebuttal Power Costs_Final Order Electric EXHIBIT A-1 2 2" xfId="5544"/>
    <cellStyle name="_Costs not in AURORA 06GRC_Rebuttal Power Costs_Final Order Electric EXHIBIT A-1 2 2 2" xfId="5545"/>
    <cellStyle name="_Costs not in AURORA 06GRC_Rebuttal Power Costs_Final Order Electric EXHIBIT A-1 2 3" xfId="5546"/>
    <cellStyle name="_Costs not in AURORA 06GRC_Rebuttal Power Costs_Final Order Electric EXHIBIT A-1 3" xfId="5547"/>
    <cellStyle name="_Costs not in AURORA 06GRC_Rebuttal Power Costs_Final Order Electric EXHIBIT A-1 3 2" xfId="5548"/>
    <cellStyle name="_Costs not in AURORA 06GRC_Rebuttal Power Costs_Final Order Electric EXHIBIT A-1 4" xfId="5549"/>
    <cellStyle name="_Costs not in AURORA 06GRC_RECS vs PTC's w Interest 6-28-10" xfId="5550"/>
    <cellStyle name="_Costs not in AURORA 06GRC_ROR &amp; CONV FACTOR" xfId="5551"/>
    <cellStyle name="_Costs not in AURORA 06GRC_ROR &amp; CONV FACTOR 2" xfId="5552"/>
    <cellStyle name="_Costs not in AURORA 06GRC_ROR &amp; CONV FACTOR 2 2" xfId="5553"/>
    <cellStyle name="_Costs not in AURORA 06GRC_ROR &amp; CONV FACTOR 2 2 2" xfId="5554"/>
    <cellStyle name="_Costs not in AURORA 06GRC_ROR &amp; CONV FACTOR 2 3" xfId="5555"/>
    <cellStyle name="_Costs not in AURORA 06GRC_ROR &amp; CONV FACTOR 3" xfId="5556"/>
    <cellStyle name="_Costs not in AURORA 06GRC_ROR &amp; CONV FACTOR 3 2" xfId="5557"/>
    <cellStyle name="_Costs not in AURORA 06GRC_ROR &amp; CONV FACTOR 4" xfId="5558"/>
    <cellStyle name="_Costs not in AURORA 06GRC_ROR 5.02" xfId="5559"/>
    <cellStyle name="_Costs not in AURORA 06GRC_ROR 5.02 2" xfId="5560"/>
    <cellStyle name="_Costs not in AURORA 06GRC_ROR 5.02 2 2" xfId="5561"/>
    <cellStyle name="_Costs not in AURORA 06GRC_ROR 5.02 2 2 2" xfId="5562"/>
    <cellStyle name="_Costs not in AURORA 06GRC_ROR 5.02 2 3" xfId="5563"/>
    <cellStyle name="_Costs not in AURORA 06GRC_ROR 5.02 3" xfId="5564"/>
    <cellStyle name="_Costs not in AURORA 06GRC_ROR 5.02 3 2" xfId="5565"/>
    <cellStyle name="_Costs not in AURORA 06GRC_ROR 5.02 4" xfId="5566"/>
    <cellStyle name="_Costs not in AURORA 06GRC_Transmission Workbook for May BOD" xfId="5567"/>
    <cellStyle name="_Costs not in AURORA 06GRC_Transmission Workbook for May BOD 2" xfId="5568"/>
    <cellStyle name="_Costs not in AURORA 06GRC_Transmission Workbook for May BOD 2 2" xfId="5569"/>
    <cellStyle name="_Costs not in AURORA 06GRC_Transmission Workbook for May BOD 3" xfId="5570"/>
    <cellStyle name="_Costs not in AURORA 06GRC_Transmission Workbook for May BOD_DEM-WP(C) ENERG10C--ctn Mid-C_042010 2010GRC" xfId="5571"/>
    <cellStyle name="_Costs not in AURORA 06GRC_Typical Residential Impacts 10.27.08" xfId="5572"/>
    <cellStyle name="_Costs not in AURORA 06GRC_Wind Integration 10GRC" xfId="5573"/>
    <cellStyle name="_Costs not in AURORA 06GRC_Wind Integration 10GRC 2" xfId="5574"/>
    <cellStyle name="_Costs not in AURORA 06GRC_Wind Integration 10GRC 2 2" xfId="5575"/>
    <cellStyle name="_Costs not in AURORA 06GRC_Wind Integration 10GRC 3" xfId="5576"/>
    <cellStyle name="_Costs not in AURORA 06GRC_Wind Integration 10GRC_DEM-WP(C) ENERG10C--ctn Mid-C_042010 2010GRC" xfId="5577"/>
    <cellStyle name="_Costs not in AURORA 2006GRC 6.15.06" xfId="5578"/>
    <cellStyle name="_Costs not in AURORA 2006GRC 6.15.06 2" xfId="5579"/>
    <cellStyle name="_Costs not in AURORA 2006GRC 6.15.06 2 2" xfId="5580"/>
    <cellStyle name="_Costs not in AURORA 2006GRC 6.15.06 2 2 2" xfId="5581"/>
    <cellStyle name="_Costs not in AURORA 2006GRC 6.15.06 2 2 2 2" xfId="5582"/>
    <cellStyle name="_Costs not in AURORA 2006GRC 6.15.06 2 2 3" xfId="5583"/>
    <cellStyle name="_Costs not in AURORA 2006GRC 6.15.06 2 3" xfId="5584"/>
    <cellStyle name="_Costs not in AURORA 2006GRC 6.15.06 2 3 2" xfId="5585"/>
    <cellStyle name="_Costs not in AURORA 2006GRC 6.15.06 2 4" xfId="5586"/>
    <cellStyle name="_Costs not in AURORA 2006GRC 6.15.06 3" xfId="5587"/>
    <cellStyle name="_Costs not in AURORA 2006GRC 6.15.06 3 2" xfId="5588"/>
    <cellStyle name="_Costs not in AURORA 2006GRC 6.15.06 3 2 2" xfId="5589"/>
    <cellStyle name="_Costs not in AURORA 2006GRC 6.15.06 3 2 2 2" xfId="5590"/>
    <cellStyle name="_Costs not in AURORA 2006GRC 6.15.06 3 2 3" xfId="5591"/>
    <cellStyle name="_Costs not in AURORA 2006GRC 6.15.06 3 3" xfId="5592"/>
    <cellStyle name="_Costs not in AURORA 2006GRC 6.15.06 3 3 2" xfId="5593"/>
    <cellStyle name="_Costs not in AURORA 2006GRC 6.15.06 3 3 2 2" xfId="5594"/>
    <cellStyle name="_Costs not in AURORA 2006GRC 6.15.06 3 3 3" xfId="5595"/>
    <cellStyle name="_Costs not in AURORA 2006GRC 6.15.06 3 4" xfId="5596"/>
    <cellStyle name="_Costs not in AURORA 2006GRC 6.15.06 3 4 2" xfId="5597"/>
    <cellStyle name="_Costs not in AURORA 2006GRC 6.15.06 3 4 2 2" xfId="5598"/>
    <cellStyle name="_Costs not in AURORA 2006GRC 6.15.06 3 4 3" xfId="5599"/>
    <cellStyle name="_Costs not in AURORA 2006GRC 6.15.06 3 5" xfId="5600"/>
    <cellStyle name="_Costs not in AURORA 2006GRC 6.15.06 4" xfId="5601"/>
    <cellStyle name="_Costs not in AURORA 2006GRC 6.15.06 4 2" xfId="5602"/>
    <cellStyle name="_Costs not in AURORA 2006GRC 6.15.06 4 2 2" xfId="5603"/>
    <cellStyle name="_Costs not in AURORA 2006GRC 6.15.06 4 3" xfId="5604"/>
    <cellStyle name="_Costs not in AURORA 2006GRC 6.15.06 5" xfId="5605"/>
    <cellStyle name="_Costs not in AURORA 2006GRC 6.15.06 5 2" xfId="5606"/>
    <cellStyle name="_Costs not in AURORA 2006GRC 6.15.06 5 2 2" xfId="5607"/>
    <cellStyle name="_Costs not in AURORA 2006GRC 6.15.06 5 3" xfId="5608"/>
    <cellStyle name="_Costs not in AURORA 2006GRC 6.15.06 6" xfId="5609"/>
    <cellStyle name="_Costs not in AURORA 2006GRC 6.15.06 6 2" xfId="5610"/>
    <cellStyle name="_Costs not in AURORA 2006GRC 6.15.06 7" xfId="5611"/>
    <cellStyle name="_Costs not in AURORA 2006GRC 6.15.06 7 2" xfId="5612"/>
    <cellStyle name="_Costs not in AURORA 2006GRC 6.15.06 8" xfId="5613"/>
    <cellStyle name="_Costs not in AURORA 2006GRC 6.15.06 8 2" xfId="5614"/>
    <cellStyle name="_Costs not in AURORA 2006GRC 6.15.06 9" xfId="5615"/>
    <cellStyle name="_Costs not in AURORA 2006GRC 6.15.06 9 2" xfId="5616"/>
    <cellStyle name="_Costs not in AURORA 2006GRC 6.15.06_04 07E Wild Horse Wind Expansion (C) (2)" xfId="5617"/>
    <cellStyle name="_Costs not in AURORA 2006GRC 6.15.06_04 07E Wild Horse Wind Expansion (C) (2) 2" xfId="5618"/>
    <cellStyle name="_Costs not in AURORA 2006GRC 6.15.06_04 07E Wild Horse Wind Expansion (C) (2) 2 2" xfId="5619"/>
    <cellStyle name="_Costs not in AURORA 2006GRC 6.15.06_04 07E Wild Horse Wind Expansion (C) (2) 2 2 2" xfId="5620"/>
    <cellStyle name="_Costs not in AURORA 2006GRC 6.15.06_04 07E Wild Horse Wind Expansion (C) (2) 2 3" xfId="5621"/>
    <cellStyle name="_Costs not in AURORA 2006GRC 6.15.06_04 07E Wild Horse Wind Expansion (C) (2) 3" xfId="5622"/>
    <cellStyle name="_Costs not in AURORA 2006GRC 6.15.06_04 07E Wild Horse Wind Expansion (C) (2) 3 2" xfId="5623"/>
    <cellStyle name="_Costs not in AURORA 2006GRC 6.15.06_04 07E Wild Horse Wind Expansion (C) (2) 4" xfId="5624"/>
    <cellStyle name="_Costs not in AURORA 2006GRC 6.15.06_04 07E Wild Horse Wind Expansion (C) (2)_Adj Bench DR 3 for Initial Briefs (Electric)" xfId="5625"/>
    <cellStyle name="_Costs not in AURORA 2006GRC 6.15.06_04 07E Wild Horse Wind Expansion (C) (2)_Adj Bench DR 3 for Initial Briefs (Electric) 2" xfId="5626"/>
    <cellStyle name="_Costs not in AURORA 2006GRC 6.15.06_04 07E Wild Horse Wind Expansion (C) (2)_Adj Bench DR 3 for Initial Briefs (Electric) 2 2" xfId="5627"/>
    <cellStyle name="_Costs not in AURORA 2006GRC 6.15.06_04 07E Wild Horse Wind Expansion (C) (2)_Adj Bench DR 3 for Initial Briefs (Electric) 2 2 2" xfId="5628"/>
    <cellStyle name="_Costs not in AURORA 2006GRC 6.15.06_04 07E Wild Horse Wind Expansion (C) (2)_Adj Bench DR 3 for Initial Briefs (Electric) 2 3" xfId="5629"/>
    <cellStyle name="_Costs not in AURORA 2006GRC 6.15.06_04 07E Wild Horse Wind Expansion (C) (2)_Adj Bench DR 3 for Initial Briefs (Electric) 3" xfId="5630"/>
    <cellStyle name="_Costs not in AURORA 2006GRC 6.15.06_04 07E Wild Horse Wind Expansion (C) (2)_Adj Bench DR 3 for Initial Briefs (Electric) 3 2" xfId="5631"/>
    <cellStyle name="_Costs not in AURORA 2006GRC 6.15.06_04 07E Wild Horse Wind Expansion (C) (2)_Adj Bench DR 3 for Initial Briefs (Electric) 4" xfId="5632"/>
    <cellStyle name="_Costs not in AURORA 2006GRC 6.15.06_04 07E Wild Horse Wind Expansion (C) (2)_Adj Bench DR 3 for Initial Briefs (Electric)_DEM-WP(C) ENERG10C--ctn Mid-C_042010 2010GRC" xfId="5633"/>
    <cellStyle name="_Costs not in AURORA 2006GRC 6.15.06_04 07E Wild Horse Wind Expansion (C) (2)_Book1" xfId="5634"/>
    <cellStyle name="_Costs not in AURORA 2006GRC 6.15.06_04 07E Wild Horse Wind Expansion (C) (2)_DEM-WP(C) ENERG10C--ctn Mid-C_042010 2010GRC" xfId="5635"/>
    <cellStyle name="_Costs not in AURORA 2006GRC 6.15.06_04 07E Wild Horse Wind Expansion (C) (2)_Electric Rev Req Model (2009 GRC) " xfId="5636"/>
    <cellStyle name="_Costs not in AURORA 2006GRC 6.15.06_04 07E Wild Horse Wind Expansion (C) (2)_Electric Rev Req Model (2009 GRC)  2" xfId="5637"/>
    <cellStyle name="_Costs not in AURORA 2006GRC 6.15.06_04 07E Wild Horse Wind Expansion (C) (2)_Electric Rev Req Model (2009 GRC)  2 2" xfId="5638"/>
    <cellStyle name="_Costs not in AURORA 2006GRC 6.15.06_04 07E Wild Horse Wind Expansion (C) (2)_Electric Rev Req Model (2009 GRC)  2 2 2" xfId="5639"/>
    <cellStyle name="_Costs not in AURORA 2006GRC 6.15.06_04 07E Wild Horse Wind Expansion (C) (2)_Electric Rev Req Model (2009 GRC)  2 3" xfId="5640"/>
    <cellStyle name="_Costs not in AURORA 2006GRC 6.15.06_04 07E Wild Horse Wind Expansion (C) (2)_Electric Rev Req Model (2009 GRC)  3" xfId="5641"/>
    <cellStyle name="_Costs not in AURORA 2006GRC 6.15.06_04 07E Wild Horse Wind Expansion (C) (2)_Electric Rev Req Model (2009 GRC)  3 2" xfId="5642"/>
    <cellStyle name="_Costs not in AURORA 2006GRC 6.15.06_04 07E Wild Horse Wind Expansion (C) (2)_Electric Rev Req Model (2009 GRC)  4" xfId="5643"/>
    <cellStyle name="_Costs not in AURORA 2006GRC 6.15.06_04 07E Wild Horse Wind Expansion (C) (2)_Electric Rev Req Model (2009 GRC) _DEM-WP(C) ENERG10C--ctn Mid-C_042010 2010GRC" xfId="5644"/>
    <cellStyle name="_Costs not in AURORA 2006GRC 6.15.06_04 07E Wild Horse Wind Expansion (C) (2)_Electric Rev Req Model (2009 GRC) Rebuttal" xfId="5645"/>
    <cellStyle name="_Costs not in AURORA 2006GRC 6.15.06_04 07E Wild Horse Wind Expansion (C) (2)_Electric Rev Req Model (2009 GRC) Rebuttal 2" xfId="5646"/>
    <cellStyle name="_Costs not in AURORA 2006GRC 6.15.06_04 07E Wild Horse Wind Expansion (C) (2)_Electric Rev Req Model (2009 GRC) Rebuttal 2 2" xfId="5647"/>
    <cellStyle name="_Costs not in AURORA 2006GRC 6.15.06_04 07E Wild Horse Wind Expansion (C) (2)_Electric Rev Req Model (2009 GRC) Rebuttal 2 2 2" xfId="5648"/>
    <cellStyle name="_Costs not in AURORA 2006GRC 6.15.06_04 07E Wild Horse Wind Expansion (C) (2)_Electric Rev Req Model (2009 GRC) Rebuttal 2 3" xfId="5649"/>
    <cellStyle name="_Costs not in AURORA 2006GRC 6.15.06_04 07E Wild Horse Wind Expansion (C) (2)_Electric Rev Req Model (2009 GRC) Rebuttal 3" xfId="5650"/>
    <cellStyle name="_Costs not in AURORA 2006GRC 6.15.06_04 07E Wild Horse Wind Expansion (C) (2)_Electric Rev Req Model (2009 GRC) Rebuttal 3 2" xfId="5651"/>
    <cellStyle name="_Costs not in AURORA 2006GRC 6.15.06_04 07E Wild Horse Wind Expansion (C) (2)_Electric Rev Req Model (2009 GRC) Rebuttal 4" xfId="5652"/>
    <cellStyle name="_Costs not in AURORA 2006GRC 6.15.06_04 07E Wild Horse Wind Expansion (C) (2)_Electric Rev Req Model (2009 GRC) Rebuttal REmoval of New  WH Solar AdjustMI" xfId="5653"/>
    <cellStyle name="_Costs not in AURORA 2006GRC 6.15.06_04 07E Wild Horse Wind Expansion (C) (2)_Electric Rev Req Model (2009 GRC) Rebuttal REmoval of New  WH Solar AdjustMI 2" xfId="5654"/>
    <cellStyle name="_Costs not in AURORA 2006GRC 6.15.06_04 07E Wild Horse Wind Expansion (C) (2)_Electric Rev Req Model (2009 GRC) Rebuttal REmoval of New  WH Solar AdjustMI 2 2" xfId="5655"/>
    <cellStyle name="_Costs not in AURORA 2006GRC 6.15.06_04 07E Wild Horse Wind Expansion (C) (2)_Electric Rev Req Model (2009 GRC) Rebuttal REmoval of New  WH Solar AdjustMI 2 2 2" xfId="5656"/>
    <cellStyle name="_Costs not in AURORA 2006GRC 6.15.06_04 07E Wild Horse Wind Expansion (C) (2)_Electric Rev Req Model (2009 GRC) Rebuttal REmoval of New  WH Solar AdjustMI 2 3" xfId="5657"/>
    <cellStyle name="_Costs not in AURORA 2006GRC 6.15.06_04 07E Wild Horse Wind Expansion (C) (2)_Electric Rev Req Model (2009 GRC) Rebuttal REmoval of New  WH Solar AdjustMI 3" xfId="5658"/>
    <cellStyle name="_Costs not in AURORA 2006GRC 6.15.06_04 07E Wild Horse Wind Expansion (C) (2)_Electric Rev Req Model (2009 GRC) Rebuttal REmoval of New  WH Solar AdjustMI 3 2" xfId="5659"/>
    <cellStyle name="_Costs not in AURORA 2006GRC 6.15.06_04 07E Wild Horse Wind Expansion (C) (2)_Electric Rev Req Model (2009 GRC) Rebuttal REmoval of New  WH Solar AdjustMI 4" xfId="5660"/>
    <cellStyle name="_Costs not in AURORA 2006GRC 6.15.06_04 07E Wild Horse Wind Expansion (C) (2)_Electric Rev Req Model (2009 GRC) Rebuttal REmoval of New  WH Solar AdjustMI_DEM-WP(C) ENERG10C--ctn Mid-C_042010 2010GRC" xfId="5661"/>
    <cellStyle name="_Costs not in AURORA 2006GRC 6.15.06_04 07E Wild Horse Wind Expansion (C) (2)_Electric Rev Req Model (2009 GRC) Revised 01-18-2010" xfId="5662"/>
    <cellStyle name="_Costs not in AURORA 2006GRC 6.15.06_04 07E Wild Horse Wind Expansion (C) (2)_Electric Rev Req Model (2009 GRC) Revised 01-18-2010 2" xfId="5663"/>
    <cellStyle name="_Costs not in AURORA 2006GRC 6.15.06_04 07E Wild Horse Wind Expansion (C) (2)_Electric Rev Req Model (2009 GRC) Revised 01-18-2010 2 2" xfId="5664"/>
    <cellStyle name="_Costs not in AURORA 2006GRC 6.15.06_04 07E Wild Horse Wind Expansion (C) (2)_Electric Rev Req Model (2009 GRC) Revised 01-18-2010 2 2 2" xfId="5665"/>
    <cellStyle name="_Costs not in AURORA 2006GRC 6.15.06_04 07E Wild Horse Wind Expansion (C) (2)_Electric Rev Req Model (2009 GRC) Revised 01-18-2010 2 3" xfId="5666"/>
    <cellStyle name="_Costs not in AURORA 2006GRC 6.15.06_04 07E Wild Horse Wind Expansion (C) (2)_Electric Rev Req Model (2009 GRC) Revised 01-18-2010 3" xfId="5667"/>
    <cellStyle name="_Costs not in AURORA 2006GRC 6.15.06_04 07E Wild Horse Wind Expansion (C) (2)_Electric Rev Req Model (2009 GRC) Revised 01-18-2010 3 2" xfId="5668"/>
    <cellStyle name="_Costs not in AURORA 2006GRC 6.15.06_04 07E Wild Horse Wind Expansion (C) (2)_Electric Rev Req Model (2009 GRC) Revised 01-18-2010 4" xfId="5669"/>
    <cellStyle name="_Costs not in AURORA 2006GRC 6.15.06_04 07E Wild Horse Wind Expansion (C) (2)_Electric Rev Req Model (2009 GRC) Revised 01-18-2010_DEM-WP(C) ENERG10C--ctn Mid-C_042010 2010GRC" xfId="5670"/>
    <cellStyle name="_Costs not in AURORA 2006GRC 6.15.06_04 07E Wild Horse Wind Expansion (C) (2)_Electric Rev Req Model (2010 GRC)" xfId="5671"/>
    <cellStyle name="_Costs not in AURORA 2006GRC 6.15.06_04 07E Wild Horse Wind Expansion (C) (2)_Electric Rev Req Model (2010 GRC) SF" xfId="5672"/>
    <cellStyle name="_Costs not in AURORA 2006GRC 6.15.06_04 07E Wild Horse Wind Expansion (C) (2)_Final Order Electric EXHIBIT A-1" xfId="5673"/>
    <cellStyle name="_Costs not in AURORA 2006GRC 6.15.06_04 07E Wild Horse Wind Expansion (C) (2)_Final Order Electric EXHIBIT A-1 2" xfId="5674"/>
    <cellStyle name="_Costs not in AURORA 2006GRC 6.15.06_04 07E Wild Horse Wind Expansion (C) (2)_Final Order Electric EXHIBIT A-1 2 2" xfId="5675"/>
    <cellStyle name="_Costs not in AURORA 2006GRC 6.15.06_04 07E Wild Horse Wind Expansion (C) (2)_Final Order Electric EXHIBIT A-1 2 2 2" xfId="5676"/>
    <cellStyle name="_Costs not in AURORA 2006GRC 6.15.06_04 07E Wild Horse Wind Expansion (C) (2)_Final Order Electric EXHIBIT A-1 2 3" xfId="5677"/>
    <cellStyle name="_Costs not in AURORA 2006GRC 6.15.06_04 07E Wild Horse Wind Expansion (C) (2)_Final Order Electric EXHIBIT A-1 3" xfId="5678"/>
    <cellStyle name="_Costs not in AURORA 2006GRC 6.15.06_04 07E Wild Horse Wind Expansion (C) (2)_Final Order Electric EXHIBIT A-1 3 2" xfId="5679"/>
    <cellStyle name="_Costs not in AURORA 2006GRC 6.15.06_04 07E Wild Horse Wind Expansion (C) (2)_Final Order Electric EXHIBIT A-1 4" xfId="5680"/>
    <cellStyle name="_Costs not in AURORA 2006GRC 6.15.06_04 07E Wild Horse Wind Expansion (C) (2)_TENASKA REGULATORY ASSET" xfId="5681"/>
    <cellStyle name="_Costs not in AURORA 2006GRC 6.15.06_04 07E Wild Horse Wind Expansion (C) (2)_TENASKA REGULATORY ASSET 2" xfId="5682"/>
    <cellStyle name="_Costs not in AURORA 2006GRC 6.15.06_04 07E Wild Horse Wind Expansion (C) (2)_TENASKA REGULATORY ASSET 2 2" xfId="5683"/>
    <cellStyle name="_Costs not in AURORA 2006GRC 6.15.06_04 07E Wild Horse Wind Expansion (C) (2)_TENASKA REGULATORY ASSET 2 2 2" xfId="5684"/>
    <cellStyle name="_Costs not in AURORA 2006GRC 6.15.06_04 07E Wild Horse Wind Expansion (C) (2)_TENASKA REGULATORY ASSET 2 3" xfId="5685"/>
    <cellStyle name="_Costs not in AURORA 2006GRC 6.15.06_04 07E Wild Horse Wind Expansion (C) (2)_TENASKA REGULATORY ASSET 3" xfId="5686"/>
    <cellStyle name="_Costs not in AURORA 2006GRC 6.15.06_04 07E Wild Horse Wind Expansion (C) (2)_TENASKA REGULATORY ASSET 3 2" xfId="5687"/>
    <cellStyle name="_Costs not in AURORA 2006GRC 6.15.06_04 07E Wild Horse Wind Expansion (C) (2)_TENASKA REGULATORY ASSET 4" xfId="5688"/>
    <cellStyle name="_Costs not in AURORA 2006GRC 6.15.06_16.37E Wild Horse Expansion DeferralRevwrkingfile SF" xfId="5689"/>
    <cellStyle name="_Costs not in AURORA 2006GRC 6.15.06_16.37E Wild Horse Expansion DeferralRevwrkingfile SF 2" xfId="5690"/>
    <cellStyle name="_Costs not in AURORA 2006GRC 6.15.06_16.37E Wild Horse Expansion DeferralRevwrkingfile SF 2 2" xfId="5691"/>
    <cellStyle name="_Costs not in AURORA 2006GRC 6.15.06_16.37E Wild Horse Expansion DeferralRevwrkingfile SF 2 2 2" xfId="5692"/>
    <cellStyle name="_Costs not in AURORA 2006GRC 6.15.06_16.37E Wild Horse Expansion DeferralRevwrkingfile SF 2 3" xfId="5693"/>
    <cellStyle name="_Costs not in AURORA 2006GRC 6.15.06_16.37E Wild Horse Expansion DeferralRevwrkingfile SF 3" xfId="5694"/>
    <cellStyle name="_Costs not in AURORA 2006GRC 6.15.06_16.37E Wild Horse Expansion DeferralRevwrkingfile SF 3 2" xfId="5695"/>
    <cellStyle name="_Costs not in AURORA 2006GRC 6.15.06_16.37E Wild Horse Expansion DeferralRevwrkingfile SF 4" xfId="5696"/>
    <cellStyle name="_Costs not in AURORA 2006GRC 6.15.06_16.37E Wild Horse Expansion DeferralRevwrkingfile SF_DEM-WP(C) ENERG10C--ctn Mid-C_042010 2010GRC" xfId="5697"/>
    <cellStyle name="_Costs not in AURORA 2006GRC 6.15.06_2009 Compliance Filing PCA Exhibits for GRC" xfId="5698"/>
    <cellStyle name="_Costs not in AURORA 2006GRC 6.15.06_2009 Compliance Filing PCA Exhibits for GRC 2" xfId="5699"/>
    <cellStyle name="_Costs not in AURORA 2006GRC 6.15.06_2009 GRC Compl Filing - Exhibit D" xfId="5700"/>
    <cellStyle name="_Costs not in AURORA 2006GRC 6.15.06_2009 GRC Compl Filing - Exhibit D 2" xfId="5701"/>
    <cellStyle name="_Costs not in AURORA 2006GRC 6.15.06_2009 GRC Compl Filing - Exhibit D 2 2" xfId="5702"/>
    <cellStyle name="_Costs not in AURORA 2006GRC 6.15.06_2009 GRC Compl Filing - Exhibit D 3" xfId="5703"/>
    <cellStyle name="_Costs not in AURORA 2006GRC 6.15.06_2009 GRC Compl Filing - Exhibit D_DEM-WP(C) ENERG10C--ctn Mid-C_042010 2010GRC" xfId="5704"/>
    <cellStyle name="_Costs not in AURORA 2006GRC 6.15.06_2010 PTC's July1_Dec31 2010 " xfId="5705"/>
    <cellStyle name="_Costs not in AURORA 2006GRC 6.15.06_2010 PTC's Sept10_Aug11 (Version 4)" xfId="5706"/>
    <cellStyle name="_Costs not in AURORA 2006GRC 6.15.06_3.01 Income Statement" xfId="5707"/>
    <cellStyle name="_Costs not in AURORA 2006GRC 6.15.06_4 31 Regulatory Assets and Liabilities  7 06- Exhibit D" xfId="5708"/>
    <cellStyle name="_Costs not in AURORA 2006GRC 6.15.06_4 31 Regulatory Assets and Liabilities  7 06- Exhibit D 2" xfId="5709"/>
    <cellStyle name="_Costs not in AURORA 2006GRC 6.15.06_4 31 Regulatory Assets and Liabilities  7 06- Exhibit D 2 2" xfId="5710"/>
    <cellStyle name="_Costs not in AURORA 2006GRC 6.15.06_4 31 Regulatory Assets and Liabilities  7 06- Exhibit D 2 2 2" xfId="5711"/>
    <cellStyle name="_Costs not in AURORA 2006GRC 6.15.06_4 31 Regulatory Assets and Liabilities  7 06- Exhibit D 2 3" xfId="5712"/>
    <cellStyle name="_Costs not in AURORA 2006GRC 6.15.06_4 31 Regulatory Assets and Liabilities  7 06- Exhibit D 3" xfId="5713"/>
    <cellStyle name="_Costs not in AURORA 2006GRC 6.15.06_4 31 Regulatory Assets and Liabilities  7 06- Exhibit D 3 2" xfId="5714"/>
    <cellStyle name="_Costs not in AURORA 2006GRC 6.15.06_4 31 Regulatory Assets and Liabilities  7 06- Exhibit D 4" xfId="5715"/>
    <cellStyle name="_Costs not in AURORA 2006GRC 6.15.06_4 31 Regulatory Assets and Liabilities  7 06- Exhibit D_DEM-WP(C) ENERG10C--ctn Mid-C_042010 2010GRC" xfId="5716"/>
    <cellStyle name="_Costs not in AURORA 2006GRC 6.15.06_4 31 Regulatory Assets and Liabilities  7 06- Exhibit D_NIM Summary" xfId="5717"/>
    <cellStyle name="_Costs not in AURORA 2006GRC 6.15.06_4 31 Regulatory Assets and Liabilities  7 06- Exhibit D_NIM Summary 2" xfId="5718"/>
    <cellStyle name="_Costs not in AURORA 2006GRC 6.15.06_4 31 Regulatory Assets and Liabilities  7 06- Exhibit D_NIM Summary 2 2" xfId="5719"/>
    <cellStyle name="_Costs not in AURORA 2006GRC 6.15.06_4 31 Regulatory Assets and Liabilities  7 06- Exhibit D_NIM Summary 3" xfId="5720"/>
    <cellStyle name="_Costs not in AURORA 2006GRC 6.15.06_4 31 Regulatory Assets and Liabilities  7 06- Exhibit D_NIM Summary_DEM-WP(C) ENERG10C--ctn Mid-C_042010 2010GRC" xfId="5721"/>
    <cellStyle name="_Costs not in AURORA 2006GRC 6.15.06_4 31E Reg Asset  Liab and EXH D" xfId="5722"/>
    <cellStyle name="_Costs not in AURORA 2006GRC 6.15.06_4 31E Reg Asset  Liab and EXH D _ Aug 10 Filing (2)" xfId="5723"/>
    <cellStyle name="_Costs not in AURORA 2006GRC 6.15.06_4 31E Reg Asset  Liab and EXH D _ Aug 10 Filing (2) 2" xfId="5724"/>
    <cellStyle name="_Costs not in AURORA 2006GRC 6.15.06_4 31E Reg Asset  Liab and EXH D 10" xfId="5725"/>
    <cellStyle name="_Costs not in AURORA 2006GRC 6.15.06_4 31E Reg Asset  Liab and EXH D 11" xfId="5726"/>
    <cellStyle name="_Costs not in AURORA 2006GRC 6.15.06_4 31E Reg Asset  Liab and EXH D 12" xfId="5727"/>
    <cellStyle name="_Costs not in AURORA 2006GRC 6.15.06_4 31E Reg Asset  Liab and EXH D 13" xfId="5728"/>
    <cellStyle name="_Costs not in AURORA 2006GRC 6.15.06_4 31E Reg Asset  Liab and EXH D 14" xfId="5729"/>
    <cellStyle name="_Costs not in AURORA 2006GRC 6.15.06_4 31E Reg Asset  Liab and EXH D 15" xfId="5730"/>
    <cellStyle name="_Costs not in AURORA 2006GRC 6.15.06_4 31E Reg Asset  Liab and EXH D 16" xfId="5731"/>
    <cellStyle name="_Costs not in AURORA 2006GRC 6.15.06_4 31E Reg Asset  Liab and EXH D 17" xfId="5732"/>
    <cellStyle name="_Costs not in AURORA 2006GRC 6.15.06_4 31E Reg Asset  Liab and EXH D 18" xfId="5733"/>
    <cellStyle name="_Costs not in AURORA 2006GRC 6.15.06_4 31E Reg Asset  Liab and EXH D 19" xfId="5734"/>
    <cellStyle name="_Costs not in AURORA 2006GRC 6.15.06_4 31E Reg Asset  Liab and EXH D 2" xfId="5735"/>
    <cellStyle name="_Costs not in AURORA 2006GRC 6.15.06_4 31E Reg Asset  Liab and EXH D 20" xfId="5736"/>
    <cellStyle name="_Costs not in AURORA 2006GRC 6.15.06_4 31E Reg Asset  Liab and EXH D 21" xfId="5737"/>
    <cellStyle name="_Costs not in AURORA 2006GRC 6.15.06_4 31E Reg Asset  Liab and EXH D 22" xfId="5738"/>
    <cellStyle name="_Costs not in AURORA 2006GRC 6.15.06_4 31E Reg Asset  Liab and EXH D 23" xfId="5739"/>
    <cellStyle name="_Costs not in AURORA 2006GRC 6.15.06_4 31E Reg Asset  Liab and EXH D 24" xfId="5740"/>
    <cellStyle name="_Costs not in AURORA 2006GRC 6.15.06_4 31E Reg Asset  Liab and EXH D 25" xfId="5741"/>
    <cellStyle name="_Costs not in AURORA 2006GRC 6.15.06_4 31E Reg Asset  Liab and EXH D 26" xfId="5742"/>
    <cellStyle name="_Costs not in AURORA 2006GRC 6.15.06_4 31E Reg Asset  Liab and EXH D 27" xfId="5743"/>
    <cellStyle name="_Costs not in AURORA 2006GRC 6.15.06_4 31E Reg Asset  Liab and EXH D 28" xfId="5744"/>
    <cellStyle name="_Costs not in AURORA 2006GRC 6.15.06_4 31E Reg Asset  Liab and EXH D 29" xfId="5745"/>
    <cellStyle name="_Costs not in AURORA 2006GRC 6.15.06_4 31E Reg Asset  Liab and EXH D 3" xfId="5746"/>
    <cellStyle name="_Costs not in AURORA 2006GRC 6.15.06_4 31E Reg Asset  Liab and EXH D 30" xfId="5747"/>
    <cellStyle name="_Costs not in AURORA 2006GRC 6.15.06_4 31E Reg Asset  Liab and EXH D 31" xfId="5748"/>
    <cellStyle name="_Costs not in AURORA 2006GRC 6.15.06_4 31E Reg Asset  Liab and EXH D 32" xfId="5749"/>
    <cellStyle name="_Costs not in AURORA 2006GRC 6.15.06_4 31E Reg Asset  Liab and EXH D 33" xfId="5750"/>
    <cellStyle name="_Costs not in AURORA 2006GRC 6.15.06_4 31E Reg Asset  Liab and EXH D 34" xfId="5751"/>
    <cellStyle name="_Costs not in AURORA 2006GRC 6.15.06_4 31E Reg Asset  Liab and EXH D 35" xfId="5752"/>
    <cellStyle name="_Costs not in AURORA 2006GRC 6.15.06_4 31E Reg Asset  Liab and EXH D 36" xfId="5753"/>
    <cellStyle name="_Costs not in AURORA 2006GRC 6.15.06_4 31E Reg Asset  Liab and EXH D 4" xfId="5754"/>
    <cellStyle name="_Costs not in AURORA 2006GRC 6.15.06_4 31E Reg Asset  Liab and EXH D 5" xfId="5755"/>
    <cellStyle name="_Costs not in AURORA 2006GRC 6.15.06_4 31E Reg Asset  Liab and EXH D 6" xfId="5756"/>
    <cellStyle name="_Costs not in AURORA 2006GRC 6.15.06_4 31E Reg Asset  Liab and EXH D 7" xfId="5757"/>
    <cellStyle name="_Costs not in AURORA 2006GRC 6.15.06_4 31E Reg Asset  Liab and EXH D 8" xfId="5758"/>
    <cellStyle name="_Costs not in AURORA 2006GRC 6.15.06_4 31E Reg Asset  Liab and EXH D 9" xfId="5759"/>
    <cellStyle name="_Costs not in AURORA 2006GRC 6.15.06_4 32 Regulatory Assets and Liabilities  7 06- Exhibit D" xfId="5760"/>
    <cellStyle name="_Costs not in AURORA 2006GRC 6.15.06_4 32 Regulatory Assets and Liabilities  7 06- Exhibit D 2" xfId="5761"/>
    <cellStyle name="_Costs not in AURORA 2006GRC 6.15.06_4 32 Regulatory Assets and Liabilities  7 06- Exhibit D 2 2" xfId="5762"/>
    <cellStyle name="_Costs not in AURORA 2006GRC 6.15.06_4 32 Regulatory Assets and Liabilities  7 06- Exhibit D 2 2 2" xfId="5763"/>
    <cellStyle name="_Costs not in AURORA 2006GRC 6.15.06_4 32 Regulatory Assets and Liabilities  7 06- Exhibit D 2 3" xfId="5764"/>
    <cellStyle name="_Costs not in AURORA 2006GRC 6.15.06_4 32 Regulatory Assets and Liabilities  7 06- Exhibit D 3" xfId="5765"/>
    <cellStyle name="_Costs not in AURORA 2006GRC 6.15.06_4 32 Regulatory Assets and Liabilities  7 06- Exhibit D 3 2" xfId="5766"/>
    <cellStyle name="_Costs not in AURORA 2006GRC 6.15.06_4 32 Regulatory Assets and Liabilities  7 06- Exhibit D 4" xfId="5767"/>
    <cellStyle name="_Costs not in AURORA 2006GRC 6.15.06_4 32 Regulatory Assets and Liabilities  7 06- Exhibit D_DEM-WP(C) ENERG10C--ctn Mid-C_042010 2010GRC" xfId="5768"/>
    <cellStyle name="_Costs not in AURORA 2006GRC 6.15.06_4 32 Regulatory Assets and Liabilities  7 06- Exhibit D_NIM Summary" xfId="5769"/>
    <cellStyle name="_Costs not in AURORA 2006GRC 6.15.06_4 32 Regulatory Assets and Liabilities  7 06- Exhibit D_NIM Summary 2" xfId="5770"/>
    <cellStyle name="_Costs not in AURORA 2006GRC 6.15.06_4 32 Regulatory Assets and Liabilities  7 06- Exhibit D_NIM Summary 2 2" xfId="5771"/>
    <cellStyle name="_Costs not in AURORA 2006GRC 6.15.06_4 32 Regulatory Assets and Liabilities  7 06- Exhibit D_NIM Summary 3" xfId="5772"/>
    <cellStyle name="_Costs not in AURORA 2006GRC 6.15.06_4 32 Regulatory Assets and Liabilities  7 06- Exhibit D_NIM Summary_DEM-WP(C) ENERG10C--ctn Mid-C_042010 2010GRC" xfId="5773"/>
    <cellStyle name="_Costs not in AURORA 2006GRC 6.15.06_ACCOUNTS" xfId="5774"/>
    <cellStyle name="_Costs not in AURORA 2006GRC 6.15.06_Att B to RECs proceeds proposal" xfId="5775"/>
    <cellStyle name="_Costs not in AURORA 2006GRC 6.15.06_AURORA Total New" xfId="5776"/>
    <cellStyle name="_Costs not in AURORA 2006GRC 6.15.06_AURORA Total New 2" xfId="5777"/>
    <cellStyle name="_Costs not in AURORA 2006GRC 6.15.06_AURORA Total New 2 2" xfId="5778"/>
    <cellStyle name="_Costs not in AURORA 2006GRC 6.15.06_AURORA Total New 3" xfId="5779"/>
    <cellStyle name="_Costs not in AURORA 2006GRC 6.15.06_Backup for Attachment B 2010-09-09" xfId="5780"/>
    <cellStyle name="_Costs not in AURORA 2006GRC 6.15.06_Bench Request - Attachment B" xfId="5781"/>
    <cellStyle name="_Costs not in AURORA 2006GRC 6.15.06_Book2" xfId="5782"/>
    <cellStyle name="_Costs not in AURORA 2006GRC 6.15.06_Book2 2" xfId="5783"/>
    <cellStyle name="_Costs not in AURORA 2006GRC 6.15.06_Book2 2 2" xfId="5784"/>
    <cellStyle name="_Costs not in AURORA 2006GRC 6.15.06_Book2 2 2 2" xfId="5785"/>
    <cellStyle name="_Costs not in AURORA 2006GRC 6.15.06_Book2 2 3" xfId="5786"/>
    <cellStyle name="_Costs not in AURORA 2006GRC 6.15.06_Book2 3" xfId="5787"/>
    <cellStyle name="_Costs not in AURORA 2006GRC 6.15.06_Book2 3 2" xfId="5788"/>
    <cellStyle name="_Costs not in AURORA 2006GRC 6.15.06_Book2 4" xfId="5789"/>
    <cellStyle name="_Costs not in AURORA 2006GRC 6.15.06_Book2_Adj Bench DR 3 for Initial Briefs (Electric)" xfId="5790"/>
    <cellStyle name="_Costs not in AURORA 2006GRC 6.15.06_Book2_Adj Bench DR 3 for Initial Briefs (Electric) 2" xfId="5791"/>
    <cellStyle name="_Costs not in AURORA 2006GRC 6.15.06_Book2_Adj Bench DR 3 for Initial Briefs (Electric) 2 2" xfId="5792"/>
    <cellStyle name="_Costs not in AURORA 2006GRC 6.15.06_Book2_Adj Bench DR 3 for Initial Briefs (Electric) 2 2 2" xfId="5793"/>
    <cellStyle name="_Costs not in AURORA 2006GRC 6.15.06_Book2_Adj Bench DR 3 for Initial Briefs (Electric) 2 3" xfId="5794"/>
    <cellStyle name="_Costs not in AURORA 2006GRC 6.15.06_Book2_Adj Bench DR 3 for Initial Briefs (Electric) 3" xfId="5795"/>
    <cellStyle name="_Costs not in AURORA 2006GRC 6.15.06_Book2_Adj Bench DR 3 for Initial Briefs (Electric) 3 2" xfId="5796"/>
    <cellStyle name="_Costs not in AURORA 2006GRC 6.15.06_Book2_Adj Bench DR 3 for Initial Briefs (Electric) 4" xfId="5797"/>
    <cellStyle name="_Costs not in AURORA 2006GRC 6.15.06_Book2_Adj Bench DR 3 for Initial Briefs (Electric)_DEM-WP(C) ENERG10C--ctn Mid-C_042010 2010GRC" xfId="5798"/>
    <cellStyle name="_Costs not in AURORA 2006GRC 6.15.06_Book2_DEM-WP(C) ENERG10C--ctn Mid-C_042010 2010GRC" xfId="5799"/>
    <cellStyle name="_Costs not in AURORA 2006GRC 6.15.06_Book2_Electric Rev Req Model (2009 GRC) Rebuttal" xfId="5800"/>
    <cellStyle name="_Costs not in AURORA 2006GRC 6.15.06_Book2_Electric Rev Req Model (2009 GRC) Rebuttal 2" xfId="5801"/>
    <cellStyle name="_Costs not in AURORA 2006GRC 6.15.06_Book2_Electric Rev Req Model (2009 GRC) Rebuttal 2 2" xfId="5802"/>
    <cellStyle name="_Costs not in AURORA 2006GRC 6.15.06_Book2_Electric Rev Req Model (2009 GRC) Rebuttal 2 2 2" xfId="5803"/>
    <cellStyle name="_Costs not in AURORA 2006GRC 6.15.06_Book2_Electric Rev Req Model (2009 GRC) Rebuttal 2 3" xfId="5804"/>
    <cellStyle name="_Costs not in AURORA 2006GRC 6.15.06_Book2_Electric Rev Req Model (2009 GRC) Rebuttal 3" xfId="5805"/>
    <cellStyle name="_Costs not in AURORA 2006GRC 6.15.06_Book2_Electric Rev Req Model (2009 GRC) Rebuttal 3 2" xfId="5806"/>
    <cellStyle name="_Costs not in AURORA 2006GRC 6.15.06_Book2_Electric Rev Req Model (2009 GRC) Rebuttal 4" xfId="5807"/>
    <cellStyle name="_Costs not in AURORA 2006GRC 6.15.06_Book2_Electric Rev Req Model (2009 GRC) Rebuttal REmoval of New  WH Solar AdjustMI" xfId="5808"/>
    <cellStyle name="_Costs not in AURORA 2006GRC 6.15.06_Book2_Electric Rev Req Model (2009 GRC) Rebuttal REmoval of New  WH Solar AdjustMI 2" xfId="5809"/>
    <cellStyle name="_Costs not in AURORA 2006GRC 6.15.06_Book2_Electric Rev Req Model (2009 GRC) Rebuttal REmoval of New  WH Solar AdjustMI 2 2" xfId="5810"/>
    <cellStyle name="_Costs not in AURORA 2006GRC 6.15.06_Book2_Electric Rev Req Model (2009 GRC) Rebuttal REmoval of New  WH Solar AdjustMI 2 2 2" xfId="5811"/>
    <cellStyle name="_Costs not in AURORA 2006GRC 6.15.06_Book2_Electric Rev Req Model (2009 GRC) Rebuttal REmoval of New  WH Solar AdjustMI 2 3" xfId="5812"/>
    <cellStyle name="_Costs not in AURORA 2006GRC 6.15.06_Book2_Electric Rev Req Model (2009 GRC) Rebuttal REmoval of New  WH Solar AdjustMI 3" xfId="5813"/>
    <cellStyle name="_Costs not in AURORA 2006GRC 6.15.06_Book2_Electric Rev Req Model (2009 GRC) Rebuttal REmoval of New  WH Solar AdjustMI 3 2" xfId="5814"/>
    <cellStyle name="_Costs not in AURORA 2006GRC 6.15.06_Book2_Electric Rev Req Model (2009 GRC) Rebuttal REmoval of New  WH Solar AdjustMI 4" xfId="5815"/>
    <cellStyle name="_Costs not in AURORA 2006GRC 6.15.06_Book2_Electric Rev Req Model (2009 GRC) Rebuttal REmoval of New  WH Solar AdjustMI_DEM-WP(C) ENERG10C--ctn Mid-C_042010 2010GRC" xfId="5816"/>
    <cellStyle name="_Costs not in AURORA 2006GRC 6.15.06_Book2_Electric Rev Req Model (2009 GRC) Revised 01-18-2010" xfId="5817"/>
    <cellStyle name="_Costs not in AURORA 2006GRC 6.15.06_Book2_Electric Rev Req Model (2009 GRC) Revised 01-18-2010 2" xfId="5818"/>
    <cellStyle name="_Costs not in AURORA 2006GRC 6.15.06_Book2_Electric Rev Req Model (2009 GRC) Revised 01-18-2010 2 2" xfId="5819"/>
    <cellStyle name="_Costs not in AURORA 2006GRC 6.15.06_Book2_Electric Rev Req Model (2009 GRC) Revised 01-18-2010 2 2 2" xfId="5820"/>
    <cellStyle name="_Costs not in AURORA 2006GRC 6.15.06_Book2_Electric Rev Req Model (2009 GRC) Revised 01-18-2010 2 3" xfId="5821"/>
    <cellStyle name="_Costs not in AURORA 2006GRC 6.15.06_Book2_Electric Rev Req Model (2009 GRC) Revised 01-18-2010 3" xfId="5822"/>
    <cellStyle name="_Costs not in AURORA 2006GRC 6.15.06_Book2_Electric Rev Req Model (2009 GRC) Revised 01-18-2010 3 2" xfId="5823"/>
    <cellStyle name="_Costs not in AURORA 2006GRC 6.15.06_Book2_Electric Rev Req Model (2009 GRC) Revised 01-18-2010 4" xfId="5824"/>
    <cellStyle name="_Costs not in AURORA 2006GRC 6.15.06_Book2_Electric Rev Req Model (2009 GRC) Revised 01-18-2010_DEM-WP(C) ENERG10C--ctn Mid-C_042010 2010GRC" xfId="5825"/>
    <cellStyle name="_Costs not in AURORA 2006GRC 6.15.06_Book2_Final Order Electric EXHIBIT A-1" xfId="5826"/>
    <cellStyle name="_Costs not in AURORA 2006GRC 6.15.06_Book2_Final Order Electric EXHIBIT A-1 2" xfId="5827"/>
    <cellStyle name="_Costs not in AURORA 2006GRC 6.15.06_Book2_Final Order Electric EXHIBIT A-1 2 2" xfId="5828"/>
    <cellStyle name="_Costs not in AURORA 2006GRC 6.15.06_Book2_Final Order Electric EXHIBIT A-1 2 2 2" xfId="5829"/>
    <cellStyle name="_Costs not in AURORA 2006GRC 6.15.06_Book2_Final Order Electric EXHIBIT A-1 2 3" xfId="5830"/>
    <cellStyle name="_Costs not in AURORA 2006GRC 6.15.06_Book2_Final Order Electric EXHIBIT A-1 3" xfId="5831"/>
    <cellStyle name="_Costs not in AURORA 2006GRC 6.15.06_Book2_Final Order Electric EXHIBIT A-1 3 2" xfId="5832"/>
    <cellStyle name="_Costs not in AURORA 2006GRC 6.15.06_Book2_Final Order Electric EXHIBIT A-1 4" xfId="5833"/>
    <cellStyle name="_Costs not in AURORA 2006GRC 6.15.06_Book4" xfId="5834"/>
    <cellStyle name="_Costs not in AURORA 2006GRC 6.15.06_Book4 2" xfId="5835"/>
    <cellStyle name="_Costs not in AURORA 2006GRC 6.15.06_Book4 2 2" xfId="5836"/>
    <cellStyle name="_Costs not in AURORA 2006GRC 6.15.06_Book4 2 2 2" xfId="5837"/>
    <cellStyle name="_Costs not in AURORA 2006GRC 6.15.06_Book4 2 3" xfId="5838"/>
    <cellStyle name="_Costs not in AURORA 2006GRC 6.15.06_Book4 3" xfId="5839"/>
    <cellStyle name="_Costs not in AURORA 2006GRC 6.15.06_Book4 3 2" xfId="5840"/>
    <cellStyle name="_Costs not in AURORA 2006GRC 6.15.06_Book4 4" xfId="5841"/>
    <cellStyle name="_Costs not in AURORA 2006GRC 6.15.06_Book4_DEM-WP(C) ENERG10C--ctn Mid-C_042010 2010GRC" xfId="5842"/>
    <cellStyle name="_Costs not in AURORA 2006GRC 6.15.06_Book9" xfId="5843"/>
    <cellStyle name="_Costs not in AURORA 2006GRC 6.15.06_Book9 2" xfId="5844"/>
    <cellStyle name="_Costs not in AURORA 2006GRC 6.15.06_Book9 2 2" xfId="5845"/>
    <cellStyle name="_Costs not in AURORA 2006GRC 6.15.06_Book9 2 2 2" xfId="5846"/>
    <cellStyle name="_Costs not in AURORA 2006GRC 6.15.06_Book9 2 3" xfId="5847"/>
    <cellStyle name="_Costs not in AURORA 2006GRC 6.15.06_Book9 3" xfId="5848"/>
    <cellStyle name="_Costs not in AURORA 2006GRC 6.15.06_Book9 3 2" xfId="5849"/>
    <cellStyle name="_Costs not in AURORA 2006GRC 6.15.06_Book9 4" xfId="5850"/>
    <cellStyle name="_Costs not in AURORA 2006GRC 6.15.06_Book9_DEM-WP(C) ENERG10C--ctn Mid-C_042010 2010GRC" xfId="5851"/>
    <cellStyle name="_Costs not in AURORA 2006GRC 6.15.06_Chelan PUD Power Costs (8-10)" xfId="5852"/>
    <cellStyle name="_Costs not in AURORA 2006GRC 6.15.06_Chelan PUD Power Costs (8-10) 2" xfId="5853"/>
    <cellStyle name="_Costs not in AURORA 2006GRC 6.15.06_DEM-WP(C) Chelan Power Costs" xfId="5854"/>
    <cellStyle name="_Costs not in AURORA 2006GRC 6.15.06_DEM-WP(C) Chelan Power Costs 2" xfId="5855"/>
    <cellStyle name="_Costs not in AURORA 2006GRC 6.15.06_DEM-WP(C) ENERG10C--ctn Mid-C_042010 2010GRC" xfId="5856"/>
    <cellStyle name="_Costs not in AURORA 2006GRC 6.15.06_DEM-WP(C) Gas Transport 2010GRC" xfId="5857"/>
    <cellStyle name="_Costs not in AURORA 2006GRC 6.15.06_DEM-WP(C) Gas Transport 2010GRC 2" xfId="5858"/>
    <cellStyle name="_Costs not in AURORA 2006GRC 6.15.06_DWH-08 (Rate Spread &amp; Design Workpapers)" xfId="5859"/>
    <cellStyle name="_Costs not in AURORA 2006GRC 6.15.06_Exh A-1 resulting from UE-112050 effective Jan 1 2012" xfId="5860"/>
    <cellStyle name="_Costs not in AURORA 2006GRC 6.15.06_Exh G - Klamath Peaker PPA fr C Locke 2-12" xfId="5861"/>
    <cellStyle name="_Costs not in AURORA 2006GRC 6.15.06_Exhibit A-1 effective 4-1-11 fr S Free 12-11" xfId="5862"/>
    <cellStyle name="_Costs not in AURORA 2006GRC 6.15.06_Final 2008 PTC Rate Design Workpapers 10.27.08" xfId="5863"/>
    <cellStyle name="_Costs not in AURORA 2006GRC 6.15.06_Gas Rev Req Model (2010 GRC)" xfId="5864"/>
    <cellStyle name="_Costs not in AURORA 2006GRC 6.15.06_INPUTS" xfId="5865"/>
    <cellStyle name="_Costs not in AURORA 2006GRC 6.15.06_INPUTS 2" xfId="5866"/>
    <cellStyle name="_Costs not in AURORA 2006GRC 6.15.06_INPUTS 2 2" xfId="5867"/>
    <cellStyle name="_Costs not in AURORA 2006GRC 6.15.06_INPUTS 2 2 2" xfId="5868"/>
    <cellStyle name="_Costs not in AURORA 2006GRC 6.15.06_INPUTS 2 3" xfId="5869"/>
    <cellStyle name="_Costs not in AURORA 2006GRC 6.15.06_INPUTS 3" xfId="5870"/>
    <cellStyle name="_Costs not in AURORA 2006GRC 6.15.06_INPUTS 3 2" xfId="5871"/>
    <cellStyle name="_Costs not in AURORA 2006GRC 6.15.06_INPUTS 4" xfId="5872"/>
    <cellStyle name="_Costs not in AURORA 2006GRC 6.15.06_Mint Farm Generation BPA" xfId="5873"/>
    <cellStyle name="_Costs not in AURORA 2006GRC 6.15.06_NIM Summary" xfId="5874"/>
    <cellStyle name="_Costs not in AURORA 2006GRC 6.15.06_NIM Summary 09GRC" xfId="5875"/>
    <cellStyle name="_Costs not in AURORA 2006GRC 6.15.06_NIM Summary 09GRC 2" xfId="5876"/>
    <cellStyle name="_Costs not in AURORA 2006GRC 6.15.06_NIM Summary 09GRC 2 2" xfId="5877"/>
    <cellStyle name="_Costs not in AURORA 2006GRC 6.15.06_NIM Summary 09GRC 3" xfId="5878"/>
    <cellStyle name="_Costs not in AURORA 2006GRC 6.15.06_NIM Summary 09GRC_DEM-WP(C) ENERG10C--ctn Mid-C_042010 2010GRC" xfId="5879"/>
    <cellStyle name="_Costs not in AURORA 2006GRC 6.15.06_NIM Summary 10" xfId="5880"/>
    <cellStyle name="_Costs not in AURORA 2006GRC 6.15.06_NIM Summary 11" xfId="5881"/>
    <cellStyle name="_Costs not in AURORA 2006GRC 6.15.06_NIM Summary 12" xfId="5882"/>
    <cellStyle name="_Costs not in AURORA 2006GRC 6.15.06_NIM Summary 13" xfId="5883"/>
    <cellStyle name="_Costs not in AURORA 2006GRC 6.15.06_NIM Summary 14" xfId="5884"/>
    <cellStyle name="_Costs not in AURORA 2006GRC 6.15.06_NIM Summary 15" xfId="5885"/>
    <cellStyle name="_Costs not in AURORA 2006GRC 6.15.06_NIM Summary 16" xfId="5886"/>
    <cellStyle name="_Costs not in AURORA 2006GRC 6.15.06_NIM Summary 17" xfId="5887"/>
    <cellStyle name="_Costs not in AURORA 2006GRC 6.15.06_NIM Summary 18" xfId="5888"/>
    <cellStyle name="_Costs not in AURORA 2006GRC 6.15.06_NIM Summary 19" xfId="5889"/>
    <cellStyle name="_Costs not in AURORA 2006GRC 6.15.06_NIM Summary 2" xfId="5890"/>
    <cellStyle name="_Costs not in AURORA 2006GRC 6.15.06_NIM Summary 2 2" xfId="5891"/>
    <cellStyle name="_Costs not in AURORA 2006GRC 6.15.06_NIM Summary 20" xfId="5892"/>
    <cellStyle name="_Costs not in AURORA 2006GRC 6.15.06_NIM Summary 21" xfId="5893"/>
    <cellStyle name="_Costs not in AURORA 2006GRC 6.15.06_NIM Summary 22" xfId="5894"/>
    <cellStyle name="_Costs not in AURORA 2006GRC 6.15.06_NIM Summary 23" xfId="5895"/>
    <cellStyle name="_Costs not in AURORA 2006GRC 6.15.06_NIM Summary 24" xfId="5896"/>
    <cellStyle name="_Costs not in AURORA 2006GRC 6.15.06_NIM Summary 25" xfId="5897"/>
    <cellStyle name="_Costs not in AURORA 2006GRC 6.15.06_NIM Summary 26" xfId="5898"/>
    <cellStyle name="_Costs not in AURORA 2006GRC 6.15.06_NIM Summary 27" xfId="5899"/>
    <cellStyle name="_Costs not in AURORA 2006GRC 6.15.06_NIM Summary 28" xfId="5900"/>
    <cellStyle name="_Costs not in AURORA 2006GRC 6.15.06_NIM Summary 29" xfId="5901"/>
    <cellStyle name="_Costs not in AURORA 2006GRC 6.15.06_NIM Summary 3" xfId="5902"/>
    <cellStyle name="_Costs not in AURORA 2006GRC 6.15.06_NIM Summary 3 2" xfId="5903"/>
    <cellStyle name="_Costs not in AURORA 2006GRC 6.15.06_NIM Summary 30" xfId="5904"/>
    <cellStyle name="_Costs not in AURORA 2006GRC 6.15.06_NIM Summary 31" xfId="5905"/>
    <cellStyle name="_Costs not in AURORA 2006GRC 6.15.06_NIM Summary 32" xfId="5906"/>
    <cellStyle name="_Costs not in AURORA 2006GRC 6.15.06_NIM Summary 33" xfId="5907"/>
    <cellStyle name="_Costs not in AURORA 2006GRC 6.15.06_NIM Summary 34" xfId="5908"/>
    <cellStyle name="_Costs not in AURORA 2006GRC 6.15.06_NIM Summary 35" xfId="5909"/>
    <cellStyle name="_Costs not in AURORA 2006GRC 6.15.06_NIM Summary 36" xfId="5910"/>
    <cellStyle name="_Costs not in AURORA 2006GRC 6.15.06_NIM Summary 37" xfId="5911"/>
    <cellStyle name="_Costs not in AURORA 2006GRC 6.15.06_NIM Summary 38" xfId="5912"/>
    <cellStyle name="_Costs not in AURORA 2006GRC 6.15.06_NIM Summary 39" xfId="5913"/>
    <cellStyle name="_Costs not in AURORA 2006GRC 6.15.06_NIM Summary 4" xfId="5914"/>
    <cellStyle name="_Costs not in AURORA 2006GRC 6.15.06_NIM Summary 4 2" xfId="5915"/>
    <cellStyle name="_Costs not in AURORA 2006GRC 6.15.06_NIM Summary 40" xfId="5916"/>
    <cellStyle name="_Costs not in AURORA 2006GRC 6.15.06_NIM Summary 41" xfId="5917"/>
    <cellStyle name="_Costs not in AURORA 2006GRC 6.15.06_NIM Summary 42" xfId="5918"/>
    <cellStyle name="_Costs not in AURORA 2006GRC 6.15.06_NIM Summary 43" xfId="5919"/>
    <cellStyle name="_Costs not in AURORA 2006GRC 6.15.06_NIM Summary 44" xfId="5920"/>
    <cellStyle name="_Costs not in AURORA 2006GRC 6.15.06_NIM Summary 45" xfId="5921"/>
    <cellStyle name="_Costs not in AURORA 2006GRC 6.15.06_NIM Summary 46" xfId="5922"/>
    <cellStyle name="_Costs not in AURORA 2006GRC 6.15.06_NIM Summary 47" xfId="5923"/>
    <cellStyle name="_Costs not in AURORA 2006GRC 6.15.06_NIM Summary 48" xfId="5924"/>
    <cellStyle name="_Costs not in AURORA 2006GRC 6.15.06_NIM Summary 49" xfId="5925"/>
    <cellStyle name="_Costs not in AURORA 2006GRC 6.15.06_NIM Summary 5" xfId="5926"/>
    <cellStyle name="_Costs not in AURORA 2006GRC 6.15.06_NIM Summary 5 2" xfId="5927"/>
    <cellStyle name="_Costs not in AURORA 2006GRC 6.15.06_NIM Summary 50" xfId="5928"/>
    <cellStyle name="_Costs not in AURORA 2006GRC 6.15.06_NIM Summary 51" xfId="5929"/>
    <cellStyle name="_Costs not in AURORA 2006GRC 6.15.06_NIM Summary 6" xfId="5930"/>
    <cellStyle name="_Costs not in AURORA 2006GRC 6.15.06_NIM Summary 6 2" xfId="5931"/>
    <cellStyle name="_Costs not in AURORA 2006GRC 6.15.06_NIM Summary 7" xfId="5932"/>
    <cellStyle name="_Costs not in AURORA 2006GRC 6.15.06_NIM Summary 7 2" xfId="5933"/>
    <cellStyle name="_Costs not in AURORA 2006GRC 6.15.06_NIM Summary 8" xfId="5934"/>
    <cellStyle name="_Costs not in AURORA 2006GRC 6.15.06_NIM Summary 8 2" xfId="5935"/>
    <cellStyle name="_Costs not in AURORA 2006GRC 6.15.06_NIM Summary 9" xfId="5936"/>
    <cellStyle name="_Costs not in AURORA 2006GRC 6.15.06_NIM Summary 9 2" xfId="5937"/>
    <cellStyle name="_Costs not in AURORA 2006GRC 6.15.06_NIM Summary_DEM-WP(C) ENERG10C--ctn Mid-C_042010 2010GRC" xfId="5938"/>
    <cellStyle name="_Costs not in AURORA 2006GRC 6.15.06_PCA 10 -  Exhibit D Dec 2011" xfId="5939"/>
    <cellStyle name="_Costs not in AURORA 2006GRC 6.15.06_PCA 10 -  Exhibit D from A Kellogg Jan 2011" xfId="5940"/>
    <cellStyle name="_Costs not in AURORA 2006GRC 6.15.06_PCA 10 -  Exhibit D from A Kellogg July 2011" xfId="5941"/>
    <cellStyle name="_Costs not in AURORA 2006GRC 6.15.06_PCA 10 -  Exhibit D from S Free Rcv'd 12-11" xfId="5942"/>
    <cellStyle name="_Costs not in AURORA 2006GRC 6.15.06_PCA 11 -  Exhibit D Jan 2012 fr A Kellogg" xfId="5943"/>
    <cellStyle name="_Costs not in AURORA 2006GRC 6.15.06_PCA 11 -  Exhibit D Jan 2012 WF" xfId="5944"/>
    <cellStyle name="_Costs not in AURORA 2006GRC 6.15.06_PCA 9 -  Exhibit D April 2010" xfId="5945"/>
    <cellStyle name="_Costs not in AURORA 2006GRC 6.15.06_PCA 9 -  Exhibit D April 2010 (3)" xfId="5946"/>
    <cellStyle name="_Costs not in AURORA 2006GRC 6.15.06_PCA 9 -  Exhibit D April 2010 (3) 2" xfId="5947"/>
    <cellStyle name="_Costs not in AURORA 2006GRC 6.15.06_PCA 9 -  Exhibit D April 2010 (3) 2 2" xfId="5948"/>
    <cellStyle name="_Costs not in AURORA 2006GRC 6.15.06_PCA 9 -  Exhibit D April 2010 (3) 3" xfId="5949"/>
    <cellStyle name="_Costs not in AURORA 2006GRC 6.15.06_PCA 9 -  Exhibit D April 2010 (3)_DEM-WP(C) ENERG10C--ctn Mid-C_042010 2010GRC" xfId="5950"/>
    <cellStyle name="_Costs not in AURORA 2006GRC 6.15.06_PCA 9 -  Exhibit D April 2010 2" xfId="5951"/>
    <cellStyle name="_Costs not in AURORA 2006GRC 6.15.06_PCA 9 -  Exhibit D April 2010 3" xfId="5952"/>
    <cellStyle name="_Costs not in AURORA 2006GRC 6.15.06_PCA 9 -  Exhibit D April 2010 4" xfId="5953"/>
    <cellStyle name="_Costs not in AURORA 2006GRC 6.15.06_PCA 9 -  Exhibit D April 2010 5" xfId="5954"/>
    <cellStyle name="_Costs not in AURORA 2006GRC 6.15.06_PCA 9 -  Exhibit D April 2010 6" xfId="5955"/>
    <cellStyle name="_Costs not in AURORA 2006GRC 6.15.06_PCA 9 -  Exhibit D Nov 2010" xfId="5956"/>
    <cellStyle name="_Costs not in AURORA 2006GRC 6.15.06_PCA 9 -  Exhibit D Nov 2010 2" xfId="5957"/>
    <cellStyle name="_Costs not in AURORA 2006GRC 6.15.06_PCA 9 - Exhibit D at August 2010" xfId="5958"/>
    <cellStyle name="_Costs not in AURORA 2006GRC 6.15.06_PCA 9 - Exhibit D at August 2010 2" xfId="5959"/>
    <cellStyle name="_Costs not in AURORA 2006GRC 6.15.06_PCA 9 - Exhibit D June 2010 GRC" xfId="5960"/>
    <cellStyle name="_Costs not in AURORA 2006GRC 6.15.06_PCA 9 - Exhibit D June 2010 GRC 2" xfId="5961"/>
    <cellStyle name="_Costs not in AURORA 2006GRC 6.15.06_Power Costs - Comparison bx Rbtl-Staff-Jt-PC" xfId="5962"/>
    <cellStyle name="_Costs not in AURORA 2006GRC 6.15.06_Power Costs - Comparison bx Rbtl-Staff-Jt-PC 2" xfId="5963"/>
    <cellStyle name="_Costs not in AURORA 2006GRC 6.15.06_Power Costs - Comparison bx Rbtl-Staff-Jt-PC 2 2" xfId="5964"/>
    <cellStyle name="_Costs not in AURORA 2006GRC 6.15.06_Power Costs - Comparison bx Rbtl-Staff-Jt-PC 2 2 2" xfId="5965"/>
    <cellStyle name="_Costs not in AURORA 2006GRC 6.15.06_Power Costs - Comparison bx Rbtl-Staff-Jt-PC 2 3" xfId="5966"/>
    <cellStyle name="_Costs not in AURORA 2006GRC 6.15.06_Power Costs - Comparison bx Rbtl-Staff-Jt-PC 3" xfId="5967"/>
    <cellStyle name="_Costs not in AURORA 2006GRC 6.15.06_Power Costs - Comparison bx Rbtl-Staff-Jt-PC 3 2" xfId="5968"/>
    <cellStyle name="_Costs not in AURORA 2006GRC 6.15.06_Power Costs - Comparison bx Rbtl-Staff-Jt-PC 4" xfId="5969"/>
    <cellStyle name="_Costs not in AURORA 2006GRC 6.15.06_Power Costs - Comparison bx Rbtl-Staff-Jt-PC_Adj Bench DR 3 for Initial Briefs (Electric)" xfId="5970"/>
    <cellStyle name="_Costs not in AURORA 2006GRC 6.15.06_Power Costs - Comparison bx Rbtl-Staff-Jt-PC_Adj Bench DR 3 for Initial Briefs (Electric) 2" xfId="5971"/>
    <cellStyle name="_Costs not in AURORA 2006GRC 6.15.06_Power Costs - Comparison bx Rbtl-Staff-Jt-PC_Adj Bench DR 3 for Initial Briefs (Electric) 2 2" xfId="5972"/>
    <cellStyle name="_Costs not in AURORA 2006GRC 6.15.06_Power Costs - Comparison bx Rbtl-Staff-Jt-PC_Adj Bench DR 3 for Initial Briefs (Electric) 2 2 2" xfId="5973"/>
    <cellStyle name="_Costs not in AURORA 2006GRC 6.15.06_Power Costs - Comparison bx Rbtl-Staff-Jt-PC_Adj Bench DR 3 for Initial Briefs (Electric) 2 3" xfId="5974"/>
    <cellStyle name="_Costs not in AURORA 2006GRC 6.15.06_Power Costs - Comparison bx Rbtl-Staff-Jt-PC_Adj Bench DR 3 for Initial Briefs (Electric) 3" xfId="5975"/>
    <cellStyle name="_Costs not in AURORA 2006GRC 6.15.06_Power Costs - Comparison bx Rbtl-Staff-Jt-PC_Adj Bench DR 3 for Initial Briefs (Electric) 3 2" xfId="5976"/>
    <cellStyle name="_Costs not in AURORA 2006GRC 6.15.06_Power Costs - Comparison bx Rbtl-Staff-Jt-PC_Adj Bench DR 3 for Initial Briefs (Electric) 4" xfId="5977"/>
    <cellStyle name="_Costs not in AURORA 2006GRC 6.15.06_Power Costs - Comparison bx Rbtl-Staff-Jt-PC_Adj Bench DR 3 for Initial Briefs (Electric)_DEM-WP(C) ENERG10C--ctn Mid-C_042010 2010GRC" xfId="5978"/>
    <cellStyle name="_Costs not in AURORA 2006GRC 6.15.06_Power Costs - Comparison bx Rbtl-Staff-Jt-PC_DEM-WP(C) ENERG10C--ctn Mid-C_042010 2010GRC" xfId="5979"/>
    <cellStyle name="_Costs not in AURORA 2006GRC 6.15.06_Power Costs - Comparison bx Rbtl-Staff-Jt-PC_Electric Rev Req Model (2009 GRC) Rebuttal" xfId="5980"/>
    <cellStyle name="_Costs not in AURORA 2006GRC 6.15.06_Power Costs - Comparison bx Rbtl-Staff-Jt-PC_Electric Rev Req Model (2009 GRC) Rebuttal 2" xfId="5981"/>
    <cellStyle name="_Costs not in AURORA 2006GRC 6.15.06_Power Costs - Comparison bx Rbtl-Staff-Jt-PC_Electric Rev Req Model (2009 GRC) Rebuttal 2 2" xfId="5982"/>
    <cellStyle name="_Costs not in AURORA 2006GRC 6.15.06_Power Costs - Comparison bx Rbtl-Staff-Jt-PC_Electric Rev Req Model (2009 GRC) Rebuttal 2 2 2" xfId="5983"/>
    <cellStyle name="_Costs not in AURORA 2006GRC 6.15.06_Power Costs - Comparison bx Rbtl-Staff-Jt-PC_Electric Rev Req Model (2009 GRC) Rebuttal 2 3" xfId="5984"/>
    <cellStyle name="_Costs not in AURORA 2006GRC 6.15.06_Power Costs - Comparison bx Rbtl-Staff-Jt-PC_Electric Rev Req Model (2009 GRC) Rebuttal 3" xfId="5985"/>
    <cellStyle name="_Costs not in AURORA 2006GRC 6.15.06_Power Costs - Comparison bx Rbtl-Staff-Jt-PC_Electric Rev Req Model (2009 GRC) Rebuttal 3 2" xfId="5986"/>
    <cellStyle name="_Costs not in AURORA 2006GRC 6.15.06_Power Costs - Comparison bx Rbtl-Staff-Jt-PC_Electric Rev Req Model (2009 GRC) Rebuttal 4" xfId="5987"/>
    <cellStyle name="_Costs not in AURORA 2006GRC 6.15.06_Power Costs - Comparison bx Rbtl-Staff-Jt-PC_Electric Rev Req Model (2009 GRC) Rebuttal REmoval of New  WH Solar AdjustMI" xfId="5988"/>
    <cellStyle name="_Costs not in AURORA 2006GRC 6.15.06_Power Costs - Comparison bx Rbtl-Staff-Jt-PC_Electric Rev Req Model (2009 GRC) Rebuttal REmoval of New  WH Solar AdjustMI 2" xfId="5989"/>
    <cellStyle name="_Costs not in AURORA 2006GRC 6.15.06_Power Costs - Comparison bx Rbtl-Staff-Jt-PC_Electric Rev Req Model (2009 GRC) Rebuttal REmoval of New  WH Solar AdjustMI 2 2" xfId="5990"/>
    <cellStyle name="_Costs not in AURORA 2006GRC 6.15.06_Power Costs - Comparison bx Rbtl-Staff-Jt-PC_Electric Rev Req Model (2009 GRC) Rebuttal REmoval of New  WH Solar AdjustMI 2 2 2" xfId="5991"/>
    <cellStyle name="_Costs not in AURORA 2006GRC 6.15.06_Power Costs - Comparison bx Rbtl-Staff-Jt-PC_Electric Rev Req Model (2009 GRC) Rebuttal REmoval of New  WH Solar AdjustMI 2 3" xfId="5992"/>
    <cellStyle name="_Costs not in AURORA 2006GRC 6.15.06_Power Costs - Comparison bx Rbtl-Staff-Jt-PC_Electric Rev Req Model (2009 GRC) Rebuttal REmoval of New  WH Solar AdjustMI 3" xfId="5993"/>
    <cellStyle name="_Costs not in AURORA 2006GRC 6.15.06_Power Costs - Comparison bx Rbtl-Staff-Jt-PC_Electric Rev Req Model (2009 GRC) Rebuttal REmoval of New  WH Solar AdjustMI 3 2" xfId="5994"/>
    <cellStyle name="_Costs not in AURORA 2006GRC 6.15.06_Power Costs - Comparison bx Rbtl-Staff-Jt-PC_Electric Rev Req Model (2009 GRC) Rebuttal REmoval of New  WH Solar AdjustMI 4" xfId="5995"/>
    <cellStyle name="_Costs not in AURORA 2006GRC 6.15.06_Power Costs - Comparison bx Rbtl-Staff-Jt-PC_Electric Rev Req Model (2009 GRC) Rebuttal REmoval of New  WH Solar AdjustMI_DEM-WP(C) ENERG10C--ctn Mid-C_042010 2010GRC" xfId="5996"/>
    <cellStyle name="_Costs not in AURORA 2006GRC 6.15.06_Power Costs - Comparison bx Rbtl-Staff-Jt-PC_Electric Rev Req Model (2009 GRC) Revised 01-18-2010" xfId="5997"/>
    <cellStyle name="_Costs not in AURORA 2006GRC 6.15.06_Power Costs - Comparison bx Rbtl-Staff-Jt-PC_Electric Rev Req Model (2009 GRC) Revised 01-18-2010 2" xfId="5998"/>
    <cellStyle name="_Costs not in AURORA 2006GRC 6.15.06_Power Costs - Comparison bx Rbtl-Staff-Jt-PC_Electric Rev Req Model (2009 GRC) Revised 01-18-2010 2 2" xfId="5999"/>
    <cellStyle name="_Costs not in AURORA 2006GRC 6.15.06_Power Costs - Comparison bx Rbtl-Staff-Jt-PC_Electric Rev Req Model (2009 GRC) Revised 01-18-2010 2 2 2" xfId="6000"/>
    <cellStyle name="_Costs not in AURORA 2006GRC 6.15.06_Power Costs - Comparison bx Rbtl-Staff-Jt-PC_Electric Rev Req Model (2009 GRC) Revised 01-18-2010 2 3" xfId="6001"/>
    <cellStyle name="_Costs not in AURORA 2006GRC 6.15.06_Power Costs - Comparison bx Rbtl-Staff-Jt-PC_Electric Rev Req Model (2009 GRC) Revised 01-18-2010 3" xfId="6002"/>
    <cellStyle name="_Costs not in AURORA 2006GRC 6.15.06_Power Costs - Comparison bx Rbtl-Staff-Jt-PC_Electric Rev Req Model (2009 GRC) Revised 01-18-2010 3 2" xfId="6003"/>
    <cellStyle name="_Costs not in AURORA 2006GRC 6.15.06_Power Costs - Comparison bx Rbtl-Staff-Jt-PC_Electric Rev Req Model (2009 GRC) Revised 01-18-2010 4" xfId="6004"/>
    <cellStyle name="_Costs not in AURORA 2006GRC 6.15.06_Power Costs - Comparison bx Rbtl-Staff-Jt-PC_Electric Rev Req Model (2009 GRC) Revised 01-18-2010_DEM-WP(C) ENERG10C--ctn Mid-C_042010 2010GRC" xfId="6005"/>
    <cellStyle name="_Costs not in AURORA 2006GRC 6.15.06_Power Costs - Comparison bx Rbtl-Staff-Jt-PC_Final Order Electric EXHIBIT A-1" xfId="6006"/>
    <cellStyle name="_Costs not in AURORA 2006GRC 6.15.06_Power Costs - Comparison bx Rbtl-Staff-Jt-PC_Final Order Electric EXHIBIT A-1 2" xfId="6007"/>
    <cellStyle name="_Costs not in AURORA 2006GRC 6.15.06_Power Costs - Comparison bx Rbtl-Staff-Jt-PC_Final Order Electric EXHIBIT A-1 2 2" xfId="6008"/>
    <cellStyle name="_Costs not in AURORA 2006GRC 6.15.06_Power Costs - Comparison bx Rbtl-Staff-Jt-PC_Final Order Electric EXHIBIT A-1 2 2 2" xfId="6009"/>
    <cellStyle name="_Costs not in AURORA 2006GRC 6.15.06_Power Costs - Comparison bx Rbtl-Staff-Jt-PC_Final Order Electric EXHIBIT A-1 2 3" xfId="6010"/>
    <cellStyle name="_Costs not in AURORA 2006GRC 6.15.06_Power Costs - Comparison bx Rbtl-Staff-Jt-PC_Final Order Electric EXHIBIT A-1 3" xfId="6011"/>
    <cellStyle name="_Costs not in AURORA 2006GRC 6.15.06_Power Costs - Comparison bx Rbtl-Staff-Jt-PC_Final Order Electric EXHIBIT A-1 3 2" xfId="6012"/>
    <cellStyle name="_Costs not in AURORA 2006GRC 6.15.06_Power Costs - Comparison bx Rbtl-Staff-Jt-PC_Final Order Electric EXHIBIT A-1 4" xfId="6013"/>
    <cellStyle name="_Costs not in AURORA 2006GRC 6.15.06_Production Adj 4.37" xfId="6014"/>
    <cellStyle name="_Costs not in AURORA 2006GRC 6.15.06_Production Adj 4.37 2" xfId="6015"/>
    <cellStyle name="_Costs not in AURORA 2006GRC 6.15.06_Production Adj 4.37 2 2" xfId="6016"/>
    <cellStyle name="_Costs not in AURORA 2006GRC 6.15.06_Production Adj 4.37 2 2 2" xfId="6017"/>
    <cellStyle name="_Costs not in AURORA 2006GRC 6.15.06_Production Adj 4.37 2 3" xfId="6018"/>
    <cellStyle name="_Costs not in AURORA 2006GRC 6.15.06_Production Adj 4.37 3" xfId="6019"/>
    <cellStyle name="_Costs not in AURORA 2006GRC 6.15.06_Production Adj 4.37 3 2" xfId="6020"/>
    <cellStyle name="_Costs not in AURORA 2006GRC 6.15.06_Production Adj 4.37 4" xfId="6021"/>
    <cellStyle name="_Costs not in AURORA 2006GRC 6.15.06_Purchased Power Adj 4.03" xfId="6022"/>
    <cellStyle name="_Costs not in AURORA 2006GRC 6.15.06_Purchased Power Adj 4.03 2" xfId="6023"/>
    <cellStyle name="_Costs not in AURORA 2006GRC 6.15.06_Purchased Power Adj 4.03 2 2" xfId="6024"/>
    <cellStyle name="_Costs not in AURORA 2006GRC 6.15.06_Purchased Power Adj 4.03 2 2 2" xfId="6025"/>
    <cellStyle name="_Costs not in AURORA 2006GRC 6.15.06_Purchased Power Adj 4.03 2 3" xfId="6026"/>
    <cellStyle name="_Costs not in AURORA 2006GRC 6.15.06_Purchased Power Adj 4.03 3" xfId="6027"/>
    <cellStyle name="_Costs not in AURORA 2006GRC 6.15.06_Purchased Power Adj 4.03 3 2" xfId="6028"/>
    <cellStyle name="_Costs not in AURORA 2006GRC 6.15.06_Purchased Power Adj 4.03 4" xfId="6029"/>
    <cellStyle name="_Costs not in AURORA 2006GRC 6.15.06_Rebuttal Power Costs" xfId="6030"/>
    <cellStyle name="_Costs not in AURORA 2006GRC 6.15.06_Rebuttal Power Costs 2" xfId="6031"/>
    <cellStyle name="_Costs not in AURORA 2006GRC 6.15.06_Rebuttal Power Costs 2 2" xfId="6032"/>
    <cellStyle name="_Costs not in AURORA 2006GRC 6.15.06_Rebuttal Power Costs 2 2 2" xfId="6033"/>
    <cellStyle name="_Costs not in AURORA 2006GRC 6.15.06_Rebuttal Power Costs 2 3" xfId="6034"/>
    <cellStyle name="_Costs not in AURORA 2006GRC 6.15.06_Rebuttal Power Costs 3" xfId="6035"/>
    <cellStyle name="_Costs not in AURORA 2006GRC 6.15.06_Rebuttal Power Costs 3 2" xfId="6036"/>
    <cellStyle name="_Costs not in AURORA 2006GRC 6.15.06_Rebuttal Power Costs 4" xfId="6037"/>
    <cellStyle name="_Costs not in AURORA 2006GRC 6.15.06_Rebuttal Power Costs_Adj Bench DR 3 for Initial Briefs (Electric)" xfId="6038"/>
    <cellStyle name="_Costs not in AURORA 2006GRC 6.15.06_Rebuttal Power Costs_Adj Bench DR 3 for Initial Briefs (Electric) 2" xfId="6039"/>
    <cellStyle name="_Costs not in AURORA 2006GRC 6.15.06_Rebuttal Power Costs_Adj Bench DR 3 for Initial Briefs (Electric) 2 2" xfId="6040"/>
    <cellStyle name="_Costs not in AURORA 2006GRC 6.15.06_Rebuttal Power Costs_Adj Bench DR 3 for Initial Briefs (Electric) 2 2 2" xfId="6041"/>
    <cellStyle name="_Costs not in AURORA 2006GRC 6.15.06_Rebuttal Power Costs_Adj Bench DR 3 for Initial Briefs (Electric) 2 3" xfId="6042"/>
    <cellStyle name="_Costs not in AURORA 2006GRC 6.15.06_Rebuttal Power Costs_Adj Bench DR 3 for Initial Briefs (Electric) 3" xfId="6043"/>
    <cellStyle name="_Costs not in AURORA 2006GRC 6.15.06_Rebuttal Power Costs_Adj Bench DR 3 for Initial Briefs (Electric) 3 2" xfId="6044"/>
    <cellStyle name="_Costs not in AURORA 2006GRC 6.15.06_Rebuttal Power Costs_Adj Bench DR 3 for Initial Briefs (Electric) 4" xfId="6045"/>
    <cellStyle name="_Costs not in AURORA 2006GRC 6.15.06_Rebuttal Power Costs_Adj Bench DR 3 for Initial Briefs (Electric)_DEM-WP(C) ENERG10C--ctn Mid-C_042010 2010GRC" xfId="6046"/>
    <cellStyle name="_Costs not in AURORA 2006GRC 6.15.06_Rebuttal Power Costs_DEM-WP(C) ENERG10C--ctn Mid-C_042010 2010GRC" xfId="6047"/>
    <cellStyle name="_Costs not in AURORA 2006GRC 6.15.06_Rebuttal Power Costs_Electric Rev Req Model (2009 GRC) Rebuttal" xfId="6048"/>
    <cellStyle name="_Costs not in AURORA 2006GRC 6.15.06_Rebuttal Power Costs_Electric Rev Req Model (2009 GRC) Rebuttal 2" xfId="6049"/>
    <cellStyle name="_Costs not in AURORA 2006GRC 6.15.06_Rebuttal Power Costs_Electric Rev Req Model (2009 GRC) Rebuttal 2 2" xfId="6050"/>
    <cellStyle name="_Costs not in AURORA 2006GRC 6.15.06_Rebuttal Power Costs_Electric Rev Req Model (2009 GRC) Rebuttal 2 2 2" xfId="6051"/>
    <cellStyle name="_Costs not in AURORA 2006GRC 6.15.06_Rebuttal Power Costs_Electric Rev Req Model (2009 GRC) Rebuttal 2 3" xfId="6052"/>
    <cellStyle name="_Costs not in AURORA 2006GRC 6.15.06_Rebuttal Power Costs_Electric Rev Req Model (2009 GRC) Rebuttal 3" xfId="6053"/>
    <cellStyle name="_Costs not in AURORA 2006GRC 6.15.06_Rebuttal Power Costs_Electric Rev Req Model (2009 GRC) Rebuttal 3 2" xfId="6054"/>
    <cellStyle name="_Costs not in AURORA 2006GRC 6.15.06_Rebuttal Power Costs_Electric Rev Req Model (2009 GRC) Rebuttal 4" xfId="6055"/>
    <cellStyle name="_Costs not in AURORA 2006GRC 6.15.06_Rebuttal Power Costs_Electric Rev Req Model (2009 GRC) Rebuttal REmoval of New  WH Solar AdjustMI" xfId="6056"/>
    <cellStyle name="_Costs not in AURORA 2006GRC 6.15.06_Rebuttal Power Costs_Electric Rev Req Model (2009 GRC) Rebuttal REmoval of New  WH Solar AdjustMI 2" xfId="6057"/>
    <cellStyle name="_Costs not in AURORA 2006GRC 6.15.06_Rebuttal Power Costs_Electric Rev Req Model (2009 GRC) Rebuttal REmoval of New  WH Solar AdjustMI 2 2" xfId="6058"/>
    <cellStyle name="_Costs not in AURORA 2006GRC 6.15.06_Rebuttal Power Costs_Electric Rev Req Model (2009 GRC) Rebuttal REmoval of New  WH Solar AdjustMI 2 2 2" xfId="6059"/>
    <cellStyle name="_Costs not in AURORA 2006GRC 6.15.06_Rebuttal Power Costs_Electric Rev Req Model (2009 GRC) Rebuttal REmoval of New  WH Solar AdjustMI 2 3" xfId="6060"/>
    <cellStyle name="_Costs not in AURORA 2006GRC 6.15.06_Rebuttal Power Costs_Electric Rev Req Model (2009 GRC) Rebuttal REmoval of New  WH Solar AdjustMI 3" xfId="6061"/>
    <cellStyle name="_Costs not in AURORA 2006GRC 6.15.06_Rebuttal Power Costs_Electric Rev Req Model (2009 GRC) Rebuttal REmoval of New  WH Solar AdjustMI 3 2" xfId="6062"/>
    <cellStyle name="_Costs not in AURORA 2006GRC 6.15.06_Rebuttal Power Costs_Electric Rev Req Model (2009 GRC) Rebuttal REmoval of New  WH Solar AdjustMI 4" xfId="6063"/>
    <cellStyle name="_Costs not in AURORA 2006GRC 6.15.06_Rebuttal Power Costs_Electric Rev Req Model (2009 GRC) Rebuttal REmoval of New  WH Solar AdjustMI_DEM-WP(C) ENERG10C--ctn Mid-C_042010 2010GRC" xfId="6064"/>
    <cellStyle name="_Costs not in AURORA 2006GRC 6.15.06_Rebuttal Power Costs_Electric Rev Req Model (2009 GRC) Revised 01-18-2010" xfId="6065"/>
    <cellStyle name="_Costs not in AURORA 2006GRC 6.15.06_Rebuttal Power Costs_Electric Rev Req Model (2009 GRC) Revised 01-18-2010 2" xfId="6066"/>
    <cellStyle name="_Costs not in AURORA 2006GRC 6.15.06_Rebuttal Power Costs_Electric Rev Req Model (2009 GRC) Revised 01-18-2010 2 2" xfId="6067"/>
    <cellStyle name="_Costs not in AURORA 2006GRC 6.15.06_Rebuttal Power Costs_Electric Rev Req Model (2009 GRC) Revised 01-18-2010 2 2 2" xfId="6068"/>
    <cellStyle name="_Costs not in AURORA 2006GRC 6.15.06_Rebuttal Power Costs_Electric Rev Req Model (2009 GRC) Revised 01-18-2010 2 3" xfId="6069"/>
    <cellStyle name="_Costs not in AURORA 2006GRC 6.15.06_Rebuttal Power Costs_Electric Rev Req Model (2009 GRC) Revised 01-18-2010 3" xfId="6070"/>
    <cellStyle name="_Costs not in AURORA 2006GRC 6.15.06_Rebuttal Power Costs_Electric Rev Req Model (2009 GRC) Revised 01-18-2010 3 2" xfId="6071"/>
    <cellStyle name="_Costs not in AURORA 2006GRC 6.15.06_Rebuttal Power Costs_Electric Rev Req Model (2009 GRC) Revised 01-18-2010 4" xfId="6072"/>
    <cellStyle name="_Costs not in AURORA 2006GRC 6.15.06_Rebuttal Power Costs_Electric Rev Req Model (2009 GRC) Revised 01-18-2010_DEM-WP(C) ENERG10C--ctn Mid-C_042010 2010GRC" xfId="6073"/>
    <cellStyle name="_Costs not in AURORA 2006GRC 6.15.06_Rebuttal Power Costs_Final Order Electric EXHIBIT A-1" xfId="6074"/>
    <cellStyle name="_Costs not in AURORA 2006GRC 6.15.06_Rebuttal Power Costs_Final Order Electric EXHIBIT A-1 2" xfId="6075"/>
    <cellStyle name="_Costs not in AURORA 2006GRC 6.15.06_Rebuttal Power Costs_Final Order Electric EXHIBIT A-1 2 2" xfId="6076"/>
    <cellStyle name="_Costs not in AURORA 2006GRC 6.15.06_Rebuttal Power Costs_Final Order Electric EXHIBIT A-1 2 2 2" xfId="6077"/>
    <cellStyle name="_Costs not in AURORA 2006GRC 6.15.06_Rebuttal Power Costs_Final Order Electric EXHIBIT A-1 2 3" xfId="6078"/>
    <cellStyle name="_Costs not in AURORA 2006GRC 6.15.06_Rebuttal Power Costs_Final Order Electric EXHIBIT A-1 3" xfId="6079"/>
    <cellStyle name="_Costs not in AURORA 2006GRC 6.15.06_Rebuttal Power Costs_Final Order Electric EXHIBIT A-1 3 2" xfId="6080"/>
    <cellStyle name="_Costs not in AURORA 2006GRC 6.15.06_Rebuttal Power Costs_Final Order Electric EXHIBIT A-1 4" xfId="6081"/>
    <cellStyle name="_Costs not in AURORA 2006GRC 6.15.06_RECS vs PTC's w Interest 6-28-10" xfId="6082"/>
    <cellStyle name="_Costs not in AURORA 2006GRC 6.15.06_ROR &amp; CONV FACTOR" xfId="6083"/>
    <cellStyle name="_Costs not in AURORA 2006GRC 6.15.06_ROR &amp; CONV FACTOR 2" xfId="6084"/>
    <cellStyle name="_Costs not in AURORA 2006GRC 6.15.06_ROR &amp; CONV FACTOR 2 2" xfId="6085"/>
    <cellStyle name="_Costs not in AURORA 2006GRC 6.15.06_ROR &amp; CONV FACTOR 2 2 2" xfId="6086"/>
    <cellStyle name="_Costs not in AURORA 2006GRC 6.15.06_ROR &amp; CONV FACTOR 2 3" xfId="6087"/>
    <cellStyle name="_Costs not in AURORA 2006GRC 6.15.06_ROR &amp; CONV FACTOR 3" xfId="6088"/>
    <cellStyle name="_Costs not in AURORA 2006GRC 6.15.06_ROR &amp; CONV FACTOR 3 2" xfId="6089"/>
    <cellStyle name="_Costs not in AURORA 2006GRC 6.15.06_ROR &amp; CONV FACTOR 4" xfId="6090"/>
    <cellStyle name="_Costs not in AURORA 2006GRC 6.15.06_ROR 5.02" xfId="6091"/>
    <cellStyle name="_Costs not in AURORA 2006GRC 6.15.06_ROR 5.02 2" xfId="6092"/>
    <cellStyle name="_Costs not in AURORA 2006GRC 6.15.06_ROR 5.02 2 2" xfId="6093"/>
    <cellStyle name="_Costs not in AURORA 2006GRC 6.15.06_ROR 5.02 2 2 2" xfId="6094"/>
    <cellStyle name="_Costs not in AURORA 2006GRC 6.15.06_ROR 5.02 2 3" xfId="6095"/>
    <cellStyle name="_Costs not in AURORA 2006GRC 6.15.06_ROR 5.02 3" xfId="6096"/>
    <cellStyle name="_Costs not in AURORA 2006GRC 6.15.06_ROR 5.02 3 2" xfId="6097"/>
    <cellStyle name="_Costs not in AURORA 2006GRC 6.15.06_ROR 5.02 4" xfId="6098"/>
    <cellStyle name="_Costs not in AURORA 2006GRC 6.15.06_Wind Integration 10GRC" xfId="6099"/>
    <cellStyle name="_Costs not in AURORA 2006GRC 6.15.06_Wind Integration 10GRC 2" xfId="6100"/>
    <cellStyle name="_Costs not in AURORA 2006GRC 6.15.06_Wind Integration 10GRC 2 2" xfId="6101"/>
    <cellStyle name="_Costs not in AURORA 2006GRC 6.15.06_Wind Integration 10GRC 3" xfId="6102"/>
    <cellStyle name="_Costs not in AURORA 2006GRC 6.15.06_Wind Integration 10GRC_DEM-WP(C) ENERG10C--ctn Mid-C_042010 2010GRC" xfId="6103"/>
    <cellStyle name="_Costs not in AURORA 2006GRC w gas price updated" xfId="6104"/>
    <cellStyle name="_Costs not in AURORA 2006GRC w gas price updated 2" xfId="6105"/>
    <cellStyle name="_Costs not in AURORA 2006GRC w gas price updated 2 2" xfId="6106"/>
    <cellStyle name="_Costs not in AURORA 2006GRC w gas price updated 2 2 2" xfId="6107"/>
    <cellStyle name="_Costs not in AURORA 2006GRC w gas price updated 2 3" xfId="6108"/>
    <cellStyle name="_Costs not in AURORA 2006GRC w gas price updated 3" xfId="6109"/>
    <cellStyle name="_Costs not in AURORA 2006GRC w gas price updated 3 2" xfId="6110"/>
    <cellStyle name="_Costs not in AURORA 2006GRC w gas price updated 4" xfId="6111"/>
    <cellStyle name="_Costs not in AURORA 2006GRC w gas price updated 4 2" xfId="6112"/>
    <cellStyle name="_Costs not in AURORA 2006GRC w gas price updated 5" xfId="6113"/>
    <cellStyle name="_Costs not in AURORA 2006GRC w gas price updated 5 2" xfId="6114"/>
    <cellStyle name="_Costs not in AURORA 2006GRC w gas price updated 6" xfId="6115"/>
    <cellStyle name="_Costs not in AURORA 2006GRC w gas price updated 6 2" xfId="6116"/>
    <cellStyle name="_Costs not in AURORA 2006GRC w gas price updated_Adj Bench DR 3 for Initial Briefs (Electric)" xfId="6117"/>
    <cellStyle name="_Costs not in AURORA 2006GRC w gas price updated_Adj Bench DR 3 for Initial Briefs (Electric) 2" xfId="6118"/>
    <cellStyle name="_Costs not in AURORA 2006GRC w gas price updated_Adj Bench DR 3 for Initial Briefs (Electric) 2 2" xfId="6119"/>
    <cellStyle name="_Costs not in AURORA 2006GRC w gas price updated_Adj Bench DR 3 for Initial Briefs (Electric) 2 2 2" xfId="6120"/>
    <cellStyle name="_Costs not in AURORA 2006GRC w gas price updated_Adj Bench DR 3 for Initial Briefs (Electric) 2 3" xfId="6121"/>
    <cellStyle name="_Costs not in AURORA 2006GRC w gas price updated_Adj Bench DR 3 for Initial Briefs (Electric) 3" xfId="6122"/>
    <cellStyle name="_Costs not in AURORA 2006GRC w gas price updated_Adj Bench DR 3 for Initial Briefs (Electric) 3 2" xfId="6123"/>
    <cellStyle name="_Costs not in AURORA 2006GRC w gas price updated_Adj Bench DR 3 for Initial Briefs (Electric) 4" xfId="6124"/>
    <cellStyle name="_Costs not in AURORA 2006GRC w gas price updated_Adj Bench DR 3 for Initial Briefs (Electric)_DEM-WP(C) ENERG10C--ctn Mid-C_042010 2010GRC" xfId="6125"/>
    <cellStyle name="_Costs not in AURORA 2006GRC w gas price updated_Book1" xfId="6126"/>
    <cellStyle name="_Costs not in AURORA 2006GRC w gas price updated_Book2" xfId="6127"/>
    <cellStyle name="_Costs not in AURORA 2006GRC w gas price updated_Book2 2" xfId="6128"/>
    <cellStyle name="_Costs not in AURORA 2006GRC w gas price updated_Book2 2 2" xfId="6129"/>
    <cellStyle name="_Costs not in AURORA 2006GRC w gas price updated_Book2 2 2 2" xfId="6130"/>
    <cellStyle name="_Costs not in AURORA 2006GRC w gas price updated_Book2 2 3" xfId="6131"/>
    <cellStyle name="_Costs not in AURORA 2006GRC w gas price updated_Book2 3" xfId="6132"/>
    <cellStyle name="_Costs not in AURORA 2006GRC w gas price updated_Book2 3 2" xfId="6133"/>
    <cellStyle name="_Costs not in AURORA 2006GRC w gas price updated_Book2 4" xfId="6134"/>
    <cellStyle name="_Costs not in AURORA 2006GRC w gas price updated_Book2_Adj Bench DR 3 for Initial Briefs (Electric)" xfId="6135"/>
    <cellStyle name="_Costs not in AURORA 2006GRC w gas price updated_Book2_Adj Bench DR 3 for Initial Briefs (Electric) 2" xfId="6136"/>
    <cellStyle name="_Costs not in AURORA 2006GRC w gas price updated_Book2_Adj Bench DR 3 for Initial Briefs (Electric) 2 2" xfId="6137"/>
    <cellStyle name="_Costs not in AURORA 2006GRC w gas price updated_Book2_Adj Bench DR 3 for Initial Briefs (Electric) 2 2 2" xfId="6138"/>
    <cellStyle name="_Costs not in AURORA 2006GRC w gas price updated_Book2_Adj Bench DR 3 for Initial Briefs (Electric) 2 3" xfId="6139"/>
    <cellStyle name="_Costs not in AURORA 2006GRC w gas price updated_Book2_Adj Bench DR 3 for Initial Briefs (Electric) 3" xfId="6140"/>
    <cellStyle name="_Costs not in AURORA 2006GRC w gas price updated_Book2_Adj Bench DR 3 for Initial Briefs (Electric) 3 2" xfId="6141"/>
    <cellStyle name="_Costs not in AURORA 2006GRC w gas price updated_Book2_Adj Bench DR 3 for Initial Briefs (Electric) 4" xfId="6142"/>
    <cellStyle name="_Costs not in AURORA 2006GRC w gas price updated_Book2_Adj Bench DR 3 for Initial Briefs (Electric)_DEM-WP(C) ENERG10C--ctn Mid-C_042010 2010GRC" xfId="6143"/>
    <cellStyle name="_Costs not in AURORA 2006GRC w gas price updated_Book2_DEM-WP(C) ENERG10C--ctn Mid-C_042010 2010GRC" xfId="6144"/>
    <cellStyle name="_Costs not in AURORA 2006GRC w gas price updated_Book2_Electric Rev Req Model (2009 GRC) Rebuttal" xfId="6145"/>
    <cellStyle name="_Costs not in AURORA 2006GRC w gas price updated_Book2_Electric Rev Req Model (2009 GRC) Rebuttal 2" xfId="6146"/>
    <cellStyle name="_Costs not in AURORA 2006GRC w gas price updated_Book2_Electric Rev Req Model (2009 GRC) Rebuttal 2 2" xfId="6147"/>
    <cellStyle name="_Costs not in AURORA 2006GRC w gas price updated_Book2_Electric Rev Req Model (2009 GRC) Rebuttal 2 2 2" xfId="6148"/>
    <cellStyle name="_Costs not in AURORA 2006GRC w gas price updated_Book2_Electric Rev Req Model (2009 GRC) Rebuttal 2 3" xfId="6149"/>
    <cellStyle name="_Costs not in AURORA 2006GRC w gas price updated_Book2_Electric Rev Req Model (2009 GRC) Rebuttal 3" xfId="6150"/>
    <cellStyle name="_Costs not in AURORA 2006GRC w gas price updated_Book2_Electric Rev Req Model (2009 GRC) Rebuttal 3 2" xfId="6151"/>
    <cellStyle name="_Costs not in AURORA 2006GRC w gas price updated_Book2_Electric Rev Req Model (2009 GRC) Rebuttal 4" xfId="6152"/>
    <cellStyle name="_Costs not in AURORA 2006GRC w gas price updated_Book2_Electric Rev Req Model (2009 GRC) Rebuttal REmoval of New  WH Solar AdjustMI" xfId="6153"/>
    <cellStyle name="_Costs not in AURORA 2006GRC w gas price updated_Book2_Electric Rev Req Model (2009 GRC) Rebuttal REmoval of New  WH Solar AdjustMI 2" xfId="6154"/>
    <cellStyle name="_Costs not in AURORA 2006GRC w gas price updated_Book2_Electric Rev Req Model (2009 GRC) Rebuttal REmoval of New  WH Solar AdjustMI 2 2" xfId="6155"/>
    <cellStyle name="_Costs not in AURORA 2006GRC w gas price updated_Book2_Electric Rev Req Model (2009 GRC) Rebuttal REmoval of New  WH Solar AdjustMI 2 2 2" xfId="6156"/>
    <cellStyle name="_Costs not in AURORA 2006GRC w gas price updated_Book2_Electric Rev Req Model (2009 GRC) Rebuttal REmoval of New  WH Solar AdjustMI 2 3" xfId="6157"/>
    <cellStyle name="_Costs not in AURORA 2006GRC w gas price updated_Book2_Electric Rev Req Model (2009 GRC) Rebuttal REmoval of New  WH Solar AdjustMI 3" xfId="6158"/>
    <cellStyle name="_Costs not in AURORA 2006GRC w gas price updated_Book2_Electric Rev Req Model (2009 GRC) Rebuttal REmoval of New  WH Solar AdjustMI 3 2" xfId="6159"/>
    <cellStyle name="_Costs not in AURORA 2006GRC w gas price updated_Book2_Electric Rev Req Model (2009 GRC) Rebuttal REmoval of New  WH Solar AdjustMI 4" xfId="6160"/>
    <cellStyle name="_Costs not in AURORA 2006GRC w gas price updated_Book2_Electric Rev Req Model (2009 GRC) Rebuttal REmoval of New  WH Solar AdjustMI_DEM-WP(C) ENERG10C--ctn Mid-C_042010 2010GRC" xfId="6161"/>
    <cellStyle name="_Costs not in AURORA 2006GRC w gas price updated_Book2_Electric Rev Req Model (2009 GRC) Revised 01-18-2010" xfId="6162"/>
    <cellStyle name="_Costs not in AURORA 2006GRC w gas price updated_Book2_Electric Rev Req Model (2009 GRC) Revised 01-18-2010 2" xfId="6163"/>
    <cellStyle name="_Costs not in AURORA 2006GRC w gas price updated_Book2_Electric Rev Req Model (2009 GRC) Revised 01-18-2010 2 2" xfId="6164"/>
    <cellStyle name="_Costs not in AURORA 2006GRC w gas price updated_Book2_Electric Rev Req Model (2009 GRC) Revised 01-18-2010 2 2 2" xfId="6165"/>
    <cellStyle name="_Costs not in AURORA 2006GRC w gas price updated_Book2_Electric Rev Req Model (2009 GRC) Revised 01-18-2010 2 3" xfId="6166"/>
    <cellStyle name="_Costs not in AURORA 2006GRC w gas price updated_Book2_Electric Rev Req Model (2009 GRC) Revised 01-18-2010 3" xfId="6167"/>
    <cellStyle name="_Costs not in AURORA 2006GRC w gas price updated_Book2_Electric Rev Req Model (2009 GRC) Revised 01-18-2010 3 2" xfId="6168"/>
    <cellStyle name="_Costs not in AURORA 2006GRC w gas price updated_Book2_Electric Rev Req Model (2009 GRC) Revised 01-18-2010 4" xfId="6169"/>
    <cellStyle name="_Costs not in AURORA 2006GRC w gas price updated_Book2_Electric Rev Req Model (2009 GRC) Revised 01-18-2010_DEM-WP(C) ENERG10C--ctn Mid-C_042010 2010GRC" xfId="6170"/>
    <cellStyle name="_Costs not in AURORA 2006GRC w gas price updated_Book2_Final Order Electric EXHIBIT A-1" xfId="6171"/>
    <cellStyle name="_Costs not in AURORA 2006GRC w gas price updated_Book2_Final Order Electric EXHIBIT A-1 2" xfId="6172"/>
    <cellStyle name="_Costs not in AURORA 2006GRC w gas price updated_Book2_Final Order Electric EXHIBIT A-1 2 2" xfId="6173"/>
    <cellStyle name="_Costs not in AURORA 2006GRC w gas price updated_Book2_Final Order Electric EXHIBIT A-1 2 2 2" xfId="6174"/>
    <cellStyle name="_Costs not in AURORA 2006GRC w gas price updated_Book2_Final Order Electric EXHIBIT A-1 2 3" xfId="6175"/>
    <cellStyle name="_Costs not in AURORA 2006GRC w gas price updated_Book2_Final Order Electric EXHIBIT A-1 3" xfId="6176"/>
    <cellStyle name="_Costs not in AURORA 2006GRC w gas price updated_Book2_Final Order Electric EXHIBIT A-1 3 2" xfId="6177"/>
    <cellStyle name="_Costs not in AURORA 2006GRC w gas price updated_Book2_Final Order Electric EXHIBIT A-1 4" xfId="6178"/>
    <cellStyle name="_Costs not in AURORA 2006GRC w gas price updated_Chelan PUD Power Costs (8-10)" xfId="6179"/>
    <cellStyle name="_Costs not in AURORA 2006GRC w gas price updated_Chelan PUD Power Costs (8-10) 2" xfId="6180"/>
    <cellStyle name="_Costs not in AURORA 2006GRC w gas price updated_Colstrip 1&amp;2 Annual O&amp;M Budgets" xfId="6181"/>
    <cellStyle name="_Costs not in AURORA 2006GRC w gas price updated_Confidential Material" xfId="6182"/>
    <cellStyle name="_Costs not in AURORA 2006GRC w gas price updated_Confidential Material 2" xfId="6183"/>
    <cellStyle name="_Costs not in AURORA 2006GRC w gas price updated_DEM-WP(C) Colstrip 12 Coal Cost Forecast 2010GRC" xfId="6184"/>
    <cellStyle name="_Costs not in AURORA 2006GRC w gas price updated_DEM-WP(C) Colstrip 12 Coal Cost Forecast 2010GRC 2" xfId="6185"/>
    <cellStyle name="_Costs not in AURORA 2006GRC w gas price updated_DEM-WP(C) ENERG10C--ctn Mid-C_042010 2010GRC" xfId="6186"/>
    <cellStyle name="_Costs not in AURORA 2006GRC w gas price updated_DEM-WP(C) Production O&amp;M 2010GRC As-Filed" xfId="6187"/>
    <cellStyle name="_Costs not in AURORA 2006GRC w gas price updated_DEM-WP(C) Production O&amp;M 2010GRC As-Filed 2" xfId="6188"/>
    <cellStyle name="_Costs not in AURORA 2006GRC w gas price updated_DEM-WP(C) Production O&amp;M 2010GRC As-Filed 2 2" xfId="6189"/>
    <cellStyle name="_Costs not in AURORA 2006GRC w gas price updated_DEM-WP(C) Production O&amp;M 2010GRC As-Filed 3" xfId="6190"/>
    <cellStyle name="_Costs not in AURORA 2006GRC w gas price updated_DEM-WP(C) Production O&amp;M 2010GRC As-Filed 3 2" xfId="6191"/>
    <cellStyle name="_Costs not in AURORA 2006GRC w gas price updated_DEM-WP(C) Production O&amp;M 2010GRC As-Filed 4" xfId="6192"/>
    <cellStyle name="_Costs not in AURORA 2006GRC w gas price updated_DEM-WP(C) Production O&amp;M 2010GRC As-Filed 4 2" xfId="6193"/>
    <cellStyle name="_Costs not in AURORA 2006GRC w gas price updated_DEM-WP(C) Production O&amp;M 2010GRC As-Filed 5" xfId="6194"/>
    <cellStyle name="_Costs not in AURORA 2006GRC w gas price updated_DEM-WP(C) Production O&amp;M 2010GRC As-Filed 5 2" xfId="6195"/>
    <cellStyle name="_Costs not in AURORA 2006GRC w gas price updated_DEM-WP(C) Production O&amp;M 2010GRC As-Filed 6" xfId="6196"/>
    <cellStyle name="_Costs not in AURORA 2006GRC w gas price updated_DEM-WP(C) Production O&amp;M 2010GRC As-Filed 6 2" xfId="6197"/>
    <cellStyle name="_Costs not in AURORA 2006GRC w gas price updated_Electric Rev Req Model (2009 GRC) " xfId="6198"/>
    <cellStyle name="_Costs not in AURORA 2006GRC w gas price updated_Electric Rev Req Model (2009 GRC)  2" xfId="6199"/>
    <cellStyle name="_Costs not in AURORA 2006GRC w gas price updated_Electric Rev Req Model (2009 GRC)  2 2" xfId="6200"/>
    <cellStyle name="_Costs not in AURORA 2006GRC w gas price updated_Electric Rev Req Model (2009 GRC)  2 2 2" xfId="6201"/>
    <cellStyle name="_Costs not in AURORA 2006GRC w gas price updated_Electric Rev Req Model (2009 GRC)  2 3" xfId="6202"/>
    <cellStyle name="_Costs not in AURORA 2006GRC w gas price updated_Electric Rev Req Model (2009 GRC)  3" xfId="6203"/>
    <cellStyle name="_Costs not in AURORA 2006GRC w gas price updated_Electric Rev Req Model (2009 GRC)  3 2" xfId="6204"/>
    <cellStyle name="_Costs not in AURORA 2006GRC w gas price updated_Electric Rev Req Model (2009 GRC)  4" xfId="6205"/>
    <cellStyle name="_Costs not in AURORA 2006GRC w gas price updated_Electric Rev Req Model (2009 GRC) _DEM-WP(C) ENERG10C--ctn Mid-C_042010 2010GRC" xfId="6206"/>
    <cellStyle name="_Costs not in AURORA 2006GRC w gas price updated_Electric Rev Req Model (2009 GRC) Rebuttal" xfId="6207"/>
    <cellStyle name="_Costs not in AURORA 2006GRC w gas price updated_Electric Rev Req Model (2009 GRC) Rebuttal 2" xfId="6208"/>
    <cellStyle name="_Costs not in AURORA 2006GRC w gas price updated_Electric Rev Req Model (2009 GRC) Rebuttal 2 2" xfId="6209"/>
    <cellStyle name="_Costs not in AURORA 2006GRC w gas price updated_Electric Rev Req Model (2009 GRC) Rebuttal 2 2 2" xfId="6210"/>
    <cellStyle name="_Costs not in AURORA 2006GRC w gas price updated_Electric Rev Req Model (2009 GRC) Rebuttal 2 3" xfId="6211"/>
    <cellStyle name="_Costs not in AURORA 2006GRC w gas price updated_Electric Rev Req Model (2009 GRC) Rebuttal 3" xfId="6212"/>
    <cellStyle name="_Costs not in AURORA 2006GRC w gas price updated_Electric Rev Req Model (2009 GRC) Rebuttal 3 2" xfId="6213"/>
    <cellStyle name="_Costs not in AURORA 2006GRC w gas price updated_Electric Rev Req Model (2009 GRC) Rebuttal 4" xfId="6214"/>
    <cellStyle name="_Costs not in AURORA 2006GRC w gas price updated_Electric Rev Req Model (2009 GRC) Rebuttal REmoval of New  WH Solar AdjustMI" xfId="6215"/>
    <cellStyle name="_Costs not in AURORA 2006GRC w gas price updated_Electric Rev Req Model (2009 GRC) Rebuttal REmoval of New  WH Solar AdjustMI 2" xfId="6216"/>
    <cellStyle name="_Costs not in AURORA 2006GRC w gas price updated_Electric Rev Req Model (2009 GRC) Rebuttal REmoval of New  WH Solar AdjustMI 2 2" xfId="6217"/>
    <cellStyle name="_Costs not in AURORA 2006GRC w gas price updated_Electric Rev Req Model (2009 GRC) Rebuttal REmoval of New  WH Solar AdjustMI 2 2 2" xfId="6218"/>
    <cellStyle name="_Costs not in AURORA 2006GRC w gas price updated_Electric Rev Req Model (2009 GRC) Rebuttal REmoval of New  WH Solar AdjustMI 2 3" xfId="6219"/>
    <cellStyle name="_Costs not in AURORA 2006GRC w gas price updated_Electric Rev Req Model (2009 GRC) Rebuttal REmoval of New  WH Solar AdjustMI 3" xfId="6220"/>
    <cellStyle name="_Costs not in AURORA 2006GRC w gas price updated_Electric Rev Req Model (2009 GRC) Rebuttal REmoval of New  WH Solar AdjustMI 3 2" xfId="6221"/>
    <cellStyle name="_Costs not in AURORA 2006GRC w gas price updated_Electric Rev Req Model (2009 GRC) Rebuttal REmoval of New  WH Solar AdjustMI 4" xfId="6222"/>
    <cellStyle name="_Costs not in AURORA 2006GRC w gas price updated_Electric Rev Req Model (2009 GRC) Rebuttal REmoval of New  WH Solar AdjustMI_DEM-WP(C) ENERG10C--ctn Mid-C_042010 2010GRC" xfId="6223"/>
    <cellStyle name="_Costs not in AURORA 2006GRC w gas price updated_Electric Rev Req Model (2009 GRC) Revised 01-18-2010" xfId="6224"/>
    <cellStyle name="_Costs not in AURORA 2006GRC w gas price updated_Electric Rev Req Model (2009 GRC) Revised 01-18-2010 2" xfId="6225"/>
    <cellStyle name="_Costs not in AURORA 2006GRC w gas price updated_Electric Rev Req Model (2009 GRC) Revised 01-18-2010 2 2" xfId="6226"/>
    <cellStyle name="_Costs not in AURORA 2006GRC w gas price updated_Electric Rev Req Model (2009 GRC) Revised 01-18-2010 2 2 2" xfId="6227"/>
    <cellStyle name="_Costs not in AURORA 2006GRC w gas price updated_Electric Rev Req Model (2009 GRC) Revised 01-18-2010 2 3" xfId="6228"/>
    <cellStyle name="_Costs not in AURORA 2006GRC w gas price updated_Electric Rev Req Model (2009 GRC) Revised 01-18-2010 3" xfId="6229"/>
    <cellStyle name="_Costs not in AURORA 2006GRC w gas price updated_Electric Rev Req Model (2009 GRC) Revised 01-18-2010 3 2" xfId="6230"/>
    <cellStyle name="_Costs not in AURORA 2006GRC w gas price updated_Electric Rev Req Model (2009 GRC) Revised 01-18-2010 4" xfId="6231"/>
    <cellStyle name="_Costs not in AURORA 2006GRC w gas price updated_Electric Rev Req Model (2009 GRC) Revised 01-18-2010_DEM-WP(C) ENERG10C--ctn Mid-C_042010 2010GRC" xfId="6232"/>
    <cellStyle name="_Costs not in AURORA 2006GRC w gas price updated_Electric Rev Req Model (2010 GRC)" xfId="6233"/>
    <cellStyle name="_Costs not in AURORA 2006GRC w gas price updated_Electric Rev Req Model (2010 GRC) SF" xfId="6234"/>
    <cellStyle name="_Costs not in AURORA 2006GRC w gas price updated_Final Order Electric EXHIBIT A-1" xfId="6235"/>
    <cellStyle name="_Costs not in AURORA 2006GRC w gas price updated_Final Order Electric EXHIBIT A-1 2" xfId="6236"/>
    <cellStyle name="_Costs not in AURORA 2006GRC w gas price updated_Final Order Electric EXHIBIT A-1 2 2" xfId="6237"/>
    <cellStyle name="_Costs not in AURORA 2006GRC w gas price updated_Final Order Electric EXHIBIT A-1 2 2 2" xfId="6238"/>
    <cellStyle name="_Costs not in AURORA 2006GRC w gas price updated_Final Order Electric EXHIBIT A-1 2 3" xfId="6239"/>
    <cellStyle name="_Costs not in AURORA 2006GRC w gas price updated_Final Order Electric EXHIBIT A-1 3" xfId="6240"/>
    <cellStyle name="_Costs not in AURORA 2006GRC w gas price updated_Final Order Electric EXHIBIT A-1 3 2" xfId="6241"/>
    <cellStyle name="_Costs not in AURORA 2006GRC w gas price updated_Final Order Electric EXHIBIT A-1 4" xfId="6242"/>
    <cellStyle name="_Costs not in AURORA 2006GRC w gas price updated_NIM Summary" xfId="6243"/>
    <cellStyle name="_Costs not in AURORA 2006GRC w gas price updated_NIM Summary 2" xfId="6244"/>
    <cellStyle name="_Costs not in AURORA 2006GRC w gas price updated_NIM Summary 2 2" xfId="6245"/>
    <cellStyle name="_Costs not in AURORA 2006GRC w gas price updated_NIM Summary 3" xfId="6246"/>
    <cellStyle name="_Costs not in AURORA 2006GRC w gas price updated_NIM Summary_DEM-WP(C) ENERG10C--ctn Mid-C_042010 2010GRC" xfId="6247"/>
    <cellStyle name="_Costs not in AURORA 2006GRC w gas price updated_Rebuttal Power Costs" xfId="6248"/>
    <cellStyle name="_Costs not in AURORA 2006GRC w gas price updated_Rebuttal Power Costs 2" xfId="6249"/>
    <cellStyle name="_Costs not in AURORA 2006GRC w gas price updated_Rebuttal Power Costs 2 2" xfId="6250"/>
    <cellStyle name="_Costs not in AURORA 2006GRC w gas price updated_Rebuttal Power Costs 2 2 2" xfId="6251"/>
    <cellStyle name="_Costs not in AURORA 2006GRC w gas price updated_Rebuttal Power Costs 2 3" xfId="6252"/>
    <cellStyle name="_Costs not in AURORA 2006GRC w gas price updated_Rebuttal Power Costs 3" xfId="6253"/>
    <cellStyle name="_Costs not in AURORA 2006GRC w gas price updated_Rebuttal Power Costs 3 2" xfId="6254"/>
    <cellStyle name="_Costs not in AURORA 2006GRC w gas price updated_Rebuttal Power Costs 4" xfId="6255"/>
    <cellStyle name="_Costs not in AURORA 2006GRC w gas price updated_Rebuttal Power Costs_Adj Bench DR 3 for Initial Briefs (Electric)" xfId="6256"/>
    <cellStyle name="_Costs not in AURORA 2006GRC w gas price updated_Rebuttal Power Costs_Adj Bench DR 3 for Initial Briefs (Electric) 2" xfId="6257"/>
    <cellStyle name="_Costs not in AURORA 2006GRC w gas price updated_Rebuttal Power Costs_Adj Bench DR 3 for Initial Briefs (Electric) 2 2" xfId="6258"/>
    <cellStyle name="_Costs not in AURORA 2006GRC w gas price updated_Rebuttal Power Costs_Adj Bench DR 3 for Initial Briefs (Electric) 2 2 2" xfId="6259"/>
    <cellStyle name="_Costs not in AURORA 2006GRC w gas price updated_Rebuttal Power Costs_Adj Bench DR 3 for Initial Briefs (Electric) 2 3" xfId="6260"/>
    <cellStyle name="_Costs not in AURORA 2006GRC w gas price updated_Rebuttal Power Costs_Adj Bench DR 3 for Initial Briefs (Electric) 3" xfId="6261"/>
    <cellStyle name="_Costs not in AURORA 2006GRC w gas price updated_Rebuttal Power Costs_Adj Bench DR 3 for Initial Briefs (Electric) 3 2" xfId="6262"/>
    <cellStyle name="_Costs not in AURORA 2006GRC w gas price updated_Rebuttal Power Costs_Adj Bench DR 3 for Initial Briefs (Electric) 4" xfId="6263"/>
    <cellStyle name="_Costs not in AURORA 2006GRC w gas price updated_Rebuttal Power Costs_Adj Bench DR 3 for Initial Briefs (Electric)_DEM-WP(C) ENERG10C--ctn Mid-C_042010 2010GRC" xfId="6264"/>
    <cellStyle name="_Costs not in AURORA 2006GRC w gas price updated_Rebuttal Power Costs_DEM-WP(C) ENERG10C--ctn Mid-C_042010 2010GRC" xfId="6265"/>
    <cellStyle name="_Costs not in AURORA 2006GRC w gas price updated_Rebuttal Power Costs_Electric Rev Req Model (2009 GRC) Rebuttal" xfId="6266"/>
    <cellStyle name="_Costs not in AURORA 2006GRC w gas price updated_Rebuttal Power Costs_Electric Rev Req Model (2009 GRC) Rebuttal 2" xfId="6267"/>
    <cellStyle name="_Costs not in AURORA 2006GRC w gas price updated_Rebuttal Power Costs_Electric Rev Req Model (2009 GRC) Rebuttal 2 2" xfId="6268"/>
    <cellStyle name="_Costs not in AURORA 2006GRC w gas price updated_Rebuttal Power Costs_Electric Rev Req Model (2009 GRC) Rebuttal 2 2 2" xfId="6269"/>
    <cellStyle name="_Costs not in AURORA 2006GRC w gas price updated_Rebuttal Power Costs_Electric Rev Req Model (2009 GRC) Rebuttal 2 3" xfId="6270"/>
    <cellStyle name="_Costs not in AURORA 2006GRC w gas price updated_Rebuttal Power Costs_Electric Rev Req Model (2009 GRC) Rebuttal 3" xfId="6271"/>
    <cellStyle name="_Costs not in AURORA 2006GRC w gas price updated_Rebuttal Power Costs_Electric Rev Req Model (2009 GRC) Rebuttal 3 2" xfId="6272"/>
    <cellStyle name="_Costs not in AURORA 2006GRC w gas price updated_Rebuttal Power Costs_Electric Rev Req Model (2009 GRC) Rebuttal 4" xfId="6273"/>
    <cellStyle name="_Costs not in AURORA 2006GRC w gas price updated_Rebuttal Power Costs_Electric Rev Req Model (2009 GRC) Rebuttal REmoval of New  WH Solar AdjustMI" xfId="6274"/>
    <cellStyle name="_Costs not in AURORA 2006GRC w gas price updated_Rebuttal Power Costs_Electric Rev Req Model (2009 GRC) Rebuttal REmoval of New  WH Solar AdjustMI 2" xfId="6275"/>
    <cellStyle name="_Costs not in AURORA 2006GRC w gas price updated_Rebuttal Power Costs_Electric Rev Req Model (2009 GRC) Rebuttal REmoval of New  WH Solar AdjustMI 2 2" xfId="6276"/>
    <cellStyle name="_Costs not in AURORA 2006GRC w gas price updated_Rebuttal Power Costs_Electric Rev Req Model (2009 GRC) Rebuttal REmoval of New  WH Solar AdjustMI 2 2 2" xfId="6277"/>
    <cellStyle name="_Costs not in AURORA 2006GRC w gas price updated_Rebuttal Power Costs_Electric Rev Req Model (2009 GRC) Rebuttal REmoval of New  WH Solar AdjustMI 2 3" xfId="6278"/>
    <cellStyle name="_Costs not in AURORA 2006GRC w gas price updated_Rebuttal Power Costs_Electric Rev Req Model (2009 GRC) Rebuttal REmoval of New  WH Solar AdjustMI 3" xfId="6279"/>
    <cellStyle name="_Costs not in AURORA 2006GRC w gas price updated_Rebuttal Power Costs_Electric Rev Req Model (2009 GRC) Rebuttal REmoval of New  WH Solar AdjustMI 3 2" xfId="6280"/>
    <cellStyle name="_Costs not in AURORA 2006GRC w gas price updated_Rebuttal Power Costs_Electric Rev Req Model (2009 GRC) Rebuttal REmoval of New  WH Solar AdjustMI 4" xfId="6281"/>
    <cellStyle name="_Costs not in AURORA 2006GRC w gas price updated_Rebuttal Power Costs_Electric Rev Req Model (2009 GRC) Rebuttal REmoval of New  WH Solar AdjustMI_DEM-WP(C) ENERG10C--ctn Mid-C_042010 2010GRC" xfId="6282"/>
    <cellStyle name="_Costs not in AURORA 2006GRC w gas price updated_Rebuttal Power Costs_Electric Rev Req Model (2009 GRC) Revised 01-18-2010" xfId="6283"/>
    <cellStyle name="_Costs not in AURORA 2006GRC w gas price updated_Rebuttal Power Costs_Electric Rev Req Model (2009 GRC) Revised 01-18-2010 2" xfId="6284"/>
    <cellStyle name="_Costs not in AURORA 2006GRC w gas price updated_Rebuttal Power Costs_Electric Rev Req Model (2009 GRC) Revised 01-18-2010 2 2" xfId="6285"/>
    <cellStyle name="_Costs not in AURORA 2006GRC w gas price updated_Rebuttal Power Costs_Electric Rev Req Model (2009 GRC) Revised 01-18-2010 2 2 2" xfId="6286"/>
    <cellStyle name="_Costs not in AURORA 2006GRC w gas price updated_Rebuttal Power Costs_Electric Rev Req Model (2009 GRC) Revised 01-18-2010 2 3" xfId="6287"/>
    <cellStyle name="_Costs not in AURORA 2006GRC w gas price updated_Rebuttal Power Costs_Electric Rev Req Model (2009 GRC) Revised 01-18-2010 3" xfId="6288"/>
    <cellStyle name="_Costs not in AURORA 2006GRC w gas price updated_Rebuttal Power Costs_Electric Rev Req Model (2009 GRC) Revised 01-18-2010 3 2" xfId="6289"/>
    <cellStyle name="_Costs not in AURORA 2006GRC w gas price updated_Rebuttal Power Costs_Electric Rev Req Model (2009 GRC) Revised 01-18-2010 4" xfId="6290"/>
    <cellStyle name="_Costs not in AURORA 2006GRC w gas price updated_Rebuttal Power Costs_Electric Rev Req Model (2009 GRC) Revised 01-18-2010_DEM-WP(C) ENERG10C--ctn Mid-C_042010 2010GRC" xfId="6291"/>
    <cellStyle name="_Costs not in AURORA 2006GRC w gas price updated_Rebuttal Power Costs_Final Order Electric EXHIBIT A-1" xfId="6292"/>
    <cellStyle name="_Costs not in AURORA 2006GRC w gas price updated_Rebuttal Power Costs_Final Order Electric EXHIBIT A-1 2" xfId="6293"/>
    <cellStyle name="_Costs not in AURORA 2006GRC w gas price updated_Rebuttal Power Costs_Final Order Electric EXHIBIT A-1 2 2" xfId="6294"/>
    <cellStyle name="_Costs not in AURORA 2006GRC w gas price updated_Rebuttal Power Costs_Final Order Electric EXHIBIT A-1 2 2 2" xfId="6295"/>
    <cellStyle name="_Costs not in AURORA 2006GRC w gas price updated_Rebuttal Power Costs_Final Order Electric EXHIBIT A-1 2 3" xfId="6296"/>
    <cellStyle name="_Costs not in AURORA 2006GRC w gas price updated_Rebuttal Power Costs_Final Order Electric EXHIBIT A-1 3" xfId="6297"/>
    <cellStyle name="_Costs not in AURORA 2006GRC w gas price updated_Rebuttal Power Costs_Final Order Electric EXHIBIT A-1 3 2" xfId="6298"/>
    <cellStyle name="_Costs not in AURORA 2006GRC w gas price updated_Rebuttal Power Costs_Final Order Electric EXHIBIT A-1 4" xfId="6299"/>
    <cellStyle name="_Costs not in AURORA 2006GRC w gas price updated_TENASKA REGULATORY ASSET" xfId="6300"/>
    <cellStyle name="_Costs not in AURORA 2006GRC w gas price updated_TENASKA REGULATORY ASSET 2" xfId="6301"/>
    <cellStyle name="_Costs not in AURORA 2006GRC w gas price updated_TENASKA REGULATORY ASSET 2 2" xfId="6302"/>
    <cellStyle name="_Costs not in AURORA 2006GRC w gas price updated_TENASKA REGULATORY ASSET 2 2 2" xfId="6303"/>
    <cellStyle name="_Costs not in AURORA 2006GRC w gas price updated_TENASKA REGULATORY ASSET 2 3" xfId="6304"/>
    <cellStyle name="_Costs not in AURORA 2006GRC w gas price updated_TENASKA REGULATORY ASSET 3" xfId="6305"/>
    <cellStyle name="_Costs not in AURORA 2006GRC w gas price updated_TENASKA REGULATORY ASSET 3 2" xfId="6306"/>
    <cellStyle name="_Costs not in AURORA 2006GRC w gas price updated_TENASKA REGULATORY ASSET 4" xfId="6307"/>
    <cellStyle name="_Costs not in AURORA 2007 Rate Case" xfId="6308"/>
    <cellStyle name="_Costs not in AURORA 2007 Rate Case 2" xfId="6309"/>
    <cellStyle name="_Costs not in AURORA 2007 Rate Case 2 2" xfId="6310"/>
    <cellStyle name="_Costs not in AURORA 2007 Rate Case 2 2 2" xfId="6311"/>
    <cellStyle name="_Costs not in AURORA 2007 Rate Case 2 2 2 2" xfId="6312"/>
    <cellStyle name="_Costs not in AURORA 2007 Rate Case 2 2 3" xfId="6313"/>
    <cellStyle name="_Costs not in AURORA 2007 Rate Case 2 3" xfId="6314"/>
    <cellStyle name="_Costs not in AURORA 2007 Rate Case 2 3 2" xfId="6315"/>
    <cellStyle name="_Costs not in AURORA 2007 Rate Case 2 4" xfId="6316"/>
    <cellStyle name="_Costs not in AURORA 2007 Rate Case 3" xfId="6317"/>
    <cellStyle name="_Costs not in AURORA 2007 Rate Case 3 2" xfId="6318"/>
    <cellStyle name="_Costs not in AURORA 2007 Rate Case 3 2 2" xfId="6319"/>
    <cellStyle name="_Costs not in AURORA 2007 Rate Case 3 3" xfId="6320"/>
    <cellStyle name="_Costs not in AURORA 2007 Rate Case 4" xfId="6321"/>
    <cellStyle name="_Costs not in AURORA 2007 Rate Case 4 2" xfId="6322"/>
    <cellStyle name="_Costs not in AURORA 2007 Rate Case 4 2 2" xfId="6323"/>
    <cellStyle name="_Costs not in AURORA 2007 Rate Case 4 3" xfId="6324"/>
    <cellStyle name="_Costs not in AURORA 2007 Rate Case 5" xfId="6325"/>
    <cellStyle name="_Costs not in AURORA 2007 Rate Case 5 2" xfId="6326"/>
    <cellStyle name="_Costs not in AURORA 2007 Rate Case 5 2 2" xfId="6327"/>
    <cellStyle name="_Costs not in AURORA 2007 Rate Case 5 3" xfId="6328"/>
    <cellStyle name="_Costs not in AURORA 2007 Rate Case 6" xfId="6329"/>
    <cellStyle name="_Costs not in AURORA 2007 Rate Case 6 2" xfId="6330"/>
    <cellStyle name="_Costs not in AURORA 2007 Rate Case 7" xfId="6331"/>
    <cellStyle name="_Costs not in AURORA 2007 Rate Case 7 2" xfId="6332"/>
    <cellStyle name="_Costs not in AURORA 2007 Rate Case 8" xfId="6333"/>
    <cellStyle name="_Costs not in AURORA 2007 Rate Case 8 2" xfId="6334"/>
    <cellStyle name="_Costs not in AURORA 2007 Rate Case 9" xfId="6335"/>
    <cellStyle name="_Costs not in AURORA 2007 Rate Case 9 2" xfId="6336"/>
    <cellStyle name="_Costs not in AURORA 2007 Rate Case_(C) WHE Proforma with ITC cash grant 10 Yr Amort_for deferral_102809" xfId="6337"/>
    <cellStyle name="_Costs not in AURORA 2007 Rate Case_(C) WHE Proforma with ITC cash grant 10 Yr Amort_for deferral_102809 2" xfId="6338"/>
    <cellStyle name="_Costs not in AURORA 2007 Rate Case_(C) WHE Proforma with ITC cash grant 10 Yr Amort_for deferral_102809 2 2" xfId="6339"/>
    <cellStyle name="_Costs not in AURORA 2007 Rate Case_(C) WHE Proforma with ITC cash grant 10 Yr Amort_for deferral_102809 2 2 2" xfId="6340"/>
    <cellStyle name="_Costs not in AURORA 2007 Rate Case_(C) WHE Proforma with ITC cash grant 10 Yr Amort_for deferral_102809 2 3" xfId="6341"/>
    <cellStyle name="_Costs not in AURORA 2007 Rate Case_(C) WHE Proforma with ITC cash grant 10 Yr Amort_for deferral_102809 3" xfId="6342"/>
    <cellStyle name="_Costs not in AURORA 2007 Rate Case_(C) WHE Proforma with ITC cash grant 10 Yr Amort_for deferral_102809 3 2" xfId="6343"/>
    <cellStyle name="_Costs not in AURORA 2007 Rate Case_(C) WHE Proforma with ITC cash grant 10 Yr Amort_for deferral_102809 4" xfId="6344"/>
    <cellStyle name="_Costs not in AURORA 2007 Rate Case_(C) WHE Proforma with ITC cash grant 10 Yr Amort_for deferral_102809_16.07E Wild Horse Wind Expansionwrkingfile" xfId="6345"/>
    <cellStyle name="_Costs not in AURORA 2007 Rate Case_(C) WHE Proforma with ITC cash grant 10 Yr Amort_for deferral_102809_16.07E Wild Horse Wind Expansionwrkingfile 2" xfId="6346"/>
    <cellStyle name="_Costs not in AURORA 2007 Rate Case_(C) WHE Proforma with ITC cash grant 10 Yr Amort_for deferral_102809_16.07E Wild Horse Wind Expansionwrkingfile 2 2" xfId="6347"/>
    <cellStyle name="_Costs not in AURORA 2007 Rate Case_(C) WHE Proforma with ITC cash grant 10 Yr Amort_for deferral_102809_16.07E Wild Horse Wind Expansionwrkingfile 2 2 2" xfId="6348"/>
    <cellStyle name="_Costs not in AURORA 2007 Rate Case_(C) WHE Proforma with ITC cash grant 10 Yr Amort_for deferral_102809_16.07E Wild Horse Wind Expansionwrkingfile 2 3" xfId="6349"/>
    <cellStyle name="_Costs not in AURORA 2007 Rate Case_(C) WHE Proforma with ITC cash grant 10 Yr Amort_for deferral_102809_16.07E Wild Horse Wind Expansionwrkingfile 3" xfId="6350"/>
    <cellStyle name="_Costs not in AURORA 2007 Rate Case_(C) WHE Proforma with ITC cash grant 10 Yr Amort_for deferral_102809_16.07E Wild Horse Wind Expansionwrkingfile 3 2" xfId="6351"/>
    <cellStyle name="_Costs not in AURORA 2007 Rate Case_(C) WHE Proforma with ITC cash grant 10 Yr Amort_for deferral_102809_16.07E Wild Horse Wind Expansionwrkingfile 4" xfId="6352"/>
    <cellStyle name="_Costs not in AURORA 2007 Rate Case_(C) WHE Proforma with ITC cash grant 10 Yr Amort_for deferral_102809_16.07E Wild Horse Wind Expansionwrkingfile SF" xfId="6353"/>
    <cellStyle name="_Costs not in AURORA 2007 Rate Case_(C) WHE Proforma with ITC cash grant 10 Yr Amort_for deferral_102809_16.07E Wild Horse Wind Expansionwrkingfile SF 2" xfId="6354"/>
    <cellStyle name="_Costs not in AURORA 2007 Rate Case_(C) WHE Proforma with ITC cash grant 10 Yr Amort_for deferral_102809_16.07E Wild Horse Wind Expansionwrkingfile SF 2 2" xfId="6355"/>
    <cellStyle name="_Costs not in AURORA 2007 Rate Case_(C) WHE Proforma with ITC cash grant 10 Yr Amort_for deferral_102809_16.07E Wild Horse Wind Expansionwrkingfile SF 2 2 2" xfId="6356"/>
    <cellStyle name="_Costs not in AURORA 2007 Rate Case_(C) WHE Proforma with ITC cash grant 10 Yr Amort_for deferral_102809_16.07E Wild Horse Wind Expansionwrkingfile SF 2 3" xfId="6357"/>
    <cellStyle name="_Costs not in AURORA 2007 Rate Case_(C) WHE Proforma with ITC cash grant 10 Yr Amort_for deferral_102809_16.07E Wild Horse Wind Expansionwrkingfile SF 3" xfId="6358"/>
    <cellStyle name="_Costs not in AURORA 2007 Rate Case_(C) WHE Proforma with ITC cash grant 10 Yr Amort_for deferral_102809_16.07E Wild Horse Wind Expansionwrkingfile SF 3 2" xfId="6359"/>
    <cellStyle name="_Costs not in AURORA 2007 Rate Case_(C) WHE Proforma with ITC cash grant 10 Yr Amort_for deferral_102809_16.07E Wild Horse Wind Expansionwrkingfile SF 4" xfId="6360"/>
    <cellStyle name="_Costs not in AURORA 2007 Rate Case_(C) WHE Proforma with ITC cash grant 10 Yr Amort_for deferral_102809_16.07E Wild Horse Wind Expansionwrkingfile SF_DEM-WP(C) ENERG10C--ctn Mid-C_042010 2010GRC" xfId="6361"/>
    <cellStyle name="_Costs not in AURORA 2007 Rate Case_(C) WHE Proforma with ITC cash grant 10 Yr Amort_for deferral_102809_16.07E Wild Horse Wind Expansionwrkingfile_DEM-WP(C) ENERG10C--ctn Mid-C_042010 2010GRC" xfId="6362"/>
    <cellStyle name="_Costs not in AURORA 2007 Rate Case_(C) WHE Proforma with ITC cash grant 10 Yr Amort_for deferral_102809_16.37E Wild Horse Expansion DeferralRevwrkingfile SF" xfId="6363"/>
    <cellStyle name="_Costs not in AURORA 2007 Rate Case_(C) WHE Proforma with ITC cash grant 10 Yr Amort_for deferral_102809_16.37E Wild Horse Expansion DeferralRevwrkingfile SF 2" xfId="6364"/>
    <cellStyle name="_Costs not in AURORA 2007 Rate Case_(C) WHE Proforma with ITC cash grant 10 Yr Amort_for deferral_102809_16.37E Wild Horse Expansion DeferralRevwrkingfile SF 2 2" xfId="6365"/>
    <cellStyle name="_Costs not in AURORA 2007 Rate Case_(C) WHE Proforma with ITC cash grant 10 Yr Amort_for deferral_102809_16.37E Wild Horse Expansion DeferralRevwrkingfile SF 2 2 2" xfId="6366"/>
    <cellStyle name="_Costs not in AURORA 2007 Rate Case_(C) WHE Proforma with ITC cash grant 10 Yr Amort_for deferral_102809_16.37E Wild Horse Expansion DeferralRevwrkingfile SF 2 3" xfId="6367"/>
    <cellStyle name="_Costs not in AURORA 2007 Rate Case_(C) WHE Proforma with ITC cash grant 10 Yr Amort_for deferral_102809_16.37E Wild Horse Expansion DeferralRevwrkingfile SF 3" xfId="6368"/>
    <cellStyle name="_Costs not in AURORA 2007 Rate Case_(C) WHE Proforma with ITC cash grant 10 Yr Amort_for deferral_102809_16.37E Wild Horse Expansion DeferralRevwrkingfile SF 3 2" xfId="6369"/>
    <cellStyle name="_Costs not in AURORA 2007 Rate Case_(C) WHE Proforma with ITC cash grant 10 Yr Amort_for deferral_102809_16.37E Wild Horse Expansion DeferralRevwrkingfile SF 4" xfId="6370"/>
    <cellStyle name="_Costs not in AURORA 2007 Rate Case_(C) WHE Proforma with ITC cash grant 10 Yr Amort_for deferral_102809_16.37E Wild Horse Expansion DeferralRevwrkingfile SF_DEM-WP(C) ENERG10C--ctn Mid-C_042010 2010GRC" xfId="6371"/>
    <cellStyle name="_Costs not in AURORA 2007 Rate Case_(C) WHE Proforma with ITC cash grant 10 Yr Amort_for deferral_102809_DEM-WP(C) ENERG10C--ctn Mid-C_042010 2010GRC" xfId="6372"/>
    <cellStyle name="_Costs not in AURORA 2007 Rate Case_(C) WHE Proforma with ITC cash grant 10 Yr Amort_for rebuttal_120709" xfId="6373"/>
    <cellStyle name="_Costs not in AURORA 2007 Rate Case_(C) WHE Proforma with ITC cash grant 10 Yr Amort_for rebuttal_120709 2" xfId="6374"/>
    <cellStyle name="_Costs not in AURORA 2007 Rate Case_(C) WHE Proforma with ITC cash grant 10 Yr Amort_for rebuttal_120709 2 2" xfId="6375"/>
    <cellStyle name="_Costs not in AURORA 2007 Rate Case_(C) WHE Proforma with ITC cash grant 10 Yr Amort_for rebuttal_120709 2 2 2" xfId="6376"/>
    <cellStyle name="_Costs not in AURORA 2007 Rate Case_(C) WHE Proforma with ITC cash grant 10 Yr Amort_for rebuttal_120709 2 3" xfId="6377"/>
    <cellStyle name="_Costs not in AURORA 2007 Rate Case_(C) WHE Proforma with ITC cash grant 10 Yr Amort_for rebuttal_120709 3" xfId="6378"/>
    <cellStyle name="_Costs not in AURORA 2007 Rate Case_(C) WHE Proforma with ITC cash grant 10 Yr Amort_for rebuttal_120709 3 2" xfId="6379"/>
    <cellStyle name="_Costs not in AURORA 2007 Rate Case_(C) WHE Proforma with ITC cash grant 10 Yr Amort_for rebuttal_120709 4" xfId="6380"/>
    <cellStyle name="_Costs not in AURORA 2007 Rate Case_(C) WHE Proforma with ITC cash grant 10 Yr Amort_for rebuttal_120709_DEM-WP(C) ENERG10C--ctn Mid-C_042010 2010GRC" xfId="6381"/>
    <cellStyle name="_Costs not in AURORA 2007 Rate Case_04.07E Wild Horse Wind Expansion" xfId="6382"/>
    <cellStyle name="_Costs not in AURORA 2007 Rate Case_04.07E Wild Horse Wind Expansion 2" xfId="6383"/>
    <cellStyle name="_Costs not in AURORA 2007 Rate Case_04.07E Wild Horse Wind Expansion 2 2" xfId="6384"/>
    <cellStyle name="_Costs not in AURORA 2007 Rate Case_04.07E Wild Horse Wind Expansion 2 2 2" xfId="6385"/>
    <cellStyle name="_Costs not in AURORA 2007 Rate Case_04.07E Wild Horse Wind Expansion 2 3" xfId="6386"/>
    <cellStyle name="_Costs not in AURORA 2007 Rate Case_04.07E Wild Horse Wind Expansion 3" xfId="6387"/>
    <cellStyle name="_Costs not in AURORA 2007 Rate Case_04.07E Wild Horse Wind Expansion 3 2" xfId="6388"/>
    <cellStyle name="_Costs not in AURORA 2007 Rate Case_04.07E Wild Horse Wind Expansion 4" xfId="6389"/>
    <cellStyle name="_Costs not in AURORA 2007 Rate Case_04.07E Wild Horse Wind Expansion_16.07E Wild Horse Wind Expansionwrkingfile" xfId="6390"/>
    <cellStyle name="_Costs not in AURORA 2007 Rate Case_04.07E Wild Horse Wind Expansion_16.07E Wild Horse Wind Expansionwrkingfile 2" xfId="6391"/>
    <cellStyle name="_Costs not in AURORA 2007 Rate Case_04.07E Wild Horse Wind Expansion_16.07E Wild Horse Wind Expansionwrkingfile 2 2" xfId="6392"/>
    <cellStyle name="_Costs not in AURORA 2007 Rate Case_04.07E Wild Horse Wind Expansion_16.07E Wild Horse Wind Expansionwrkingfile 2 2 2" xfId="6393"/>
    <cellStyle name="_Costs not in AURORA 2007 Rate Case_04.07E Wild Horse Wind Expansion_16.07E Wild Horse Wind Expansionwrkingfile 2 3" xfId="6394"/>
    <cellStyle name="_Costs not in AURORA 2007 Rate Case_04.07E Wild Horse Wind Expansion_16.07E Wild Horse Wind Expansionwrkingfile 3" xfId="6395"/>
    <cellStyle name="_Costs not in AURORA 2007 Rate Case_04.07E Wild Horse Wind Expansion_16.07E Wild Horse Wind Expansionwrkingfile 3 2" xfId="6396"/>
    <cellStyle name="_Costs not in AURORA 2007 Rate Case_04.07E Wild Horse Wind Expansion_16.07E Wild Horse Wind Expansionwrkingfile 4" xfId="6397"/>
    <cellStyle name="_Costs not in AURORA 2007 Rate Case_04.07E Wild Horse Wind Expansion_16.07E Wild Horse Wind Expansionwrkingfile SF" xfId="6398"/>
    <cellStyle name="_Costs not in AURORA 2007 Rate Case_04.07E Wild Horse Wind Expansion_16.07E Wild Horse Wind Expansionwrkingfile SF 2" xfId="6399"/>
    <cellStyle name="_Costs not in AURORA 2007 Rate Case_04.07E Wild Horse Wind Expansion_16.07E Wild Horse Wind Expansionwrkingfile SF 2 2" xfId="6400"/>
    <cellStyle name="_Costs not in AURORA 2007 Rate Case_04.07E Wild Horse Wind Expansion_16.07E Wild Horse Wind Expansionwrkingfile SF 2 2 2" xfId="6401"/>
    <cellStyle name="_Costs not in AURORA 2007 Rate Case_04.07E Wild Horse Wind Expansion_16.07E Wild Horse Wind Expansionwrkingfile SF 2 3" xfId="6402"/>
    <cellStyle name="_Costs not in AURORA 2007 Rate Case_04.07E Wild Horse Wind Expansion_16.07E Wild Horse Wind Expansionwrkingfile SF 3" xfId="6403"/>
    <cellStyle name="_Costs not in AURORA 2007 Rate Case_04.07E Wild Horse Wind Expansion_16.07E Wild Horse Wind Expansionwrkingfile SF 3 2" xfId="6404"/>
    <cellStyle name="_Costs not in AURORA 2007 Rate Case_04.07E Wild Horse Wind Expansion_16.07E Wild Horse Wind Expansionwrkingfile SF 4" xfId="6405"/>
    <cellStyle name="_Costs not in AURORA 2007 Rate Case_04.07E Wild Horse Wind Expansion_16.07E Wild Horse Wind Expansionwrkingfile SF_DEM-WP(C) ENERG10C--ctn Mid-C_042010 2010GRC" xfId="6406"/>
    <cellStyle name="_Costs not in AURORA 2007 Rate Case_04.07E Wild Horse Wind Expansion_16.07E Wild Horse Wind Expansionwrkingfile_DEM-WP(C) ENERG10C--ctn Mid-C_042010 2010GRC" xfId="6407"/>
    <cellStyle name="_Costs not in AURORA 2007 Rate Case_04.07E Wild Horse Wind Expansion_16.37E Wild Horse Expansion DeferralRevwrkingfile SF" xfId="6408"/>
    <cellStyle name="_Costs not in AURORA 2007 Rate Case_04.07E Wild Horse Wind Expansion_16.37E Wild Horse Expansion DeferralRevwrkingfile SF 2" xfId="6409"/>
    <cellStyle name="_Costs not in AURORA 2007 Rate Case_04.07E Wild Horse Wind Expansion_16.37E Wild Horse Expansion DeferralRevwrkingfile SF 2 2" xfId="6410"/>
    <cellStyle name="_Costs not in AURORA 2007 Rate Case_04.07E Wild Horse Wind Expansion_16.37E Wild Horse Expansion DeferralRevwrkingfile SF 2 2 2" xfId="6411"/>
    <cellStyle name="_Costs not in AURORA 2007 Rate Case_04.07E Wild Horse Wind Expansion_16.37E Wild Horse Expansion DeferralRevwrkingfile SF 2 3" xfId="6412"/>
    <cellStyle name="_Costs not in AURORA 2007 Rate Case_04.07E Wild Horse Wind Expansion_16.37E Wild Horse Expansion DeferralRevwrkingfile SF 3" xfId="6413"/>
    <cellStyle name="_Costs not in AURORA 2007 Rate Case_04.07E Wild Horse Wind Expansion_16.37E Wild Horse Expansion DeferralRevwrkingfile SF 3 2" xfId="6414"/>
    <cellStyle name="_Costs not in AURORA 2007 Rate Case_04.07E Wild Horse Wind Expansion_16.37E Wild Horse Expansion DeferralRevwrkingfile SF 4" xfId="6415"/>
    <cellStyle name="_Costs not in AURORA 2007 Rate Case_04.07E Wild Horse Wind Expansion_16.37E Wild Horse Expansion DeferralRevwrkingfile SF_DEM-WP(C) ENERG10C--ctn Mid-C_042010 2010GRC" xfId="6416"/>
    <cellStyle name="_Costs not in AURORA 2007 Rate Case_04.07E Wild Horse Wind Expansion_DEM-WP(C) ENERG10C--ctn Mid-C_042010 2010GRC" xfId="6417"/>
    <cellStyle name="_Costs not in AURORA 2007 Rate Case_16.07E Wild Horse Wind Expansionwrkingfile" xfId="6418"/>
    <cellStyle name="_Costs not in AURORA 2007 Rate Case_16.07E Wild Horse Wind Expansionwrkingfile 2" xfId="6419"/>
    <cellStyle name="_Costs not in AURORA 2007 Rate Case_16.07E Wild Horse Wind Expansionwrkingfile 2 2" xfId="6420"/>
    <cellStyle name="_Costs not in AURORA 2007 Rate Case_16.07E Wild Horse Wind Expansionwrkingfile 2 2 2" xfId="6421"/>
    <cellStyle name="_Costs not in AURORA 2007 Rate Case_16.07E Wild Horse Wind Expansionwrkingfile 2 3" xfId="6422"/>
    <cellStyle name="_Costs not in AURORA 2007 Rate Case_16.07E Wild Horse Wind Expansionwrkingfile 3" xfId="6423"/>
    <cellStyle name="_Costs not in AURORA 2007 Rate Case_16.07E Wild Horse Wind Expansionwrkingfile 3 2" xfId="6424"/>
    <cellStyle name="_Costs not in AURORA 2007 Rate Case_16.07E Wild Horse Wind Expansionwrkingfile 4" xfId="6425"/>
    <cellStyle name="_Costs not in AURORA 2007 Rate Case_16.07E Wild Horse Wind Expansionwrkingfile SF" xfId="6426"/>
    <cellStyle name="_Costs not in AURORA 2007 Rate Case_16.07E Wild Horse Wind Expansionwrkingfile SF 2" xfId="6427"/>
    <cellStyle name="_Costs not in AURORA 2007 Rate Case_16.07E Wild Horse Wind Expansionwrkingfile SF 2 2" xfId="6428"/>
    <cellStyle name="_Costs not in AURORA 2007 Rate Case_16.07E Wild Horse Wind Expansionwrkingfile SF 2 2 2" xfId="6429"/>
    <cellStyle name="_Costs not in AURORA 2007 Rate Case_16.07E Wild Horse Wind Expansionwrkingfile SF 2 3" xfId="6430"/>
    <cellStyle name="_Costs not in AURORA 2007 Rate Case_16.07E Wild Horse Wind Expansionwrkingfile SF 3" xfId="6431"/>
    <cellStyle name="_Costs not in AURORA 2007 Rate Case_16.07E Wild Horse Wind Expansionwrkingfile SF 3 2" xfId="6432"/>
    <cellStyle name="_Costs not in AURORA 2007 Rate Case_16.07E Wild Horse Wind Expansionwrkingfile SF 4" xfId="6433"/>
    <cellStyle name="_Costs not in AURORA 2007 Rate Case_16.07E Wild Horse Wind Expansionwrkingfile SF_DEM-WP(C) ENERG10C--ctn Mid-C_042010 2010GRC" xfId="6434"/>
    <cellStyle name="_Costs not in AURORA 2007 Rate Case_16.07E Wild Horse Wind Expansionwrkingfile_DEM-WP(C) ENERG10C--ctn Mid-C_042010 2010GRC" xfId="6435"/>
    <cellStyle name="_Costs not in AURORA 2007 Rate Case_16.37E Wild Horse Expansion DeferralRevwrkingfile SF" xfId="6436"/>
    <cellStyle name="_Costs not in AURORA 2007 Rate Case_16.37E Wild Horse Expansion DeferralRevwrkingfile SF 2" xfId="6437"/>
    <cellStyle name="_Costs not in AURORA 2007 Rate Case_16.37E Wild Horse Expansion DeferralRevwrkingfile SF 2 2" xfId="6438"/>
    <cellStyle name="_Costs not in AURORA 2007 Rate Case_16.37E Wild Horse Expansion DeferralRevwrkingfile SF 2 2 2" xfId="6439"/>
    <cellStyle name="_Costs not in AURORA 2007 Rate Case_16.37E Wild Horse Expansion DeferralRevwrkingfile SF 2 3" xfId="6440"/>
    <cellStyle name="_Costs not in AURORA 2007 Rate Case_16.37E Wild Horse Expansion DeferralRevwrkingfile SF 3" xfId="6441"/>
    <cellStyle name="_Costs not in AURORA 2007 Rate Case_16.37E Wild Horse Expansion DeferralRevwrkingfile SF 3 2" xfId="6442"/>
    <cellStyle name="_Costs not in AURORA 2007 Rate Case_16.37E Wild Horse Expansion DeferralRevwrkingfile SF 4" xfId="6443"/>
    <cellStyle name="_Costs not in AURORA 2007 Rate Case_16.37E Wild Horse Expansion DeferralRevwrkingfile SF_DEM-WP(C) ENERG10C--ctn Mid-C_042010 2010GRC" xfId="6444"/>
    <cellStyle name="_Costs not in AURORA 2007 Rate Case_2009 Compliance Filing PCA Exhibits for GRC" xfId="6445"/>
    <cellStyle name="_Costs not in AURORA 2007 Rate Case_2009 Compliance Filing PCA Exhibits for GRC 2" xfId="6446"/>
    <cellStyle name="_Costs not in AURORA 2007 Rate Case_2009 GRC Compl Filing - Exhibit D" xfId="6447"/>
    <cellStyle name="_Costs not in AURORA 2007 Rate Case_2009 GRC Compl Filing - Exhibit D 2" xfId="6448"/>
    <cellStyle name="_Costs not in AURORA 2007 Rate Case_2009 GRC Compl Filing - Exhibit D 2 2" xfId="6449"/>
    <cellStyle name="_Costs not in AURORA 2007 Rate Case_2009 GRC Compl Filing - Exhibit D 3" xfId="6450"/>
    <cellStyle name="_Costs not in AURORA 2007 Rate Case_2009 GRC Compl Filing - Exhibit D_DEM-WP(C) ENERG10C--ctn Mid-C_042010 2010GRC" xfId="6451"/>
    <cellStyle name="_Costs not in AURORA 2007 Rate Case_3.01 Income Statement" xfId="6452"/>
    <cellStyle name="_Costs not in AURORA 2007 Rate Case_4 31 Regulatory Assets and Liabilities  7 06- Exhibit D" xfId="6453"/>
    <cellStyle name="_Costs not in AURORA 2007 Rate Case_4 31 Regulatory Assets and Liabilities  7 06- Exhibit D 2" xfId="6454"/>
    <cellStyle name="_Costs not in AURORA 2007 Rate Case_4 31 Regulatory Assets and Liabilities  7 06- Exhibit D 2 2" xfId="6455"/>
    <cellStyle name="_Costs not in AURORA 2007 Rate Case_4 31 Regulatory Assets and Liabilities  7 06- Exhibit D 2 2 2" xfId="6456"/>
    <cellStyle name="_Costs not in AURORA 2007 Rate Case_4 31 Regulatory Assets and Liabilities  7 06- Exhibit D 2 3" xfId="6457"/>
    <cellStyle name="_Costs not in AURORA 2007 Rate Case_4 31 Regulatory Assets and Liabilities  7 06- Exhibit D 3" xfId="6458"/>
    <cellStyle name="_Costs not in AURORA 2007 Rate Case_4 31 Regulatory Assets and Liabilities  7 06- Exhibit D 3 2" xfId="6459"/>
    <cellStyle name="_Costs not in AURORA 2007 Rate Case_4 31 Regulatory Assets and Liabilities  7 06- Exhibit D 4" xfId="6460"/>
    <cellStyle name="_Costs not in AURORA 2007 Rate Case_4 31 Regulatory Assets and Liabilities  7 06- Exhibit D_DEM-WP(C) ENERG10C--ctn Mid-C_042010 2010GRC" xfId="6461"/>
    <cellStyle name="_Costs not in AURORA 2007 Rate Case_4 31 Regulatory Assets and Liabilities  7 06- Exhibit D_NIM Summary" xfId="6462"/>
    <cellStyle name="_Costs not in AURORA 2007 Rate Case_4 31 Regulatory Assets and Liabilities  7 06- Exhibit D_NIM Summary 2" xfId="6463"/>
    <cellStyle name="_Costs not in AURORA 2007 Rate Case_4 31 Regulatory Assets and Liabilities  7 06- Exhibit D_NIM Summary 2 2" xfId="6464"/>
    <cellStyle name="_Costs not in AURORA 2007 Rate Case_4 31 Regulatory Assets and Liabilities  7 06- Exhibit D_NIM Summary 3" xfId="6465"/>
    <cellStyle name="_Costs not in AURORA 2007 Rate Case_4 31 Regulatory Assets and Liabilities  7 06- Exhibit D_NIM Summary_DEM-WP(C) ENERG10C--ctn Mid-C_042010 2010GRC" xfId="6466"/>
    <cellStyle name="_Costs not in AURORA 2007 Rate Case_4 31E Reg Asset  Liab and EXH D" xfId="6467"/>
    <cellStyle name="_Costs not in AURORA 2007 Rate Case_4 31E Reg Asset  Liab and EXH D _ Aug 10 Filing (2)" xfId="6468"/>
    <cellStyle name="_Costs not in AURORA 2007 Rate Case_4 31E Reg Asset  Liab and EXH D _ Aug 10 Filing (2) 2" xfId="6469"/>
    <cellStyle name="_Costs not in AURORA 2007 Rate Case_4 31E Reg Asset  Liab and EXH D 10" xfId="6470"/>
    <cellStyle name="_Costs not in AURORA 2007 Rate Case_4 31E Reg Asset  Liab and EXH D 11" xfId="6471"/>
    <cellStyle name="_Costs not in AURORA 2007 Rate Case_4 31E Reg Asset  Liab and EXH D 12" xfId="6472"/>
    <cellStyle name="_Costs not in AURORA 2007 Rate Case_4 31E Reg Asset  Liab and EXH D 13" xfId="6473"/>
    <cellStyle name="_Costs not in AURORA 2007 Rate Case_4 31E Reg Asset  Liab and EXH D 14" xfId="6474"/>
    <cellStyle name="_Costs not in AURORA 2007 Rate Case_4 31E Reg Asset  Liab and EXH D 15" xfId="6475"/>
    <cellStyle name="_Costs not in AURORA 2007 Rate Case_4 31E Reg Asset  Liab and EXH D 16" xfId="6476"/>
    <cellStyle name="_Costs not in AURORA 2007 Rate Case_4 31E Reg Asset  Liab and EXH D 17" xfId="6477"/>
    <cellStyle name="_Costs not in AURORA 2007 Rate Case_4 31E Reg Asset  Liab and EXH D 18" xfId="6478"/>
    <cellStyle name="_Costs not in AURORA 2007 Rate Case_4 31E Reg Asset  Liab and EXH D 19" xfId="6479"/>
    <cellStyle name="_Costs not in AURORA 2007 Rate Case_4 31E Reg Asset  Liab and EXH D 2" xfId="6480"/>
    <cellStyle name="_Costs not in AURORA 2007 Rate Case_4 31E Reg Asset  Liab and EXH D 20" xfId="6481"/>
    <cellStyle name="_Costs not in AURORA 2007 Rate Case_4 31E Reg Asset  Liab and EXH D 21" xfId="6482"/>
    <cellStyle name="_Costs not in AURORA 2007 Rate Case_4 31E Reg Asset  Liab and EXH D 22" xfId="6483"/>
    <cellStyle name="_Costs not in AURORA 2007 Rate Case_4 31E Reg Asset  Liab and EXH D 23" xfId="6484"/>
    <cellStyle name="_Costs not in AURORA 2007 Rate Case_4 31E Reg Asset  Liab and EXH D 24" xfId="6485"/>
    <cellStyle name="_Costs not in AURORA 2007 Rate Case_4 31E Reg Asset  Liab and EXH D 25" xfId="6486"/>
    <cellStyle name="_Costs not in AURORA 2007 Rate Case_4 31E Reg Asset  Liab and EXH D 26" xfId="6487"/>
    <cellStyle name="_Costs not in AURORA 2007 Rate Case_4 31E Reg Asset  Liab and EXH D 27" xfId="6488"/>
    <cellStyle name="_Costs not in AURORA 2007 Rate Case_4 31E Reg Asset  Liab and EXH D 28" xfId="6489"/>
    <cellStyle name="_Costs not in AURORA 2007 Rate Case_4 31E Reg Asset  Liab and EXH D 29" xfId="6490"/>
    <cellStyle name="_Costs not in AURORA 2007 Rate Case_4 31E Reg Asset  Liab and EXH D 3" xfId="6491"/>
    <cellStyle name="_Costs not in AURORA 2007 Rate Case_4 31E Reg Asset  Liab and EXH D 30" xfId="6492"/>
    <cellStyle name="_Costs not in AURORA 2007 Rate Case_4 31E Reg Asset  Liab and EXH D 31" xfId="6493"/>
    <cellStyle name="_Costs not in AURORA 2007 Rate Case_4 31E Reg Asset  Liab and EXH D 32" xfId="6494"/>
    <cellStyle name="_Costs not in AURORA 2007 Rate Case_4 31E Reg Asset  Liab and EXH D 33" xfId="6495"/>
    <cellStyle name="_Costs not in AURORA 2007 Rate Case_4 31E Reg Asset  Liab and EXH D 34" xfId="6496"/>
    <cellStyle name="_Costs not in AURORA 2007 Rate Case_4 31E Reg Asset  Liab and EXH D 35" xfId="6497"/>
    <cellStyle name="_Costs not in AURORA 2007 Rate Case_4 31E Reg Asset  Liab and EXH D 36" xfId="6498"/>
    <cellStyle name="_Costs not in AURORA 2007 Rate Case_4 31E Reg Asset  Liab and EXH D 4" xfId="6499"/>
    <cellStyle name="_Costs not in AURORA 2007 Rate Case_4 31E Reg Asset  Liab and EXH D 5" xfId="6500"/>
    <cellStyle name="_Costs not in AURORA 2007 Rate Case_4 31E Reg Asset  Liab and EXH D 6" xfId="6501"/>
    <cellStyle name="_Costs not in AURORA 2007 Rate Case_4 31E Reg Asset  Liab and EXH D 7" xfId="6502"/>
    <cellStyle name="_Costs not in AURORA 2007 Rate Case_4 31E Reg Asset  Liab and EXH D 8" xfId="6503"/>
    <cellStyle name="_Costs not in AURORA 2007 Rate Case_4 31E Reg Asset  Liab and EXH D 9" xfId="6504"/>
    <cellStyle name="_Costs not in AURORA 2007 Rate Case_4 32 Regulatory Assets and Liabilities  7 06- Exhibit D" xfId="6505"/>
    <cellStyle name="_Costs not in AURORA 2007 Rate Case_4 32 Regulatory Assets and Liabilities  7 06- Exhibit D 2" xfId="6506"/>
    <cellStyle name="_Costs not in AURORA 2007 Rate Case_4 32 Regulatory Assets and Liabilities  7 06- Exhibit D 2 2" xfId="6507"/>
    <cellStyle name="_Costs not in AURORA 2007 Rate Case_4 32 Regulatory Assets and Liabilities  7 06- Exhibit D 2 2 2" xfId="6508"/>
    <cellStyle name="_Costs not in AURORA 2007 Rate Case_4 32 Regulatory Assets and Liabilities  7 06- Exhibit D 2 3" xfId="6509"/>
    <cellStyle name="_Costs not in AURORA 2007 Rate Case_4 32 Regulatory Assets and Liabilities  7 06- Exhibit D 3" xfId="6510"/>
    <cellStyle name="_Costs not in AURORA 2007 Rate Case_4 32 Regulatory Assets and Liabilities  7 06- Exhibit D 3 2" xfId="6511"/>
    <cellStyle name="_Costs not in AURORA 2007 Rate Case_4 32 Regulatory Assets and Liabilities  7 06- Exhibit D 4" xfId="6512"/>
    <cellStyle name="_Costs not in AURORA 2007 Rate Case_4 32 Regulatory Assets and Liabilities  7 06- Exhibit D_DEM-WP(C) ENERG10C--ctn Mid-C_042010 2010GRC" xfId="6513"/>
    <cellStyle name="_Costs not in AURORA 2007 Rate Case_4 32 Regulatory Assets and Liabilities  7 06- Exhibit D_NIM Summary" xfId="6514"/>
    <cellStyle name="_Costs not in AURORA 2007 Rate Case_4 32 Regulatory Assets and Liabilities  7 06- Exhibit D_NIM Summary 2" xfId="6515"/>
    <cellStyle name="_Costs not in AURORA 2007 Rate Case_4 32 Regulatory Assets and Liabilities  7 06- Exhibit D_NIM Summary 2 2" xfId="6516"/>
    <cellStyle name="_Costs not in AURORA 2007 Rate Case_4 32 Regulatory Assets and Liabilities  7 06- Exhibit D_NIM Summary 3" xfId="6517"/>
    <cellStyle name="_Costs not in AURORA 2007 Rate Case_4 32 Regulatory Assets and Liabilities  7 06- Exhibit D_NIM Summary_DEM-WP(C) ENERG10C--ctn Mid-C_042010 2010GRC" xfId="6518"/>
    <cellStyle name="_Costs not in AURORA 2007 Rate Case_AURORA Total New" xfId="6519"/>
    <cellStyle name="_Costs not in AURORA 2007 Rate Case_AURORA Total New 2" xfId="6520"/>
    <cellStyle name="_Costs not in AURORA 2007 Rate Case_AURORA Total New 2 2" xfId="6521"/>
    <cellStyle name="_Costs not in AURORA 2007 Rate Case_AURORA Total New 3" xfId="6522"/>
    <cellStyle name="_Costs not in AURORA 2007 Rate Case_Book1" xfId="6523"/>
    <cellStyle name="_Costs not in AURORA 2007 Rate Case_Book2" xfId="6524"/>
    <cellStyle name="_Costs not in AURORA 2007 Rate Case_Book2 2" xfId="6525"/>
    <cellStyle name="_Costs not in AURORA 2007 Rate Case_Book2 2 2" xfId="6526"/>
    <cellStyle name="_Costs not in AURORA 2007 Rate Case_Book2 2 2 2" xfId="6527"/>
    <cellStyle name="_Costs not in AURORA 2007 Rate Case_Book2 2 3" xfId="6528"/>
    <cellStyle name="_Costs not in AURORA 2007 Rate Case_Book2 3" xfId="6529"/>
    <cellStyle name="_Costs not in AURORA 2007 Rate Case_Book2 3 2" xfId="6530"/>
    <cellStyle name="_Costs not in AURORA 2007 Rate Case_Book2 4" xfId="6531"/>
    <cellStyle name="_Costs not in AURORA 2007 Rate Case_Book2_Adj Bench DR 3 for Initial Briefs (Electric)" xfId="6532"/>
    <cellStyle name="_Costs not in AURORA 2007 Rate Case_Book2_Adj Bench DR 3 for Initial Briefs (Electric) 2" xfId="6533"/>
    <cellStyle name="_Costs not in AURORA 2007 Rate Case_Book2_Adj Bench DR 3 for Initial Briefs (Electric) 2 2" xfId="6534"/>
    <cellStyle name="_Costs not in AURORA 2007 Rate Case_Book2_Adj Bench DR 3 for Initial Briefs (Electric) 2 2 2" xfId="6535"/>
    <cellStyle name="_Costs not in AURORA 2007 Rate Case_Book2_Adj Bench DR 3 for Initial Briefs (Electric) 2 3" xfId="6536"/>
    <cellStyle name="_Costs not in AURORA 2007 Rate Case_Book2_Adj Bench DR 3 for Initial Briefs (Electric) 3" xfId="6537"/>
    <cellStyle name="_Costs not in AURORA 2007 Rate Case_Book2_Adj Bench DR 3 for Initial Briefs (Electric) 3 2" xfId="6538"/>
    <cellStyle name="_Costs not in AURORA 2007 Rate Case_Book2_Adj Bench DR 3 for Initial Briefs (Electric) 4" xfId="6539"/>
    <cellStyle name="_Costs not in AURORA 2007 Rate Case_Book2_Adj Bench DR 3 for Initial Briefs (Electric)_DEM-WP(C) ENERG10C--ctn Mid-C_042010 2010GRC" xfId="6540"/>
    <cellStyle name="_Costs not in AURORA 2007 Rate Case_Book2_DEM-WP(C) ENERG10C--ctn Mid-C_042010 2010GRC" xfId="6541"/>
    <cellStyle name="_Costs not in AURORA 2007 Rate Case_Book2_Electric Rev Req Model (2009 GRC) Rebuttal" xfId="6542"/>
    <cellStyle name="_Costs not in AURORA 2007 Rate Case_Book2_Electric Rev Req Model (2009 GRC) Rebuttal 2" xfId="6543"/>
    <cellStyle name="_Costs not in AURORA 2007 Rate Case_Book2_Electric Rev Req Model (2009 GRC) Rebuttal 2 2" xfId="6544"/>
    <cellStyle name="_Costs not in AURORA 2007 Rate Case_Book2_Electric Rev Req Model (2009 GRC) Rebuttal 2 2 2" xfId="6545"/>
    <cellStyle name="_Costs not in AURORA 2007 Rate Case_Book2_Electric Rev Req Model (2009 GRC) Rebuttal 2 3" xfId="6546"/>
    <cellStyle name="_Costs not in AURORA 2007 Rate Case_Book2_Electric Rev Req Model (2009 GRC) Rebuttal 3" xfId="6547"/>
    <cellStyle name="_Costs not in AURORA 2007 Rate Case_Book2_Electric Rev Req Model (2009 GRC) Rebuttal 3 2" xfId="6548"/>
    <cellStyle name="_Costs not in AURORA 2007 Rate Case_Book2_Electric Rev Req Model (2009 GRC) Rebuttal 4" xfId="6549"/>
    <cellStyle name="_Costs not in AURORA 2007 Rate Case_Book2_Electric Rev Req Model (2009 GRC) Rebuttal REmoval of New  WH Solar AdjustMI" xfId="6550"/>
    <cellStyle name="_Costs not in AURORA 2007 Rate Case_Book2_Electric Rev Req Model (2009 GRC) Rebuttal REmoval of New  WH Solar AdjustMI 2" xfId="6551"/>
    <cellStyle name="_Costs not in AURORA 2007 Rate Case_Book2_Electric Rev Req Model (2009 GRC) Rebuttal REmoval of New  WH Solar AdjustMI 2 2" xfId="6552"/>
    <cellStyle name="_Costs not in AURORA 2007 Rate Case_Book2_Electric Rev Req Model (2009 GRC) Rebuttal REmoval of New  WH Solar AdjustMI 2 2 2" xfId="6553"/>
    <cellStyle name="_Costs not in AURORA 2007 Rate Case_Book2_Electric Rev Req Model (2009 GRC) Rebuttal REmoval of New  WH Solar AdjustMI 2 3" xfId="6554"/>
    <cellStyle name="_Costs not in AURORA 2007 Rate Case_Book2_Electric Rev Req Model (2009 GRC) Rebuttal REmoval of New  WH Solar AdjustMI 3" xfId="6555"/>
    <cellStyle name="_Costs not in AURORA 2007 Rate Case_Book2_Electric Rev Req Model (2009 GRC) Rebuttal REmoval of New  WH Solar AdjustMI 3 2" xfId="6556"/>
    <cellStyle name="_Costs not in AURORA 2007 Rate Case_Book2_Electric Rev Req Model (2009 GRC) Rebuttal REmoval of New  WH Solar AdjustMI 4" xfId="6557"/>
    <cellStyle name="_Costs not in AURORA 2007 Rate Case_Book2_Electric Rev Req Model (2009 GRC) Rebuttal REmoval of New  WH Solar AdjustMI_DEM-WP(C) ENERG10C--ctn Mid-C_042010 2010GRC" xfId="6558"/>
    <cellStyle name="_Costs not in AURORA 2007 Rate Case_Book2_Electric Rev Req Model (2009 GRC) Revised 01-18-2010" xfId="6559"/>
    <cellStyle name="_Costs not in AURORA 2007 Rate Case_Book2_Electric Rev Req Model (2009 GRC) Revised 01-18-2010 2" xfId="6560"/>
    <cellStyle name="_Costs not in AURORA 2007 Rate Case_Book2_Electric Rev Req Model (2009 GRC) Revised 01-18-2010 2 2" xfId="6561"/>
    <cellStyle name="_Costs not in AURORA 2007 Rate Case_Book2_Electric Rev Req Model (2009 GRC) Revised 01-18-2010 2 2 2" xfId="6562"/>
    <cellStyle name="_Costs not in AURORA 2007 Rate Case_Book2_Electric Rev Req Model (2009 GRC) Revised 01-18-2010 2 3" xfId="6563"/>
    <cellStyle name="_Costs not in AURORA 2007 Rate Case_Book2_Electric Rev Req Model (2009 GRC) Revised 01-18-2010 3" xfId="6564"/>
    <cellStyle name="_Costs not in AURORA 2007 Rate Case_Book2_Electric Rev Req Model (2009 GRC) Revised 01-18-2010 3 2" xfId="6565"/>
    <cellStyle name="_Costs not in AURORA 2007 Rate Case_Book2_Electric Rev Req Model (2009 GRC) Revised 01-18-2010 4" xfId="6566"/>
    <cellStyle name="_Costs not in AURORA 2007 Rate Case_Book2_Electric Rev Req Model (2009 GRC) Revised 01-18-2010_DEM-WP(C) ENERG10C--ctn Mid-C_042010 2010GRC" xfId="6567"/>
    <cellStyle name="_Costs not in AURORA 2007 Rate Case_Book2_Final Order Electric EXHIBIT A-1" xfId="6568"/>
    <cellStyle name="_Costs not in AURORA 2007 Rate Case_Book2_Final Order Electric EXHIBIT A-1 2" xfId="6569"/>
    <cellStyle name="_Costs not in AURORA 2007 Rate Case_Book2_Final Order Electric EXHIBIT A-1 2 2" xfId="6570"/>
    <cellStyle name="_Costs not in AURORA 2007 Rate Case_Book2_Final Order Electric EXHIBIT A-1 2 2 2" xfId="6571"/>
    <cellStyle name="_Costs not in AURORA 2007 Rate Case_Book2_Final Order Electric EXHIBIT A-1 2 3" xfId="6572"/>
    <cellStyle name="_Costs not in AURORA 2007 Rate Case_Book2_Final Order Electric EXHIBIT A-1 3" xfId="6573"/>
    <cellStyle name="_Costs not in AURORA 2007 Rate Case_Book2_Final Order Electric EXHIBIT A-1 3 2" xfId="6574"/>
    <cellStyle name="_Costs not in AURORA 2007 Rate Case_Book2_Final Order Electric EXHIBIT A-1 4" xfId="6575"/>
    <cellStyle name="_Costs not in AURORA 2007 Rate Case_Book4" xfId="6576"/>
    <cellStyle name="_Costs not in AURORA 2007 Rate Case_Book4 2" xfId="6577"/>
    <cellStyle name="_Costs not in AURORA 2007 Rate Case_Book4 2 2" xfId="6578"/>
    <cellStyle name="_Costs not in AURORA 2007 Rate Case_Book4 2 2 2" xfId="6579"/>
    <cellStyle name="_Costs not in AURORA 2007 Rate Case_Book4 2 3" xfId="6580"/>
    <cellStyle name="_Costs not in AURORA 2007 Rate Case_Book4 3" xfId="6581"/>
    <cellStyle name="_Costs not in AURORA 2007 Rate Case_Book4 3 2" xfId="6582"/>
    <cellStyle name="_Costs not in AURORA 2007 Rate Case_Book4 4" xfId="6583"/>
    <cellStyle name="_Costs not in AURORA 2007 Rate Case_Book4_DEM-WP(C) ENERG10C--ctn Mid-C_042010 2010GRC" xfId="6584"/>
    <cellStyle name="_Costs not in AURORA 2007 Rate Case_Book9" xfId="6585"/>
    <cellStyle name="_Costs not in AURORA 2007 Rate Case_Book9 2" xfId="6586"/>
    <cellStyle name="_Costs not in AURORA 2007 Rate Case_Book9 2 2" xfId="6587"/>
    <cellStyle name="_Costs not in AURORA 2007 Rate Case_Book9 2 2 2" xfId="6588"/>
    <cellStyle name="_Costs not in AURORA 2007 Rate Case_Book9 2 3" xfId="6589"/>
    <cellStyle name="_Costs not in AURORA 2007 Rate Case_Book9 3" xfId="6590"/>
    <cellStyle name="_Costs not in AURORA 2007 Rate Case_Book9 3 2" xfId="6591"/>
    <cellStyle name="_Costs not in AURORA 2007 Rate Case_Book9 4" xfId="6592"/>
    <cellStyle name="_Costs not in AURORA 2007 Rate Case_Book9_DEM-WP(C) ENERG10C--ctn Mid-C_042010 2010GRC" xfId="6593"/>
    <cellStyle name="_Costs not in AURORA 2007 Rate Case_Chelan PUD Power Costs (8-10)" xfId="6594"/>
    <cellStyle name="_Costs not in AURORA 2007 Rate Case_Chelan PUD Power Costs (8-10) 2" xfId="6595"/>
    <cellStyle name="_Costs not in AURORA 2007 Rate Case_DEM-WP(C) Chelan Power Costs" xfId="6596"/>
    <cellStyle name="_Costs not in AURORA 2007 Rate Case_DEM-WP(C) Chelan Power Costs 2" xfId="6597"/>
    <cellStyle name="_Costs not in AURORA 2007 Rate Case_DEM-WP(C) ENERG10C--ctn Mid-C_042010 2010GRC" xfId="6598"/>
    <cellStyle name="_Costs not in AURORA 2007 Rate Case_DEM-WP(C) Gas Transport 2010GRC" xfId="6599"/>
    <cellStyle name="_Costs not in AURORA 2007 Rate Case_DEM-WP(C) Gas Transport 2010GRC 2" xfId="6600"/>
    <cellStyle name="_Costs not in AURORA 2007 Rate Case_Electric COS Inputs" xfId="6601"/>
    <cellStyle name="_Costs not in AURORA 2007 Rate Case_Electric COS Inputs 2" xfId="6602"/>
    <cellStyle name="_Costs not in AURORA 2007 Rate Case_Electric COS Inputs 2 2" xfId="6603"/>
    <cellStyle name="_Costs not in AURORA 2007 Rate Case_Electric COS Inputs 2 2 2" xfId="6604"/>
    <cellStyle name="_Costs not in AURORA 2007 Rate Case_Electric COS Inputs 2 2 2 2" xfId="6605"/>
    <cellStyle name="_Costs not in AURORA 2007 Rate Case_Electric COS Inputs 2 2 3" xfId="6606"/>
    <cellStyle name="_Costs not in AURORA 2007 Rate Case_Electric COS Inputs 2 3" xfId="6607"/>
    <cellStyle name="_Costs not in AURORA 2007 Rate Case_Electric COS Inputs 2 3 2" xfId="6608"/>
    <cellStyle name="_Costs not in AURORA 2007 Rate Case_Electric COS Inputs 2 3 2 2" xfId="6609"/>
    <cellStyle name="_Costs not in AURORA 2007 Rate Case_Electric COS Inputs 2 3 3" xfId="6610"/>
    <cellStyle name="_Costs not in AURORA 2007 Rate Case_Electric COS Inputs 2 4" xfId="6611"/>
    <cellStyle name="_Costs not in AURORA 2007 Rate Case_Electric COS Inputs 2 4 2" xfId="6612"/>
    <cellStyle name="_Costs not in AURORA 2007 Rate Case_Electric COS Inputs 2 4 2 2" xfId="6613"/>
    <cellStyle name="_Costs not in AURORA 2007 Rate Case_Electric COS Inputs 2 4 3" xfId="6614"/>
    <cellStyle name="_Costs not in AURORA 2007 Rate Case_Electric COS Inputs 2 5" xfId="6615"/>
    <cellStyle name="_Costs not in AURORA 2007 Rate Case_Electric COS Inputs 3" xfId="6616"/>
    <cellStyle name="_Costs not in AURORA 2007 Rate Case_Electric COS Inputs 3 2" xfId="6617"/>
    <cellStyle name="_Costs not in AURORA 2007 Rate Case_Electric COS Inputs 3 2 2" xfId="6618"/>
    <cellStyle name="_Costs not in AURORA 2007 Rate Case_Electric COS Inputs 3 3" xfId="6619"/>
    <cellStyle name="_Costs not in AURORA 2007 Rate Case_Electric COS Inputs 4" xfId="6620"/>
    <cellStyle name="_Costs not in AURORA 2007 Rate Case_Electric COS Inputs 4 2" xfId="6621"/>
    <cellStyle name="_Costs not in AURORA 2007 Rate Case_Electric COS Inputs 4 2 2" xfId="6622"/>
    <cellStyle name="_Costs not in AURORA 2007 Rate Case_Electric COS Inputs 4 3" xfId="6623"/>
    <cellStyle name="_Costs not in AURORA 2007 Rate Case_Electric COS Inputs 5" xfId="6624"/>
    <cellStyle name="_Costs not in AURORA 2007 Rate Case_Electric COS Inputs 5 2" xfId="6625"/>
    <cellStyle name="_Costs not in AURORA 2007 Rate Case_Electric COS Inputs 6" xfId="6626"/>
    <cellStyle name="_Costs not in AURORA 2007 Rate Case_Exh A-1 resulting from UE-112050 effective Jan 1 2012" xfId="6627"/>
    <cellStyle name="_Costs not in AURORA 2007 Rate Case_Exh G - Klamath Peaker PPA fr C Locke 2-12" xfId="6628"/>
    <cellStyle name="_Costs not in AURORA 2007 Rate Case_Exhibit A-1 effective 4-1-11 fr S Free 12-11" xfId="6629"/>
    <cellStyle name="_Costs not in AURORA 2007 Rate Case_LSRWEP LGIA like Acctg Petition Aug 2010" xfId="6630"/>
    <cellStyle name="_Costs not in AURORA 2007 Rate Case_LSRWEP LGIA like Acctg Petition Aug 2010 2" xfId="6631"/>
    <cellStyle name="_Costs not in AURORA 2007 Rate Case_Mint Farm Generation BPA" xfId="6632"/>
    <cellStyle name="_Costs not in AURORA 2007 Rate Case_NIM Summary" xfId="6633"/>
    <cellStyle name="_Costs not in AURORA 2007 Rate Case_NIM Summary 09GRC" xfId="6634"/>
    <cellStyle name="_Costs not in AURORA 2007 Rate Case_NIM Summary 09GRC 2" xfId="6635"/>
    <cellStyle name="_Costs not in AURORA 2007 Rate Case_NIM Summary 09GRC 2 2" xfId="6636"/>
    <cellStyle name="_Costs not in AURORA 2007 Rate Case_NIM Summary 09GRC 3" xfId="6637"/>
    <cellStyle name="_Costs not in AURORA 2007 Rate Case_NIM Summary 09GRC_DEM-WP(C) ENERG10C--ctn Mid-C_042010 2010GRC" xfId="6638"/>
    <cellStyle name="_Costs not in AURORA 2007 Rate Case_NIM Summary 10" xfId="6639"/>
    <cellStyle name="_Costs not in AURORA 2007 Rate Case_NIM Summary 11" xfId="6640"/>
    <cellStyle name="_Costs not in AURORA 2007 Rate Case_NIM Summary 12" xfId="6641"/>
    <cellStyle name="_Costs not in AURORA 2007 Rate Case_NIM Summary 13" xfId="6642"/>
    <cellStyle name="_Costs not in AURORA 2007 Rate Case_NIM Summary 14" xfId="6643"/>
    <cellStyle name="_Costs not in AURORA 2007 Rate Case_NIM Summary 15" xfId="6644"/>
    <cellStyle name="_Costs not in AURORA 2007 Rate Case_NIM Summary 16" xfId="6645"/>
    <cellStyle name="_Costs not in AURORA 2007 Rate Case_NIM Summary 17" xfId="6646"/>
    <cellStyle name="_Costs not in AURORA 2007 Rate Case_NIM Summary 18" xfId="6647"/>
    <cellStyle name="_Costs not in AURORA 2007 Rate Case_NIM Summary 19" xfId="6648"/>
    <cellStyle name="_Costs not in AURORA 2007 Rate Case_NIM Summary 2" xfId="6649"/>
    <cellStyle name="_Costs not in AURORA 2007 Rate Case_NIM Summary 2 2" xfId="6650"/>
    <cellStyle name="_Costs not in AURORA 2007 Rate Case_NIM Summary 20" xfId="6651"/>
    <cellStyle name="_Costs not in AURORA 2007 Rate Case_NIM Summary 21" xfId="6652"/>
    <cellStyle name="_Costs not in AURORA 2007 Rate Case_NIM Summary 22" xfId="6653"/>
    <cellStyle name="_Costs not in AURORA 2007 Rate Case_NIM Summary 23" xfId="6654"/>
    <cellStyle name="_Costs not in AURORA 2007 Rate Case_NIM Summary 24" xfId="6655"/>
    <cellStyle name="_Costs not in AURORA 2007 Rate Case_NIM Summary 25" xfId="6656"/>
    <cellStyle name="_Costs not in AURORA 2007 Rate Case_NIM Summary 26" xfId="6657"/>
    <cellStyle name="_Costs not in AURORA 2007 Rate Case_NIM Summary 27" xfId="6658"/>
    <cellStyle name="_Costs not in AURORA 2007 Rate Case_NIM Summary 28" xfId="6659"/>
    <cellStyle name="_Costs not in AURORA 2007 Rate Case_NIM Summary 29" xfId="6660"/>
    <cellStyle name="_Costs not in AURORA 2007 Rate Case_NIM Summary 3" xfId="6661"/>
    <cellStyle name="_Costs not in AURORA 2007 Rate Case_NIM Summary 3 2" xfId="6662"/>
    <cellStyle name="_Costs not in AURORA 2007 Rate Case_NIM Summary 30" xfId="6663"/>
    <cellStyle name="_Costs not in AURORA 2007 Rate Case_NIM Summary 31" xfId="6664"/>
    <cellStyle name="_Costs not in AURORA 2007 Rate Case_NIM Summary 32" xfId="6665"/>
    <cellStyle name="_Costs not in AURORA 2007 Rate Case_NIM Summary 33" xfId="6666"/>
    <cellStyle name="_Costs not in AURORA 2007 Rate Case_NIM Summary 34" xfId="6667"/>
    <cellStyle name="_Costs not in AURORA 2007 Rate Case_NIM Summary 35" xfId="6668"/>
    <cellStyle name="_Costs not in AURORA 2007 Rate Case_NIM Summary 36" xfId="6669"/>
    <cellStyle name="_Costs not in AURORA 2007 Rate Case_NIM Summary 37" xfId="6670"/>
    <cellStyle name="_Costs not in AURORA 2007 Rate Case_NIM Summary 38" xfId="6671"/>
    <cellStyle name="_Costs not in AURORA 2007 Rate Case_NIM Summary 39" xfId="6672"/>
    <cellStyle name="_Costs not in AURORA 2007 Rate Case_NIM Summary 4" xfId="6673"/>
    <cellStyle name="_Costs not in AURORA 2007 Rate Case_NIM Summary 4 2" xfId="6674"/>
    <cellStyle name="_Costs not in AURORA 2007 Rate Case_NIM Summary 40" xfId="6675"/>
    <cellStyle name="_Costs not in AURORA 2007 Rate Case_NIM Summary 41" xfId="6676"/>
    <cellStyle name="_Costs not in AURORA 2007 Rate Case_NIM Summary 42" xfId="6677"/>
    <cellStyle name="_Costs not in AURORA 2007 Rate Case_NIM Summary 43" xfId="6678"/>
    <cellStyle name="_Costs not in AURORA 2007 Rate Case_NIM Summary 44" xfId="6679"/>
    <cellStyle name="_Costs not in AURORA 2007 Rate Case_NIM Summary 45" xfId="6680"/>
    <cellStyle name="_Costs not in AURORA 2007 Rate Case_NIM Summary 46" xfId="6681"/>
    <cellStyle name="_Costs not in AURORA 2007 Rate Case_NIM Summary 47" xfId="6682"/>
    <cellStyle name="_Costs not in AURORA 2007 Rate Case_NIM Summary 48" xfId="6683"/>
    <cellStyle name="_Costs not in AURORA 2007 Rate Case_NIM Summary 49" xfId="6684"/>
    <cellStyle name="_Costs not in AURORA 2007 Rate Case_NIM Summary 5" xfId="6685"/>
    <cellStyle name="_Costs not in AURORA 2007 Rate Case_NIM Summary 5 2" xfId="6686"/>
    <cellStyle name="_Costs not in AURORA 2007 Rate Case_NIM Summary 50" xfId="6687"/>
    <cellStyle name="_Costs not in AURORA 2007 Rate Case_NIM Summary 51" xfId="6688"/>
    <cellStyle name="_Costs not in AURORA 2007 Rate Case_NIM Summary 6" xfId="6689"/>
    <cellStyle name="_Costs not in AURORA 2007 Rate Case_NIM Summary 6 2" xfId="6690"/>
    <cellStyle name="_Costs not in AURORA 2007 Rate Case_NIM Summary 7" xfId="6691"/>
    <cellStyle name="_Costs not in AURORA 2007 Rate Case_NIM Summary 7 2" xfId="6692"/>
    <cellStyle name="_Costs not in AURORA 2007 Rate Case_NIM Summary 8" xfId="6693"/>
    <cellStyle name="_Costs not in AURORA 2007 Rate Case_NIM Summary 8 2" xfId="6694"/>
    <cellStyle name="_Costs not in AURORA 2007 Rate Case_NIM Summary 9" xfId="6695"/>
    <cellStyle name="_Costs not in AURORA 2007 Rate Case_NIM Summary 9 2" xfId="6696"/>
    <cellStyle name="_Costs not in AURORA 2007 Rate Case_NIM Summary_DEM-WP(C) ENERG10C--ctn Mid-C_042010 2010GRC" xfId="6697"/>
    <cellStyle name="_Costs not in AURORA 2007 Rate Case_PCA 10 -  Exhibit D Dec 2011" xfId="6698"/>
    <cellStyle name="_Costs not in AURORA 2007 Rate Case_PCA 10 -  Exhibit D from A Kellogg Jan 2011" xfId="6699"/>
    <cellStyle name="_Costs not in AURORA 2007 Rate Case_PCA 10 -  Exhibit D from A Kellogg July 2011" xfId="6700"/>
    <cellStyle name="_Costs not in AURORA 2007 Rate Case_PCA 10 -  Exhibit D from S Free Rcv'd 12-11" xfId="6701"/>
    <cellStyle name="_Costs not in AURORA 2007 Rate Case_PCA 11 -  Exhibit D Jan 2012 fr A Kellogg" xfId="6702"/>
    <cellStyle name="_Costs not in AURORA 2007 Rate Case_PCA 11 -  Exhibit D Jan 2012 WF" xfId="6703"/>
    <cellStyle name="_Costs not in AURORA 2007 Rate Case_PCA 9 -  Exhibit D April 2010" xfId="6704"/>
    <cellStyle name="_Costs not in AURORA 2007 Rate Case_PCA 9 -  Exhibit D April 2010 (3)" xfId="6705"/>
    <cellStyle name="_Costs not in AURORA 2007 Rate Case_PCA 9 -  Exhibit D April 2010 (3) 2" xfId="6706"/>
    <cellStyle name="_Costs not in AURORA 2007 Rate Case_PCA 9 -  Exhibit D April 2010 (3) 2 2" xfId="6707"/>
    <cellStyle name="_Costs not in AURORA 2007 Rate Case_PCA 9 -  Exhibit D April 2010 (3) 3" xfId="6708"/>
    <cellStyle name="_Costs not in AURORA 2007 Rate Case_PCA 9 -  Exhibit D April 2010 (3)_DEM-WP(C) ENERG10C--ctn Mid-C_042010 2010GRC" xfId="6709"/>
    <cellStyle name="_Costs not in AURORA 2007 Rate Case_PCA 9 -  Exhibit D April 2010 2" xfId="6710"/>
    <cellStyle name="_Costs not in AURORA 2007 Rate Case_PCA 9 -  Exhibit D April 2010 3" xfId="6711"/>
    <cellStyle name="_Costs not in AURORA 2007 Rate Case_PCA 9 -  Exhibit D April 2010 4" xfId="6712"/>
    <cellStyle name="_Costs not in AURORA 2007 Rate Case_PCA 9 -  Exhibit D April 2010 5" xfId="6713"/>
    <cellStyle name="_Costs not in AURORA 2007 Rate Case_PCA 9 -  Exhibit D April 2010 6" xfId="6714"/>
    <cellStyle name="_Costs not in AURORA 2007 Rate Case_PCA 9 -  Exhibit D Nov 2010" xfId="6715"/>
    <cellStyle name="_Costs not in AURORA 2007 Rate Case_PCA 9 -  Exhibit D Nov 2010 2" xfId="6716"/>
    <cellStyle name="_Costs not in AURORA 2007 Rate Case_PCA 9 - Exhibit D at August 2010" xfId="6717"/>
    <cellStyle name="_Costs not in AURORA 2007 Rate Case_PCA 9 - Exhibit D at August 2010 2" xfId="6718"/>
    <cellStyle name="_Costs not in AURORA 2007 Rate Case_PCA 9 - Exhibit D June 2010 GRC" xfId="6719"/>
    <cellStyle name="_Costs not in AURORA 2007 Rate Case_PCA 9 - Exhibit D June 2010 GRC 2" xfId="6720"/>
    <cellStyle name="_Costs not in AURORA 2007 Rate Case_Power Costs - Comparison bx Rbtl-Staff-Jt-PC" xfId="6721"/>
    <cellStyle name="_Costs not in AURORA 2007 Rate Case_Power Costs - Comparison bx Rbtl-Staff-Jt-PC 2" xfId="6722"/>
    <cellStyle name="_Costs not in AURORA 2007 Rate Case_Power Costs - Comparison bx Rbtl-Staff-Jt-PC 2 2" xfId="6723"/>
    <cellStyle name="_Costs not in AURORA 2007 Rate Case_Power Costs - Comparison bx Rbtl-Staff-Jt-PC 2 2 2" xfId="6724"/>
    <cellStyle name="_Costs not in AURORA 2007 Rate Case_Power Costs - Comparison bx Rbtl-Staff-Jt-PC 2 3" xfId="6725"/>
    <cellStyle name="_Costs not in AURORA 2007 Rate Case_Power Costs - Comparison bx Rbtl-Staff-Jt-PC 3" xfId="6726"/>
    <cellStyle name="_Costs not in AURORA 2007 Rate Case_Power Costs - Comparison bx Rbtl-Staff-Jt-PC 3 2" xfId="6727"/>
    <cellStyle name="_Costs not in AURORA 2007 Rate Case_Power Costs - Comparison bx Rbtl-Staff-Jt-PC 4" xfId="6728"/>
    <cellStyle name="_Costs not in AURORA 2007 Rate Case_Power Costs - Comparison bx Rbtl-Staff-Jt-PC_Adj Bench DR 3 for Initial Briefs (Electric)" xfId="6729"/>
    <cellStyle name="_Costs not in AURORA 2007 Rate Case_Power Costs - Comparison bx Rbtl-Staff-Jt-PC_Adj Bench DR 3 for Initial Briefs (Electric) 2" xfId="6730"/>
    <cellStyle name="_Costs not in AURORA 2007 Rate Case_Power Costs - Comparison bx Rbtl-Staff-Jt-PC_Adj Bench DR 3 for Initial Briefs (Electric) 2 2" xfId="6731"/>
    <cellStyle name="_Costs not in AURORA 2007 Rate Case_Power Costs - Comparison bx Rbtl-Staff-Jt-PC_Adj Bench DR 3 for Initial Briefs (Electric) 2 2 2" xfId="6732"/>
    <cellStyle name="_Costs not in AURORA 2007 Rate Case_Power Costs - Comparison bx Rbtl-Staff-Jt-PC_Adj Bench DR 3 for Initial Briefs (Electric) 2 3" xfId="6733"/>
    <cellStyle name="_Costs not in AURORA 2007 Rate Case_Power Costs - Comparison bx Rbtl-Staff-Jt-PC_Adj Bench DR 3 for Initial Briefs (Electric) 3" xfId="6734"/>
    <cellStyle name="_Costs not in AURORA 2007 Rate Case_Power Costs - Comparison bx Rbtl-Staff-Jt-PC_Adj Bench DR 3 for Initial Briefs (Electric) 3 2" xfId="6735"/>
    <cellStyle name="_Costs not in AURORA 2007 Rate Case_Power Costs - Comparison bx Rbtl-Staff-Jt-PC_Adj Bench DR 3 for Initial Briefs (Electric) 4" xfId="6736"/>
    <cellStyle name="_Costs not in AURORA 2007 Rate Case_Power Costs - Comparison bx Rbtl-Staff-Jt-PC_Adj Bench DR 3 for Initial Briefs (Electric)_DEM-WP(C) ENERG10C--ctn Mid-C_042010 2010GRC" xfId="6737"/>
    <cellStyle name="_Costs not in AURORA 2007 Rate Case_Power Costs - Comparison bx Rbtl-Staff-Jt-PC_DEM-WP(C) ENERG10C--ctn Mid-C_042010 2010GRC" xfId="6738"/>
    <cellStyle name="_Costs not in AURORA 2007 Rate Case_Power Costs - Comparison bx Rbtl-Staff-Jt-PC_Electric Rev Req Model (2009 GRC) Rebuttal" xfId="6739"/>
    <cellStyle name="_Costs not in AURORA 2007 Rate Case_Power Costs - Comparison bx Rbtl-Staff-Jt-PC_Electric Rev Req Model (2009 GRC) Rebuttal 2" xfId="6740"/>
    <cellStyle name="_Costs not in AURORA 2007 Rate Case_Power Costs - Comparison bx Rbtl-Staff-Jt-PC_Electric Rev Req Model (2009 GRC) Rebuttal 2 2" xfId="6741"/>
    <cellStyle name="_Costs not in AURORA 2007 Rate Case_Power Costs - Comparison bx Rbtl-Staff-Jt-PC_Electric Rev Req Model (2009 GRC) Rebuttal 2 2 2" xfId="6742"/>
    <cellStyle name="_Costs not in AURORA 2007 Rate Case_Power Costs - Comparison bx Rbtl-Staff-Jt-PC_Electric Rev Req Model (2009 GRC) Rebuttal 2 3" xfId="6743"/>
    <cellStyle name="_Costs not in AURORA 2007 Rate Case_Power Costs - Comparison bx Rbtl-Staff-Jt-PC_Electric Rev Req Model (2009 GRC) Rebuttal 3" xfId="6744"/>
    <cellStyle name="_Costs not in AURORA 2007 Rate Case_Power Costs - Comparison bx Rbtl-Staff-Jt-PC_Electric Rev Req Model (2009 GRC) Rebuttal 3 2" xfId="6745"/>
    <cellStyle name="_Costs not in AURORA 2007 Rate Case_Power Costs - Comparison bx Rbtl-Staff-Jt-PC_Electric Rev Req Model (2009 GRC) Rebuttal 4" xfId="6746"/>
    <cellStyle name="_Costs not in AURORA 2007 Rate Case_Power Costs - Comparison bx Rbtl-Staff-Jt-PC_Electric Rev Req Model (2009 GRC) Rebuttal REmoval of New  WH Solar AdjustMI" xfId="6747"/>
    <cellStyle name="_Costs not in AURORA 2007 Rate Case_Power Costs - Comparison bx Rbtl-Staff-Jt-PC_Electric Rev Req Model (2009 GRC) Rebuttal REmoval of New  WH Solar AdjustMI 2" xfId="6748"/>
    <cellStyle name="_Costs not in AURORA 2007 Rate Case_Power Costs - Comparison bx Rbtl-Staff-Jt-PC_Electric Rev Req Model (2009 GRC) Rebuttal REmoval of New  WH Solar AdjustMI 2 2" xfId="6749"/>
    <cellStyle name="_Costs not in AURORA 2007 Rate Case_Power Costs - Comparison bx Rbtl-Staff-Jt-PC_Electric Rev Req Model (2009 GRC) Rebuttal REmoval of New  WH Solar AdjustMI 2 2 2" xfId="6750"/>
    <cellStyle name="_Costs not in AURORA 2007 Rate Case_Power Costs - Comparison bx Rbtl-Staff-Jt-PC_Electric Rev Req Model (2009 GRC) Rebuttal REmoval of New  WH Solar AdjustMI 2 3" xfId="6751"/>
    <cellStyle name="_Costs not in AURORA 2007 Rate Case_Power Costs - Comparison bx Rbtl-Staff-Jt-PC_Electric Rev Req Model (2009 GRC) Rebuttal REmoval of New  WH Solar AdjustMI 3" xfId="6752"/>
    <cellStyle name="_Costs not in AURORA 2007 Rate Case_Power Costs - Comparison bx Rbtl-Staff-Jt-PC_Electric Rev Req Model (2009 GRC) Rebuttal REmoval of New  WH Solar AdjustMI 3 2" xfId="6753"/>
    <cellStyle name="_Costs not in AURORA 2007 Rate Case_Power Costs - Comparison bx Rbtl-Staff-Jt-PC_Electric Rev Req Model (2009 GRC) Rebuttal REmoval of New  WH Solar AdjustMI 4" xfId="6754"/>
    <cellStyle name="_Costs not in AURORA 2007 Rate Case_Power Costs - Comparison bx Rbtl-Staff-Jt-PC_Electric Rev Req Model (2009 GRC) Rebuttal REmoval of New  WH Solar AdjustMI_DEM-WP(C) ENERG10C--ctn Mid-C_042010 2010GRC" xfId="6755"/>
    <cellStyle name="_Costs not in AURORA 2007 Rate Case_Power Costs - Comparison bx Rbtl-Staff-Jt-PC_Electric Rev Req Model (2009 GRC) Revised 01-18-2010" xfId="6756"/>
    <cellStyle name="_Costs not in AURORA 2007 Rate Case_Power Costs - Comparison bx Rbtl-Staff-Jt-PC_Electric Rev Req Model (2009 GRC) Revised 01-18-2010 2" xfId="6757"/>
    <cellStyle name="_Costs not in AURORA 2007 Rate Case_Power Costs - Comparison bx Rbtl-Staff-Jt-PC_Electric Rev Req Model (2009 GRC) Revised 01-18-2010 2 2" xfId="6758"/>
    <cellStyle name="_Costs not in AURORA 2007 Rate Case_Power Costs - Comparison bx Rbtl-Staff-Jt-PC_Electric Rev Req Model (2009 GRC) Revised 01-18-2010 2 2 2" xfId="6759"/>
    <cellStyle name="_Costs not in AURORA 2007 Rate Case_Power Costs - Comparison bx Rbtl-Staff-Jt-PC_Electric Rev Req Model (2009 GRC) Revised 01-18-2010 2 3" xfId="6760"/>
    <cellStyle name="_Costs not in AURORA 2007 Rate Case_Power Costs - Comparison bx Rbtl-Staff-Jt-PC_Electric Rev Req Model (2009 GRC) Revised 01-18-2010 3" xfId="6761"/>
    <cellStyle name="_Costs not in AURORA 2007 Rate Case_Power Costs - Comparison bx Rbtl-Staff-Jt-PC_Electric Rev Req Model (2009 GRC) Revised 01-18-2010 3 2" xfId="6762"/>
    <cellStyle name="_Costs not in AURORA 2007 Rate Case_Power Costs - Comparison bx Rbtl-Staff-Jt-PC_Electric Rev Req Model (2009 GRC) Revised 01-18-2010 4" xfId="6763"/>
    <cellStyle name="_Costs not in AURORA 2007 Rate Case_Power Costs - Comparison bx Rbtl-Staff-Jt-PC_Electric Rev Req Model (2009 GRC) Revised 01-18-2010_DEM-WP(C) ENERG10C--ctn Mid-C_042010 2010GRC" xfId="6764"/>
    <cellStyle name="_Costs not in AURORA 2007 Rate Case_Power Costs - Comparison bx Rbtl-Staff-Jt-PC_Final Order Electric EXHIBIT A-1" xfId="6765"/>
    <cellStyle name="_Costs not in AURORA 2007 Rate Case_Power Costs - Comparison bx Rbtl-Staff-Jt-PC_Final Order Electric EXHIBIT A-1 2" xfId="6766"/>
    <cellStyle name="_Costs not in AURORA 2007 Rate Case_Power Costs - Comparison bx Rbtl-Staff-Jt-PC_Final Order Electric EXHIBIT A-1 2 2" xfId="6767"/>
    <cellStyle name="_Costs not in AURORA 2007 Rate Case_Power Costs - Comparison bx Rbtl-Staff-Jt-PC_Final Order Electric EXHIBIT A-1 2 2 2" xfId="6768"/>
    <cellStyle name="_Costs not in AURORA 2007 Rate Case_Power Costs - Comparison bx Rbtl-Staff-Jt-PC_Final Order Electric EXHIBIT A-1 2 3" xfId="6769"/>
    <cellStyle name="_Costs not in AURORA 2007 Rate Case_Power Costs - Comparison bx Rbtl-Staff-Jt-PC_Final Order Electric EXHIBIT A-1 3" xfId="6770"/>
    <cellStyle name="_Costs not in AURORA 2007 Rate Case_Power Costs - Comparison bx Rbtl-Staff-Jt-PC_Final Order Electric EXHIBIT A-1 3 2" xfId="6771"/>
    <cellStyle name="_Costs not in AURORA 2007 Rate Case_Power Costs - Comparison bx Rbtl-Staff-Jt-PC_Final Order Electric EXHIBIT A-1 4" xfId="6772"/>
    <cellStyle name="_Costs not in AURORA 2007 Rate Case_Production Adj 4.37" xfId="6773"/>
    <cellStyle name="_Costs not in AURORA 2007 Rate Case_Production Adj 4.37 2" xfId="6774"/>
    <cellStyle name="_Costs not in AURORA 2007 Rate Case_Production Adj 4.37 2 2" xfId="6775"/>
    <cellStyle name="_Costs not in AURORA 2007 Rate Case_Production Adj 4.37 2 2 2" xfId="6776"/>
    <cellStyle name="_Costs not in AURORA 2007 Rate Case_Production Adj 4.37 2 3" xfId="6777"/>
    <cellStyle name="_Costs not in AURORA 2007 Rate Case_Production Adj 4.37 3" xfId="6778"/>
    <cellStyle name="_Costs not in AURORA 2007 Rate Case_Production Adj 4.37 3 2" xfId="6779"/>
    <cellStyle name="_Costs not in AURORA 2007 Rate Case_Production Adj 4.37 4" xfId="6780"/>
    <cellStyle name="_Costs not in AURORA 2007 Rate Case_Purchased Power Adj 4.03" xfId="6781"/>
    <cellStyle name="_Costs not in AURORA 2007 Rate Case_Purchased Power Adj 4.03 2" xfId="6782"/>
    <cellStyle name="_Costs not in AURORA 2007 Rate Case_Purchased Power Adj 4.03 2 2" xfId="6783"/>
    <cellStyle name="_Costs not in AURORA 2007 Rate Case_Purchased Power Adj 4.03 2 2 2" xfId="6784"/>
    <cellStyle name="_Costs not in AURORA 2007 Rate Case_Purchased Power Adj 4.03 2 3" xfId="6785"/>
    <cellStyle name="_Costs not in AURORA 2007 Rate Case_Purchased Power Adj 4.03 3" xfId="6786"/>
    <cellStyle name="_Costs not in AURORA 2007 Rate Case_Purchased Power Adj 4.03 3 2" xfId="6787"/>
    <cellStyle name="_Costs not in AURORA 2007 Rate Case_Purchased Power Adj 4.03 4" xfId="6788"/>
    <cellStyle name="_Costs not in AURORA 2007 Rate Case_Rebuttal Power Costs" xfId="6789"/>
    <cellStyle name="_Costs not in AURORA 2007 Rate Case_Rebuttal Power Costs 2" xfId="6790"/>
    <cellStyle name="_Costs not in AURORA 2007 Rate Case_Rebuttal Power Costs 2 2" xfId="6791"/>
    <cellStyle name="_Costs not in AURORA 2007 Rate Case_Rebuttal Power Costs 2 2 2" xfId="6792"/>
    <cellStyle name="_Costs not in AURORA 2007 Rate Case_Rebuttal Power Costs 2 3" xfId="6793"/>
    <cellStyle name="_Costs not in AURORA 2007 Rate Case_Rebuttal Power Costs 3" xfId="6794"/>
    <cellStyle name="_Costs not in AURORA 2007 Rate Case_Rebuttal Power Costs 3 2" xfId="6795"/>
    <cellStyle name="_Costs not in AURORA 2007 Rate Case_Rebuttal Power Costs 4" xfId="6796"/>
    <cellStyle name="_Costs not in AURORA 2007 Rate Case_Rebuttal Power Costs_Adj Bench DR 3 for Initial Briefs (Electric)" xfId="6797"/>
    <cellStyle name="_Costs not in AURORA 2007 Rate Case_Rebuttal Power Costs_Adj Bench DR 3 for Initial Briefs (Electric) 2" xfId="6798"/>
    <cellStyle name="_Costs not in AURORA 2007 Rate Case_Rebuttal Power Costs_Adj Bench DR 3 for Initial Briefs (Electric) 2 2" xfId="6799"/>
    <cellStyle name="_Costs not in AURORA 2007 Rate Case_Rebuttal Power Costs_Adj Bench DR 3 for Initial Briefs (Electric) 2 2 2" xfId="6800"/>
    <cellStyle name="_Costs not in AURORA 2007 Rate Case_Rebuttal Power Costs_Adj Bench DR 3 for Initial Briefs (Electric) 2 3" xfId="6801"/>
    <cellStyle name="_Costs not in AURORA 2007 Rate Case_Rebuttal Power Costs_Adj Bench DR 3 for Initial Briefs (Electric) 3" xfId="6802"/>
    <cellStyle name="_Costs not in AURORA 2007 Rate Case_Rebuttal Power Costs_Adj Bench DR 3 for Initial Briefs (Electric) 3 2" xfId="6803"/>
    <cellStyle name="_Costs not in AURORA 2007 Rate Case_Rebuttal Power Costs_Adj Bench DR 3 for Initial Briefs (Electric) 4" xfId="6804"/>
    <cellStyle name="_Costs not in AURORA 2007 Rate Case_Rebuttal Power Costs_Adj Bench DR 3 for Initial Briefs (Electric)_DEM-WP(C) ENERG10C--ctn Mid-C_042010 2010GRC" xfId="6805"/>
    <cellStyle name="_Costs not in AURORA 2007 Rate Case_Rebuttal Power Costs_DEM-WP(C) ENERG10C--ctn Mid-C_042010 2010GRC" xfId="6806"/>
    <cellStyle name="_Costs not in AURORA 2007 Rate Case_Rebuttal Power Costs_Electric Rev Req Model (2009 GRC) Rebuttal" xfId="6807"/>
    <cellStyle name="_Costs not in AURORA 2007 Rate Case_Rebuttal Power Costs_Electric Rev Req Model (2009 GRC) Rebuttal 2" xfId="6808"/>
    <cellStyle name="_Costs not in AURORA 2007 Rate Case_Rebuttal Power Costs_Electric Rev Req Model (2009 GRC) Rebuttal 2 2" xfId="6809"/>
    <cellStyle name="_Costs not in AURORA 2007 Rate Case_Rebuttal Power Costs_Electric Rev Req Model (2009 GRC) Rebuttal 2 2 2" xfId="6810"/>
    <cellStyle name="_Costs not in AURORA 2007 Rate Case_Rebuttal Power Costs_Electric Rev Req Model (2009 GRC) Rebuttal 2 3" xfId="6811"/>
    <cellStyle name="_Costs not in AURORA 2007 Rate Case_Rebuttal Power Costs_Electric Rev Req Model (2009 GRC) Rebuttal 3" xfId="6812"/>
    <cellStyle name="_Costs not in AURORA 2007 Rate Case_Rebuttal Power Costs_Electric Rev Req Model (2009 GRC) Rebuttal 3 2" xfId="6813"/>
    <cellStyle name="_Costs not in AURORA 2007 Rate Case_Rebuttal Power Costs_Electric Rev Req Model (2009 GRC) Rebuttal 4" xfId="6814"/>
    <cellStyle name="_Costs not in AURORA 2007 Rate Case_Rebuttal Power Costs_Electric Rev Req Model (2009 GRC) Rebuttal REmoval of New  WH Solar AdjustMI" xfId="6815"/>
    <cellStyle name="_Costs not in AURORA 2007 Rate Case_Rebuttal Power Costs_Electric Rev Req Model (2009 GRC) Rebuttal REmoval of New  WH Solar AdjustMI 2" xfId="6816"/>
    <cellStyle name="_Costs not in AURORA 2007 Rate Case_Rebuttal Power Costs_Electric Rev Req Model (2009 GRC) Rebuttal REmoval of New  WH Solar AdjustMI 2 2" xfId="6817"/>
    <cellStyle name="_Costs not in AURORA 2007 Rate Case_Rebuttal Power Costs_Electric Rev Req Model (2009 GRC) Rebuttal REmoval of New  WH Solar AdjustMI 2 2 2" xfId="6818"/>
    <cellStyle name="_Costs not in AURORA 2007 Rate Case_Rebuttal Power Costs_Electric Rev Req Model (2009 GRC) Rebuttal REmoval of New  WH Solar AdjustMI 2 3" xfId="6819"/>
    <cellStyle name="_Costs not in AURORA 2007 Rate Case_Rebuttal Power Costs_Electric Rev Req Model (2009 GRC) Rebuttal REmoval of New  WH Solar AdjustMI 3" xfId="6820"/>
    <cellStyle name="_Costs not in AURORA 2007 Rate Case_Rebuttal Power Costs_Electric Rev Req Model (2009 GRC) Rebuttal REmoval of New  WH Solar AdjustMI 3 2" xfId="6821"/>
    <cellStyle name="_Costs not in AURORA 2007 Rate Case_Rebuttal Power Costs_Electric Rev Req Model (2009 GRC) Rebuttal REmoval of New  WH Solar AdjustMI 4" xfId="6822"/>
    <cellStyle name="_Costs not in AURORA 2007 Rate Case_Rebuttal Power Costs_Electric Rev Req Model (2009 GRC) Rebuttal REmoval of New  WH Solar AdjustMI_DEM-WP(C) ENERG10C--ctn Mid-C_042010 2010GRC" xfId="6823"/>
    <cellStyle name="_Costs not in AURORA 2007 Rate Case_Rebuttal Power Costs_Electric Rev Req Model (2009 GRC) Revised 01-18-2010" xfId="6824"/>
    <cellStyle name="_Costs not in AURORA 2007 Rate Case_Rebuttal Power Costs_Electric Rev Req Model (2009 GRC) Revised 01-18-2010 2" xfId="6825"/>
    <cellStyle name="_Costs not in AURORA 2007 Rate Case_Rebuttal Power Costs_Electric Rev Req Model (2009 GRC) Revised 01-18-2010 2 2" xfId="6826"/>
    <cellStyle name="_Costs not in AURORA 2007 Rate Case_Rebuttal Power Costs_Electric Rev Req Model (2009 GRC) Revised 01-18-2010 2 2 2" xfId="6827"/>
    <cellStyle name="_Costs not in AURORA 2007 Rate Case_Rebuttal Power Costs_Electric Rev Req Model (2009 GRC) Revised 01-18-2010 2 3" xfId="6828"/>
    <cellStyle name="_Costs not in AURORA 2007 Rate Case_Rebuttal Power Costs_Electric Rev Req Model (2009 GRC) Revised 01-18-2010 3" xfId="6829"/>
    <cellStyle name="_Costs not in AURORA 2007 Rate Case_Rebuttal Power Costs_Electric Rev Req Model (2009 GRC) Revised 01-18-2010 3 2" xfId="6830"/>
    <cellStyle name="_Costs not in AURORA 2007 Rate Case_Rebuttal Power Costs_Electric Rev Req Model (2009 GRC) Revised 01-18-2010 4" xfId="6831"/>
    <cellStyle name="_Costs not in AURORA 2007 Rate Case_Rebuttal Power Costs_Electric Rev Req Model (2009 GRC) Revised 01-18-2010_DEM-WP(C) ENERG10C--ctn Mid-C_042010 2010GRC" xfId="6832"/>
    <cellStyle name="_Costs not in AURORA 2007 Rate Case_Rebuttal Power Costs_Final Order Electric EXHIBIT A-1" xfId="6833"/>
    <cellStyle name="_Costs not in AURORA 2007 Rate Case_Rebuttal Power Costs_Final Order Electric EXHIBIT A-1 2" xfId="6834"/>
    <cellStyle name="_Costs not in AURORA 2007 Rate Case_Rebuttal Power Costs_Final Order Electric EXHIBIT A-1 2 2" xfId="6835"/>
    <cellStyle name="_Costs not in AURORA 2007 Rate Case_Rebuttal Power Costs_Final Order Electric EXHIBIT A-1 2 2 2" xfId="6836"/>
    <cellStyle name="_Costs not in AURORA 2007 Rate Case_Rebuttal Power Costs_Final Order Electric EXHIBIT A-1 2 3" xfId="6837"/>
    <cellStyle name="_Costs not in AURORA 2007 Rate Case_Rebuttal Power Costs_Final Order Electric EXHIBIT A-1 3" xfId="6838"/>
    <cellStyle name="_Costs not in AURORA 2007 Rate Case_Rebuttal Power Costs_Final Order Electric EXHIBIT A-1 3 2" xfId="6839"/>
    <cellStyle name="_Costs not in AURORA 2007 Rate Case_Rebuttal Power Costs_Final Order Electric EXHIBIT A-1 4" xfId="6840"/>
    <cellStyle name="_Costs not in AURORA 2007 Rate Case_ROR 5.02" xfId="6841"/>
    <cellStyle name="_Costs not in AURORA 2007 Rate Case_ROR 5.02 2" xfId="6842"/>
    <cellStyle name="_Costs not in AURORA 2007 Rate Case_ROR 5.02 2 2" xfId="6843"/>
    <cellStyle name="_Costs not in AURORA 2007 Rate Case_ROR 5.02 2 2 2" xfId="6844"/>
    <cellStyle name="_Costs not in AURORA 2007 Rate Case_ROR 5.02 2 3" xfId="6845"/>
    <cellStyle name="_Costs not in AURORA 2007 Rate Case_ROR 5.02 3" xfId="6846"/>
    <cellStyle name="_Costs not in AURORA 2007 Rate Case_ROR 5.02 3 2" xfId="6847"/>
    <cellStyle name="_Costs not in AURORA 2007 Rate Case_ROR 5.02 4" xfId="6848"/>
    <cellStyle name="_Costs not in AURORA 2007 Rate Case_Transmission Workbook for May BOD" xfId="6849"/>
    <cellStyle name="_Costs not in AURORA 2007 Rate Case_Transmission Workbook for May BOD 2" xfId="6850"/>
    <cellStyle name="_Costs not in AURORA 2007 Rate Case_Transmission Workbook for May BOD 2 2" xfId="6851"/>
    <cellStyle name="_Costs not in AURORA 2007 Rate Case_Transmission Workbook for May BOD 3" xfId="6852"/>
    <cellStyle name="_Costs not in AURORA 2007 Rate Case_Transmission Workbook for May BOD_DEM-WP(C) ENERG10C--ctn Mid-C_042010 2010GRC" xfId="6853"/>
    <cellStyle name="_Costs not in AURORA 2007 Rate Case_Wind Integration 10GRC" xfId="6854"/>
    <cellStyle name="_Costs not in AURORA 2007 Rate Case_Wind Integration 10GRC 2" xfId="6855"/>
    <cellStyle name="_Costs not in AURORA 2007 Rate Case_Wind Integration 10GRC 2 2" xfId="6856"/>
    <cellStyle name="_Costs not in AURORA 2007 Rate Case_Wind Integration 10GRC 3" xfId="6857"/>
    <cellStyle name="_Costs not in AURORA 2007 Rate Case_Wind Integration 10GRC_DEM-WP(C) ENERG10C--ctn Mid-C_042010 2010GRC" xfId="6858"/>
    <cellStyle name="_Costs not in KWI3000 '06Budget" xfId="6859"/>
    <cellStyle name="_Costs not in KWI3000 '06Budget 10" xfId="6860"/>
    <cellStyle name="_Costs not in KWI3000 '06Budget 10 2" xfId="6861"/>
    <cellStyle name="_Costs not in KWI3000 '06Budget 2" xfId="6862"/>
    <cellStyle name="_Costs not in KWI3000 '06Budget 2 2" xfId="6863"/>
    <cellStyle name="_Costs not in KWI3000 '06Budget 2 2 2" xfId="6864"/>
    <cellStyle name="_Costs not in KWI3000 '06Budget 2 2 2 2" xfId="6865"/>
    <cellStyle name="_Costs not in KWI3000 '06Budget 2 2 3" xfId="6866"/>
    <cellStyle name="_Costs not in KWI3000 '06Budget 2 3" xfId="6867"/>
    <cellStyle name="_Costs not in KWI3000 '06Budget 2 3 2" xfId="6868"/>
    <cellStyle name="_Costs not in KWI3000 '06Budget 2 4" xfId="6869"/>
    <cellStyle name="_Costs not in KWI3000 '06Budget 3" xfId="6870"/>
    <cellStyle name="_Costs not in KWI3000 '06Budget 3 2" xfId="6871"/>
    <cellStyle name="_Costs not in KWI3000 '06Budget 3 2 2" xfId="6872"/>
    <cellStyle name="_Costs not in KWI3000 '06Budget 3 2 2 2" xfId="6873"/>
    <cellStyle name="_Costs not in KWI3000 '06Budget 3 2 3" xfId="6874"/>
    <cellStyle name="_Costs not in KWI3000 '06Budget 3 3" xfId="6875"/>
    <cellStyle name="_Costs not in KWI3000 '06Budget 3 3 2" xfId="6876"/>
    <cellStyle name="_Costs not in KWI3000 '06Budget 3 3 2 2" xfId="6877"/>
    <cellStyle name="_Costs not in KWI3000 '06Budget 3 3 3" xfId="6878"/>
    <cellStyle name="_Costs not in KWI3000 '06Budget 3 4" xfId="6879"/>
    <cellStyle name="_Costs not in KWI3000 '06Budget 3 4 2" xfId="6880"/>
    <cellStyle name="_Costs not in KWI3000 '06Budget 3 4 2 2" xfId="6881"/>
    <cellStyle name="_Costs not in KWI3000 '06Budget 3 4 3" xfId="6882"/>
    <cellStyle name="_Costs not in KWI3000 '06Budget 3 5" xfId="6883"/>
    <cellStyle name="_Costs not in KWI3000 '06Budget 4" xfId="6884"/>
    <cellStyle name="_Costs not in KWI3000 '06Budget 4 2" xfId="6885"/>
    <cellStyle name="_Costs not in KWI3000 '06Budget 4 2 2" xfId="6886"/>
    <cellStyle name="_Costs not in KWI3000 '06Budget 4 3" xfId="6887"/>
    <cellStyle name="_Costs not in KWI3000 '06Budget 5" xfId="6888"/>
    <cellStyle name="_Costs not in KWI3000 '06Budget 5 2" xfId="6889"/>
    <cellStyle name="_Costs not in KWI3000 '06Budget 5 2 2" xfId="6890"/>
    <cellStyle name="_Costs not in KWI3000 '06Budget 5 2 3" xfId="6891"/>
    <cellStyle name="_Costs not in KWI3000 '06Budget 5 3" xfId="6892"/>
    <cellStyle name="_Costs not in KWI3000 '06Budget 5 3 2" xfId="6893"/>
    <cellStyle name="_Costs not in KWI3000 '06Budget 6" xfId="6894"/>
    <cellStyle name="_Costs not in KWI3000 '06Budget 6 2" xfId="6895"/>
    <cellStyle name="_Costs not in KWI3000 '06Budget 6 2 2" xfId="6896"/>
    <cellStyle name="_Costs not in KWI3000 '06Budget 6 3" xfId="6897"/>
    <cellStyle name="_Costs not in KWI3000 '06Budget 7" xfId="6898"/>
    <cellStyle name="_Costs not in KWI3000 '06Budget 7 2" xfId="6899"/>
    <cellStyle name="_Costs not in KWI3000 '06Budget 8" xfId="6900"/>
    <cellStyle name="_Costs not in KWI3000 '06Budget 8 2" xfId="6901"/>
    <cellStyle name="_Costs not in KWI3000 '06Budget 9" xfId="6902"/>
    <cellStyle name="_Costs not in KWI3000 '06Budget 9 2" xfId="6903"/>
    <cellStyle name="_Costs not in KWI3000 '06Budget_(C) WHE Proforma with ITC cash grant 10 Yr Amort_for deferral_102809" xfId="6904"/>
    <cellStyle name="_Costs not in KWI3000 '06Budget_(C) WHE Proforma with ITC cash grant 10 Yr Amort_for deferral_102809 2" xfId="6905"/>
    <cellStyle name="_Costs not in KWI3000 '06Budget_(C) WHE Proforma with ITC cash grant 10 Yr Amort_for deferral_102809 2 2" xfId="6906"/>
    <cellStyle name="_Costs not in KWI3000 '06Budget_(C) WHE Proforma with ITC cash grant 10 Yr Amort_for deferral_102809 2 2 2" xfId="6907"/>
    <cellStyle name="_Costs not in KWI3000 '06Budget_(C) WHE Proforma with ITC cash grant 10 Yr Amort_for deferral_102809 2 3" xfId="6908"/>
    <cellStyle name="_Costs not in KWI3000 '06Budget_(C) WHE Proforma with ITC cash grant 10 Yr Amort_for deferral_102809 3" xfId="6909"/>
    <cellStyle name="_Costs not in KWI3000 '06Budget_(C) WHE Proforma with ITC cash grant 10 Yr Amort_for deferral_102809 3 2" xfId="6910"/>
    <cellStyle name="_Costs not in KWI3000 '06Budget_(C) WHE Proforma with ITC cash grant 10 Yr Amort_for deferral_102809 4" xfId="6911"/>
    <cellStyle name="_Costs not in KWI3000 '06Budget_(C) WHE Proforma with ITC cash grant 10 Yr Amort_for deferral_102809_16.07E Wild Horse Wind Expansionwrkingfile" xfId="6912"/>
    <cellStyle name="_Costs not in KWI3000 '06Budget_(C) WHE Proforma with ITC cash grant 10 Yr Amort_for deferral_102809_16.07E Wild Horse Wind Expansionwrkingfile 2" xfId="6913"/>
    <cellStyle name="_Costs not in KWI3000 '06Budget_(C) WHE Proforma with ITC cash grant 10 Yr Amort_for deferral_102809_16.07E Wild Horse Wind Expansionwrkingfile 2 2" xfId="6914"/>
    <cellStyle name="_Costs not in KWI3000 '06Budget_(C) WHE Proforma with ITC cash grant 10 Yr Amort_for deferral_102809_16.07E Wild Horse Wind Expansionwrkingfile 2 2 2" xfId="6915"/>
    <cellStyle name="_Costs not in KWI3000 '06Budget_(C) WHE Proforma with ITC cash grant 10 Yr Amort_for deferral_102809_16.07E Wild Horse Wind Expansionwrkingfile 2 3" xfId="6916"/>
    <cellStyle name="_Costs not in KWI3000 '06Budget_(C) WHE Proforma with ITC cash grant 10 Yr Amort_for deferral_102809_16.07E Wild Horse Wind Expansionwrkingfile 3" xfId="6917"/>
    <cellStyle name="_Costs not in KWI3000 '06Budget_(C) WHE Proforma with ITC cash grant 10 Yr Amort_for deferral_102809_16.07E Wild Horse Wind Expansionwrkingfile 3 2" xfId="6918"/>
    <cellStyle name="_Costs not in KWI3000 '06Budget_(C) WHE Proforma with ITC cash grant 10 Yr Amort_for deferral_102809_16.07E Wild Horse Wind Expansionwrkingfile 4" xfId="6919"/>
    <cellStyle name="_Costs not in KWI3000 '06Budget_(C) WHE Proforma with ITC cash grant 10 Yr Amort_for deferral_102809_16.07E Wild Horse Wind Expansionwrkingfile SF" xfId="6920"/>
    <cellStyle name="_Costs not in KWI3000 '06Budget_(C) WHE Proforma with ITC cash grant 10 Yr Amort_for deferral_102809_16.07E Wild Horse Wind Expansionwrkingfile SF 2" xfId="6921"/>
    <cellStyle name="_Costs not in KWI3000 '06Budget_(C) WHE Proforma with ITC cash grant 10 Yr Amort_for deferral_102809_16.07E Wild Horse Wind Expansionwrkingfile SF 2 2" xfId="6922"/>
    <cellStyle name="_Costs not in KWI3000 '06Budget_(C) WHE Proforma with ITC cash grant 10 Yr Amort_for deferral_102809_16.07E Wild Horse Wind Expansionwrkingfile SF 2 2 2" xfId="6923"/>
    <cellStyle name="_Costs not in KWI3000 '06Budget_(C) WHE Proforma with ITC cash grant 10 Yr Amort_for deferral_102809_16.07E Wild Horse Wind Expansionwrkingfile SF 2 3" xfId="6924"/>
    <cellStyle name="_Costs not in KWI3000 '06Budget_(C) WHE Proforma with ITC cash grant 10 Yr Amort_for deferral_102809_16.07E Wild Horse Wind Expansionwrkingfile SF 3" xfId="6925"/>
    <cellStyle name="_Costs not in KWI3000 '06Budget_(C) WHE Proforma with ITC cash grant 10 Yr Amort_for deferral_102809_16.07E Wild Horse Wind Expansionwrkingfile SF 3 2" xfId="6926"/>
    <cellStyle name="_Costs not in KWI3000 '06Budget_(C) WHE Proforma with ITC cash grant 10 Yr Amort_for deferral_102809_16.07E Wild Horse Wind Expansionwrkingfile SF 4" xfId="6927"/>
    <cellStyle name="_Costs not in KWI3000 '06Budget_(C) WHE Proforma with ITC cash grant 10 Yr Amort_for deferral_102809_16.07E Wild Horse Wind Expansionwrkingfile SF_DEM-WP(C) ENERG10C--ctn Mid-C_042010 2010GRC" xfId="6928"/>
    <cellStyle name="_Costs not in KWI3000 '06Budget_(C) WHE Proforma with ITC cash grant 10 Yr Amort_for deferral_102809_16.07E Wild Horse Wind Expansionwrkingfile_DEM-WP(C) ENERG10C--ctn Mid-C_042010 2010GRC" xfId="6929"/>
    <cellStyle name="_Costs not in KWI3000 '06Budget_(C) WHE Proforma with ITC cash grant 10 Yr Amort_for deferral_102809_16.37E Wild Horse Expansion DeferralRevwrkingfile SF" xfId="6930"/>
    <cellStyle name="_Costs not in KWI3000 '06Budget_(C) WHE Proforma with ITC cash grant 10 Yr Amort_for deferral_102809_16.37E Wild Horse Expansion DeferralRevwrkingfile SF 2" xfId="6931"/>
    <cellStyle name="_Costs not in KWI3000 '06Budget_(C) WHE Proforma with ITC cash grant 10 Yr Amort_for deferral_102809_16.37E Wild Horse Expansion DeferralRevwrkingfile SF 2 2" xfId="6932"/>
    <cellStyle name="_Costs not in KWI3000 '06Budget_(C) WHE Proforma with ITC cash grant 10 Yr Amort_for deferral_102809_16.37E Wild Horse Expansion DeferralRevwrkingfile SF 2 2 2" xfId="6933"/>
    <cellStyle name="_Costs not in KWI3000 '06Budget_(C) WHE Proforma with ITC cash grant 10 Yr Amort_for deferral_102809_16.37E Wild Horse Expansion DeferralRevwrkingfile SF 2 3" xfId="6934"/>
    <cellStyle name="_Costs not in KWI3000 '06Budget_(C) WHE Proforma with ITC cash grant 10 Yr Amort_for deferral_102809_16.37E Wild Horse Expansion DeferralRevwrkingfile SF 3" xfId="6935"/>
    <cellStyle name="_Costs not in KWI3000 '06Budget_(C) WHE Proforma with ITC cash grant 10 Yr Amort_for deferral_102809_16.37E Wild Horse Expansion DeferralRevwrkingfile SF 3 2" xfId="6936"/>
    <cellStyle name="_Costs not in KWI3000 '06Budget_(C) WHE Proforma with ITC cash grant 10 Yr Amort_for deferral_102809_16.37E Wild Horse Expansion DeferralRevwrkingfile SF 4" xfId="6937"/>
    <cellStyle name="_Costs not in KWI3000 '06Budget_(C) WHE Proforma with ITC cash grant 10 Yr Amort_for deferral_102809_16.37E Wild Horse Expansion DeferralRevwrkingfile SF_DEM-WP(C) ENERG10C--ctn Mid-C_042010 2010GRC" xfId="6938"/>
    <cellStyle name="_Costs not in KWI3000 '06Budget_(C) WHE Proforma with ITC cash grant 10 Yr Amort_for deferral_102809_DEM-WP(C) ENERG10C--ctn Mid-C_042010 2010GRC" xfId="6939"/>
    <cellStyle name="_Costs not in KWI3000 '06Budget_(C) WHE Proforma with ITC cash grant 10 Yr Amort_for rebuttal_120709" xfId="6940"/>
    <cellStyle name="_Costs not in KWI3000 '06Budget_(C) WHE Proforma with ITC cash grant 10 Yr Amort_for rebuttal_120709 2" xfId="6941"/>
    <cellStyle name="_Costs not in KWI3000 '06Budget_(C) WHE Proforma with ITC cash grant 10 Yr Amort_for rebuttal_120709 2 2" xfId="6942"/>
    <cellStyle name="_Costs not in KWI3000 '06Budget_(C) WHE Proforma with ITC cash grant 10 Yr Amort_for rebuttal_120709 2 2 2" xfId="6943"/>
    <cellStyle name="_Costs not in KWI3000 '06Budget_(C) WHE Proforma with ITC cash grant 10 Yr Amort_for rebuttal_120709 2 3" xfId="6944"/>
    <cellStyle name="_Costs not in KWI3000 '06Budget_(C) WHE Proforma with ITC cash grant 10 Yr Amort_for rebuttal_120709 3" xfId="6945"/>
    <cellStyle name="_Costs not in KWI3000 '06Budget_(C) WHE Proforma with ITC cash grant 10 Yr Amort_for rebuttal_120709 3 2" xfId="6946"/>
    <cellStyle name="_Costs not in KWI3000 '06Budget_(C) WHE Proforma with ITC cash grant 10 Yr Amort_for rebuttal_120709 4" xfId="6947"/>
    <cellStyle name="_Costs not in KWI3000 '06Budget_(C) WHE Proforma with ITC cash grant 10 Yr Amort_for rebuttal_120709_DEM-WP(C) ENERG10C--ctn Mid-C_042010 2010GRC" xfId="6948"/>
    <cellStyle name="_Costs not in KWI3000 '06Budget_04.07E Wild Horse Wind Expansion" xfId="6949"/>
    <cellStyle name="_Costs not in KWI3000 '06Budget_04.07E Wild Horse Wind Expansion 2" xfId="6950"/>
    <cellStyle name="_Costs not in KWI3000 '06Budget_04.07E Wild Horse Wind Expansion 2 2" xfId="6951"/>
    <cellStyle name="_Costs not in KWI3000 '06Budget_04.07E Wild Horse Wind Expansion 2 2 2" xfId="6952"/>
    <cellStyle name="_Costs not in KWI3000 '06Budget_04.07E Wild Horse Wind Expansion 2 3" xfId="6953"/>
    <cellStyle name="_Costs not in KWI3000 '06Budget_04.07E Wild Horse Wind Expansion 3" xfId="6954"/>
    <cellStyle name="_Costs not in KWI3000 '06Budget_04.07E Wild Horse Wind Expansion 3 2" xfId="6955"/>
    <cellStyle name="_Costs not in KWI3000 '06Budget_04.07E Wild Horse Wind Expansion 4" xfId="6956"/>
    <cellStyle name="_Costs not in KWI3000 '06Budget_04.07E Wild Horse Wind Expansion_16.07E Wild Horse Wind Expansionwrkingfile" xfId="6957"/>
    <cellStyle name="_Costs not in KWI3000 '06Budget_04.07E Wild Horse Wind Expansion_16.07E Wild Horse Wind Expansionwrkingfile 2" xfId="6958"/>
    <cellStyle name="_Costs not in KWI3000 '06Budget_04.07E Wild Horse Wind Expansion_16.07E Wild Horse Wind Expansionwrkingfile 2 2" xfId="6959"/>
    <cellStyle name="_Costs not in KWI3000 '06Budget_04.07E Wild Horse Wind Expansion_16.07E Wild Horse Wind Expansionwrkingfile 2 2 2" xfId="6960"/>
    <cellStyle name="_Costs not in KWI3000 '06Budget_04.07E Wild Horse Wind Expansion_16.07E Wild Horse Wind Expansionwrkingfile 2 3" xfId="6961"/>
    <cellStyle name="_Costs not in KWI3000 '06Budget_04.07E Wild Horse Wind Expansion_16.07E Wild Horse Wind Expansionwrkingfile 3" xfId="6962"/>
    <cellStyle name="_Costs not in KWI3000 '06Budget_04.07E Wild Horse Wind Expansion_16.07E Wild Horse Wind Expansionwrkingfile 3 2" xfId="6963"/>
    <cellStyle name="_Costs not in KWI3000 '06Budget_04.07E Wild Horse Wind Expansion_16.07E Wild Horse Wind Expansionwrkingfile 4" xfId="6964"/>
    <cellStyle name="_Costs not in KWI3000 '06Budget_04.07E Wild Horse Wind Expansion_16.07E Wild Horse Wind Expansionwrkingfile SF" xfId="6965"/>
    <cellStyle name="_Costs not in KWI3000 '06Budget_04.07E Wild Horse Wind Expansion_16.07E Wild Horse Wind Expansionwrkingfile SF 2" xfId="6966"/>
    <cellStyle name="_Costs not in KWI3000 '06Budget_04.07E Wild Horse Wind Expansion_16.07E Wild Horse Wind Expansionwrkingfile SF 2 2" xfId="6967"/>
    <cellStyle name="_Costs not in KWI3000 '06Budget_04.07E Wild Horse Wind Expansion_16.07E Wild Horse Wind Expansionwrkingfile SF 2 2 2" xfId="6968"/>
    <cellStyle name="_Costs not in KWI3000 '06Budget_04.07E Wild Horse Wind Expansion_16.07E Wild Horse Wind Expansionwrkingfile SF 2 3" xfId="6969"/>
    <cellStyle name="_Costs not in KWI3000 '06Budget_04.07E Wild Horse Wind Expansion_16.07E Wild Horse Wind Expansionwrkingfile SF 3" xfId="6970"/>
    <cellStyle name="_Costs not in KWI3000 '06Budget_04.07E Wild Horse Wind Expansion_16.07E Wild Horse Wind Expansionwrkingfile SF 3 2" xfId="6971"/>
    <cellStyle name="_Costs not in KWI3000 '06Budget_04.07E Wild Horse Wind Expansion_16.07E Wild Horse Wind Expansionwrkingfile SF 4" xfId="6972"/>
    <cellStyle name="_Costs not in KWI3000 '06Budget_04.07E Wild Horse Wind Expansion_16.07E Wild Horse Wind Expansionwrkingfile SF_DEM-WP(C) ENERG10C--ctn Mid-C_042010 2010GRC" xfId="6973"/>
    <cellStyle name="_Costs not in KWI3000 '06Budget_04.07E Wild Horse Wind Expansion_16.07E Wild Horse Wind Expansionwrkingfile_DEM-WP(C) ENERG10C--ctn Mid-C_042010 2010GRC" xfId="6974"/>
    <cellStyle name="_Costs not in KWI3000 '06Budget_04.07E Wild Horse Wind Expansion_16.37E Wild Horse Expansion DeferralRevwrkingfile SF" xfId="6975"/>
    <cellStyle name="_Costs not in KWI3000 '06Budget_04.07E Wild Horse Wind Expansion_16.37E Wild Horse Expansion DeferralRevwrkingfile SF 2" xfId="6976"/>
    <cellStyle name="_Costs not in KWI3000 '06Budget_04.07E Wild Horse Wind Expansion_16.37E Wild Horse Expansion DeferralRevwrkingfile SF 2 2" xfId="6977"/>
    <cellStyle name="_Costs not in KWI3000 '06Budget_04.07E Wild Horse Wind Expansion_16.37E Wild Horse Expansion DeferralRevwrkingfile SF 2 2 2" xfId="6978"/>
    <cellStyle name="_Costs not in KWI3000 '06Budget_04.07E Wild Horse Wind Expansion_16.37E Wild Horse Expansion DeferralRevwrkingfile SF 2 3" xfId="6979"/>
    <cellStyle name="_Costs not in KWI3000 '06Budget_04.07E Wild Horse Wind Expansion_16.37E Wild Horse Expansion DeferralRevwrkingfile SF 3" xfId="6980"/>
    <cellStyle name="_Costs not in KWI3000 '06Budget_04.07E Wild Horse Wind Expansion_16.37E Wild Horse Expansion DeferralRevwrkingfile SF 3 2" xfId="6981"/>
    <cellStyle name="_Costs not in KWI3000 '06Budget_04.07E Wild Horse Wind Expansion_16.37E Wild Horse Expansion DeferralRevwrkingfile SF 4" xfId="6982"/>
    <cellStyle name="_Costs not in KWI3000 '06Budget_04.07E Wild Horse Wind Expansion_16.37E Wild Horse Expansion DeferralRevwrkingfile SF_DEM-WP(C) ENERG10C--ctn Mid-C_042010 2010GRC" xfId="6983"/>
    <cellStyle name="_Costs not in KWI3000 '06Budget_04.07E Wild Horse Wind Expansion_DEM-WP(C) ENERG10C--ctn Mid-C_042010 2010GRC" xfId="6984"/>
    <cellStyle name="_Costs not in KWI3000 '06Budget_16.07E Wild Horse Wind Expansionwrkingfile" xfId="6985"/>
    <cellStyle name="_Costs not in KWI3000 '06Budget_16.07E Wild Horse Wind Expansionwrkingfile 2" xfId="6986"/>
    <cellStyle name="_Costs not in KWI3000 '06Budget_16.07E Wild Horse Wind Expansionwrkingfile 2 2" xfId="6987"/>
    <cellStyle name="_Costs not in KWI3000 '06Budget_16.07E Wild Horse Wind Expansionwrkingfile 2 2 2" xfId="6988"/>
    <cellStyle name="_Costs not in KWI3000 '06Budget_16.07E Wild Horse Wind Expansionwrkingfile 2 3" xfId="6989"/>
    <cellStyle name="_Costs not in KWI3000 '06Budget_16.07E Wild Horse Wind Expansionwrkingfile 3" xfId="6990"/>
    <cellStyle name="_Costs not in KWI3000 '06Budget_16.07E Wild Horse Wind Expansionwrkingfile 3 2" xfId="6991"/>
    <cellStyle name="_Costs not in KWI3000 '06Budget_16.07E Wild Horse Wind Expansionwrkingfile 4" xfId="6992"/>
    <cellStyle name="_Costs not in KWI3000 '06Budget_16.07E Wild Horse Wind Expansionwrkingfile SF" xfId="6993"/>
    <cellStyle name="_Costs not in KWI3000 '06Budget_16.07E Wild Horse Wind Expansionwrkingfile SF 2" xfId="6994"/>
    <cellStyle name="_Costs not in KWI3000 '06Budget_16.07E Wild Horse Wind Expansionwrkingfile SF 2 2" xfId="6995"/>
    <cellStyle name="_Costs not in KWI3000 '06Budget_16.07E Wild Horse Wind Expansionwrkingfile SF 2 2 2" xfId="6996"/>
    <cellStyle name="_Costs not in KWI3000 '06Budget_16.07E Wild Horse Wind Expansionwrkingfile SF 2 3" xfId="6997"/>
    <cellStyle name="_Costs not in KWI3000 '06Budget_16.07E Wild Horse Wind Expansionwrkingfile SF 3" xfId="6998"/>
    <cellStyle name="_Costs not in KWI3000 '06Budget_16.07E Wild Horse Wind Expansionwrkingfile SF 3 2" xfId="6999"/>
    <cellStyle name="_Costs not in KWI3000 '06Budget_16.07E Wild Horse Wind Expansionwrkingfile SF 4" xfId="7000"/>
    <cellStyle name="_Costs not in KWI3000 '06Budget_16.07E Wild Horse Wind Expansionwrkingfile SF_DEM-WP(C) ENERG10C--ctn Mid-C_042010 2010GRC" xfId="7001"/>
    <cellStyle name="_Costs not in KWI3000 '06Budget_16.07E Wild Horse Wind Expansionwrkingfile_DEM-WP(C) ENERG10C--ctn Mid-C_042010 2010GRC" xfId="7002"/>
    <cellStyle name="_Costs not in KWI3000 '06Budget_16.37E Wild Horse Expansion DeferralRevwrkingfile SF" xfId="7003"/>
    <cellStyle name="_Costs not in KWI3000 '06Budget_16.37E Wild Horse Expansion DeferralRevwrkingfile SF 2" xfId="7004"/>
    <cellStyle name="_Costs not in KWI3000 '06Budget_16.37E Wild Horse Expansion DeferralRevwrkingfile SF 2 2" xfId="7005"/>
    <cellStyle name="_Costs not in KWI3000 '06Budget_16.37E Wild Horse Expansion DeferralRevwrkingfile SF 2 2 2" xfId="7006"/>
    <cellStyle name="_Costs not in KWI3000 '06Budget_16.37E Wild Horse Expansion DeferralRevwrkingfile SF 2 3" xfId="7007"/>
    <cellStyle name="_Costs not in KWI3000 '06Budget_16.37E Wild Horse Expansion DeferralRevwrkingfile SF 3" xfId="7008"/>
    <cellStyle name="_Costs not in KWI3000 '06Budget_16.37E Wild Horse Expansion DeferralRevwrkingfile SF 3 2" xfId="7009"/>
    <cellStyle name="_Costs not in KWI3000 '06Budget_16.37E Wild Horse Expansion DeferralRevwrkingfile SF 4" xfId="7010"/>
    <cellStyle name="_Costs not in KWI3000 '06Budget_16.37E Wild Horse Expansion DeferralRevwrkingfile SF_DEM-WP(C) ENERG10C--ctn Mid-C_042010 2010GRC" xfId="7011"/>
    <cellStyle name="_Costs not in KWI3000 '06Budget_2009 Compliance Filing PCA Exhibits for GRC" xfId="7012"/>
    <cellStyle name="_Costs not in KWI3000 '06Budget_2009 Compliance Filing PCA Exhibits for GRC 2" xfId="7013"/>
    <cellStyle name="_Costs not in KWI3000 '06Budget_2009 GRC Compl Filing - Exhibit D" xfId="7014"/>
    <cellStyle name="_Costs not in KWI3000 '06Budget_2009 GRC Compl Filing - Exhibit D 2" xfId="7015"/>
    <cellStyle name="_Costs not in KWI3000 '06Budget_2009 GRC Compl Filing - Exhibit D 2 2" xfId="7016"/>
    <cellStyle name="_Costs not in KWI3000 '06Budget_2009 GRC Compl Filing - Exhibit D 3" xfId="7017"/>
    <cellStyle name="_Costs not in KWI3000 '06Budget_2009 GRC Compl Filing - Exhibit D_DEM-WP(C) ENERG10C--ctn Mid-C_042010 2010GRC" xfId="7018"/>
    <cellStyle name="_Costs not in KWI3000 '06Budget_2010 PTC's July1_Dec31 2010 " xfId="7019"/>
    <cellStyle name="_Costs not in KWI3000 '06Budget_2010 PTC's Sept10_Aug11 (Version 4)" xfId="7020"/>
    <cellStyle name="_Costs not in KWI3000 '06Budget_3.01 Income Statement" xfId="7021"/>
    <cellStyle name="_Costs not in KWI3000 '06Budget_4 31 Regulatory Assets and Liabilities  7 06- Exhibit D" xfId="7022"/>
    <cellStyle name="_Costs not in KWI3000 '06Budget_4 31 Regulatory Assets and Liabilities  7 06- Exhibit D 2" xfId="7023"/>
    <cellStyle name="_Costs not in KWI3000 '06Budget_4 31 Regulatory Assets and Liabilities  7 06- Exhibit D 2 2" xfId="7024"/>
    <cellStyle name="_Costs not in KWI3000 '06Budget_4 31 Regulatory Assets and Liabilities  7 06- Exhibit D 2 2 2" xfId="7025"/>
    <cellStyle name="_Costs not in KWI3000 '06Budget_4 31 Regulatory Assets and Liabilities  7 06- Exhibit D 3" xfId="7026"/>
    <cellStyle name="_Costs not in KWI3000 '06Budget_4 31 Regulatory Assets and Liabilities  7 06- Exhibit D 3 2" xfId="7027"/>
    <cellStyle name="_Costs not in KWI3000 '06Budget_4 31 Regulatory Assets and Liabilities  7 06- Exhibit D_DEM-WP(C) ENERG10C--ctn Mid-C_042010 2010GRC" xfId="7028"/>
    <cellStyle name="_Costs not in KWI3000 '06Budget_4 31 Regulatory Assets and Liabilities  7 06- Exhibit D_NIM Summary" xfId="7029"/>
    <cellStyle name="_Costs not in KWI3000 '06Budget_4 31 Regulatory Assets and Liabilities  7 06- Exhibit D_NIM Summary 2" xfId="7030"/>
    <cellStyle name="_Costs not in KWI3000 '06Budget_4 31 Regulatory Assets and Liabilities  7 06- Exhibit D_NIM Summary 2 2" xfId="7031"/>
    <cellStyle name="_Costs not in KWI3000 '06Budget_4 31 Regulatory Assets and Liabilities  7 06- Exhibit D_NIM Summary 3" xfId="7032"/>
    <cellStyle name="_Costs not in KWI3000 '06Budget_4 31 Regulatory Assets and Liabilities  7 06- Exhibit D_NIM Summary_DEM-WP(C) ENERG10C--ctn Mid-C_042010 2010GRC" xfId="7033"/>
    <cellStyle name="_Costs not in KWI3000 '06Budget_4 31 Regulatory Assets and Liabilities  7 06- Exhibit D_NIM+O&amp;M" xfId="7034"/>
    <cellStyle name="_Costs not in KWI3000 '06Budget_4 31 Regulatory Assets and Liabilities  7 06- Exhibit D_NIM+O&amp;M 2" xfId="7035"/>
    <cellStyle name="_Costs not in KWI3000 '06Budget_4 31 Regulatory Assets and Liabilities  7 06- Exhibit D_NIM+O&amp;M Monthly" xfId="7036"/>
    <cellStyle name="_Costs not in KWI3000 '06Budget_4 31 Regulatory Assets and Liabilities  7 06- Exhibit D_NIM+O&amp;M Monthly 2" xfId="7037"/>
    <cellStyle name="_Costs not in KWI3000 '06Budget_4 31E Reg Asset  Liab and EXH D" xfId="7038"/>
    <cellStyle name="_Costs not in KWI3000 '06Budget_4 31E Reg Asset  Liab and EXH D _ Aug 10 Filing (2)" xfId="7039"/>
    <cellStyle name="_Costs not in KWI3000 '06Budget_4 31E Reg Asset  Liab and EXH D _ Aug 10 Filing (2) 2" xfId="7040"/>
    <cellStyle name="_Costs not in KWI3000 '06Budget_4 31E Reg Asset  Liab and EXH D 10" xfId="7041"/>
    <cellStyle name="_Costs not in KWI3000 '06Budget_4 31E Reg Asset  Liab and EXH D 11" xfId="7042"/>
    <cellStyle name="_Costs not in KWI3000 '06Budget_4 31E Reg Asset  Liab and EXH D 12" xfId="7043"/>
    <cellStyle name="_Costs not in KWI3000 '06Budget_4 31E Reg Asset  Liab and EXH D 13" xfId="7044"/>
    <cellStyle name="_Costs not in KWI3000 '06Budget_4 31E Reg Asset  Liab and EXH D 14" xfId="7045"/>
    <cellStyle name="_Costs not in KWI3000 '06Budget_4 31E Reg Asset  Liab and EXH D 15" xfId="7046"/>
    <cellStyle name="_Costs not in KWI3000 '06Budget_4 31E Reg Asset  Liab and EXH D 16" xfId="7047"/>
    <cellStyle name="_Costs not in KWI3000 '06Budget_4 31E Reg Asset  Liab and EXH D 17" xfId="7048"/>
    <cellStyle name="_Costs not in KWI3000 '06Budget_4 31E Reg Asset  Liab and EXH D 18" xfId="7049"/>
    <cellStyle name="_Costs not in KWI3000 '06Budget_4 31E Reg Asset  Liab and EXH D 19" xfId="7050"/>
    <cellStyle name="_Costs not in KWI3000 '06Budget_4 31E Reg Asset  Liab and EXH D 2" xfId="7051"/>
    <cellStyle name="_Costs not in KWI3000 '06Budget_4 31E Reg Asset  Liab and EXH D 20" xfId="7052"/>
    <cellStyle name="_Costs not in KWI3000 '06Budget_4 31E Reg Asset  Liab and EXH D 21" xfId="7053"/>
    <cellStyle name="_Costs not in KWI3000 '06Budget_4 31E Reg Asset  Liab and EXH D 22" xfId="7054"/>
    <cellStyle name="_Costs not in KWI3000 '06Budget_4 31E Reg Asset  Liab and EXH D 23" xfId="7055"/>
    <cellStyle name="_Costs not in KWI3000 '06Budget_4 31E Reg Asset  Liab and EXH D 24" xfId="7056"/>
    <cellStyle name="_Costs not in KWI3000 '06Budget_4 31E Reg Asset  Liab and EXH D 25" xfId="7057"/>
    <cellStyle name="_Costs not in KWI3000 '06Budget_4 31E Reg Asset  Liab and EXH D 26" xfId="7058"/>
    <cellStyle name="_Costs not in KWI3000 '06Budget_4 31E Reg Asset  Liab and EXH D 27" xfId="7059"/>
    <cellStyle name="_Costs not in KWI3000 '06Budget_4 31E Reg Asset  Liab and EXH D 28" xfId="7060"/>
    <cellStyle name="_Costs not in KWI3000 '06Budget_4 31E Reg Asset  Liab and EXH D 29" xfId="7061"/>
    <cellStyle name="_Costs not in KWI3000 '06Budget_4 31E Reg Asset  Liab and EXH D 3" xfId="7062"/>
    <cellStyle name="_Costs not in KWI3000 '06Budget_4 31E Reg Asset  Liab and EXH D 30" xfId="7063"/>
    <cellStyle name="_Costs not in KWI3000 '06Budget_4 31E Reg Asset  Liab and EXH D 31" xfId="7064"/>
    <cellStyle name="_Costs not in KWI3000 '06Budget_4 31E Reg Asset  Liab and EXH D 32" xfId="7065"/>
    <cellStyle name="_Costs not in KWI3000 '06Budget_4 31E Reg Asset  Liab and EXH D 33" xfId="7066"/>
    <cellStyle name="_Costs not in KWI3000 '06Budget_4 31E Reg Asset  Liab and EXH D 34" xfId="7067"/>
    <cellStyle name="_Costs not in KWI3000 '06Budget_4 31E Reg Asset  Liab and EXH D 35" xfId="7068"/>
    <cellStyle name="_Costs not in KWI3000 '06Budget_4 31E Reg Asset  Liab and EXH D 36" xfId="7069"/>
    <cellStyle name="_Costs not in KWI3000 '06Budget_4 31E Reg Asset  Liab and EXH D 4" xfId="7070"/>
    <cellStyle name="_Costs not in KWI3000 '06Budget_4 31E Reg Asset  Liab and EXH D 5" xfId="7071"/>
    <cellStyle name="_Costs not in KWI3000 '06Budget_4 31E Reg Asset  Liab and EXH D 6" xfId="7072"/>
    <cellStyle name="_Costs not in KWI3000 '06Budget_4 31E Reg Asset  Liab and EXH D 7" xfId="7073"/>
    <cellStyle name="_Costs not in KWI3000 '06Budget_4 31E Reg Asset  Liab and EXH D 8" xfId="7074"/>
    <cellStyle name="_Costs not in KWI3000 '06Budget_4 31E Reg Asset  Liab and EXH D 9" xfId="7075"/>
    <cellStyle name="_Costs not in KWI3000 '06Budget_4 32 Regulatory Assets and Liabilities  7 06- Exhibit D" xfId="7076"/>
    <cellStyle name="_Costs not in KWI3000 '06Budget_4 32 Regulatory Assets and Liabilities  7 06- Exhibit D 2" xfId="7077"/>
    <cellStyle name="_Costs not in KWI3000 '06Budget_4 32 Regulatory Assets and Liabilities  7 06- Exhibit D 2 2" xfId="7078"/>
    <cellStyle name="_Costs not in KWI3000 '06Budget_4 32 Regulatory Assets and Liabilities  7 06- Exhibit D 2 2 2" xfId="7079"/>
    <cellStyle name="_Costs not in KWI3000 '06Budget_4 32 Regulatory Assets and Liabilities  7 06- Exhibit D 3" xfId="7080"/>
    <cellStyle name="_Costs not in KWI3000 '06Budget_4 32 Regulatory Assets and Liabilities  7 06- Exhibit D 3 2" xfId="7081"/>
    <cellStyle name="_Costs not in KWI3000 '06Budget_4 32 Regulatory Assets and Liabilities  7 06- Exhibit D_DEM-WP(C) ENERG10C--ctn Mid-C_042010 2010GRC" xfId="7082"/>
    <cellStyle name="_Costs not in KWI3000 '06Budget_4 32 Regulatory Assets and Liabilities  7 06- Exhibit D_NIM Summary" xfId="7083"/>
    <cellStyle name="_Costs not in KWI3000 '06Budget_4 32 Regulatory Assets and Liabilities  7 06- Exhibit D_NIM Summary 2" xfId="7084"/>
    <cellStyle name="_Costs not in KWI3000 '06Budget_4 32 Regulatory Assets and Liabilities  7 06- Exhibit D_NIM Summary 2 2" xfId="7085"/>
    <cellStyle name="_Costs not in KWI3000 '06Budget_4 32 Regulatory Assets and Liabilities  7 06- Exhibit D_NIM Summary 3" xfId="7086"/>
    <cellStyle name="_Costs not in KWI3000 '06Budget_4 32 Regulatory Assets and Liabilities  7 06- Exhibit D_NIM Summary_DEM-WP(C) ENERG10C--ctn Mid-C_042010 2010GRC" xfId="7087"/>
    <cellStyle name="_Costs not in KWI3000 '06Budget_4 32 Regulatory Assets and Liabilities  7 06- Exhibit D_NIM+O&amp;M" xfId="7088"/>
    <cellStyle name="_Costs not in KWI3000 '06Budget_4 32 Regulatory Assets and Liabilities  7 06- Exhibit D_NIM+O&amp;M 2" xfId="7089"/>
    <cellStyle name="_Costs not in KWI3000 '06Budget_4 32 Regulatory Assets and Liabilities  7 06- Exhibit D_NIM+O&amp;M Monthly" xfId="7090"/>
    <cellStyle name="_Costs not in KWI3000 '06Budget_4 32 Regulatory Assets and Liabilities  7 06- Exhibit D_NIM+O&amp;M Monthly 2" xfId="7091"/>
    <cellStyle name="_Costs not in KWI3000 '06Budget_ACCOUNTS" xfId="7092"/>
    <cellStyle name="_Costs not in KWI3000 '06Budget_Att B to RECs proceeds proposal" xfId="7093"/>
    <cellStyle name="_Costs not in KWI3000 '06Budget_AURORA Total New" xfId="7094"/>
    <cellStyle name="_Costs not in KWI3000 '06Budget_AURORA Total New 2" xfId="7095"/>
    <cellStyle name="_Costs not in KWI3000 '06Budget_AURORA Total New 2 2" xfId="7096"/>
    <cellStyle name="_Costs not in KWI3000 '06Budget_AURORA Total New 3" xfId="7097"/>
    <cellStyle name="_Costs not in KWI3000 '06Budget_Backup for Attachment B 2010-09-09" xfId="7098"/>
    <cellStyle name="_Costs not in KWI3000 '06Budget_Bench Request - Attachment B" xfId="7099"/>
    <cellStyle name="_Costs not in KWI3000 '06Budget_Book1" xfId="7100"/>
    <cellStyle name="_Costs not in KWI3000 '06Budget_Book2" xfId="7101"/>
    <cellStyle name="_Costs not in KWI3000 '06Budget_Book2 2" xfId="7102"/>
    <cellStyle name="_Costs not in KWI3000 '06Budget_Book2 2 2" xfId="7103"/>
    <cellStyle name="_Costs not in KWI3000 '06Budget_Book2 2 2 2" xfId="7104"/>
    <cellStyle name="_Costs not in KWI3000 '06Budget_Book2 2 3" xfId="7105"/>
    <cellStyle name="_Costs not in KWI3000 '06Budget_Book2 3" xfId="7106"/>
    <cellStyle name="_Costs not in KWI3000 '06Budget_Book2 3 2" xfId="7107"/>
    <cellStyle name="_Costs not in KWI3000 '06Budget_Book2 4" xfId="7108"/>
    <cellStyle name="_Costs not in KWI3000 '06Budget_Book2_Adj Bench DR 3 for Initial Briefs (Electric)" xfId="7109"/>
    <cellStyle name="_Costs not in KWI3000 '06Budget_Book2_Adj Bench DR 3 for Initial Briefs (Electric) 2" xfId="7110"/>
    <cellStyle name="_Costs not in KWI3000 '06Budget_Book2_Adj Bench DR 3 for Initial Briefs (Electric) 2 2" xfId="7111"/>
    <cellStyle name="_Costs not in KWI3000 '06Budget_Book2_Adj Bench DR 3 for Initial Briefs (Electric) 2 2 2" xfId="7112"/>
    <cellStyle name="_Costs not in KWI3000 '06Budget_Book2_Adj Bench DR 3 for Initial Briefs (Electric) 2 3" xfId="7113"/>
    <cellStyle name="_Costs not in KWI3000 '06Budget_Book2_Adj Bench DR 3 for Initial Briefs (Electric) 3" xfId="7114"/>
    <cellStyle name="_Costs not in KWI3000 '06Budget_Book2_Adj Bench DR 3 for Initial Briefs (Electric) 3 2" xfId="7115"/>
    <cellStyle name="_Costs not in KWI3000 '06Budget_Book2_Adj Bench DR 3 for Initial Briefs (Electric) 4" xfId="7116"/>
    <cellStyle name="_Costs not in KWI3000 '06Budget_Book2_Adj Bench DR 3 for Initial Briefs (Electric)_DEM-WP(C) ENERG10C--ctn Mid-C_042010 2010GRC" xfId="7117"/>
    <cellStyle name="_Costs not in KWI3000 '06Budget_Book2_DEM-WP(C) ENERG10C--ctn Mid-C_042010 2010GRC" xfId="7118"/>
    <cellStyle name="_Costs not in KWI3000 '06Budget_Book2_Electric Rev Req Model (2009 GRC) Rebuttal" xfId="7119"/>
    <cellStyle name="_Costs not in KWI3000 '06Budget_Book2_Electric Rev Req Model (2009 GRC) Rebuttal 2" xfId="7120"/>
    <cellStyle name="_Costs not in KWI3000 '06Budget_Book2_Electric Rev Req Model (2009 GRC) Rebuttal 2 2" xfId="7121"/>
    <cellStyle name="_Costs not in KWI3000 '06Budget_Book2_Electric Rev Req Model (2009 GRC) Rebuttal 2 2 2" xfId="7122"/>
    <cellStyle name="_Costs not in KWI3000 '06Budget_Book2_Electric Rev Req Model (2009 GRC) Rebuttal 2 3" xfId="7123"/>
    <cellStyle name="_Costs not in KWI3000 '06Budget_Book2_Electric Rev Req Model (2009 GRC) Rebuttal 3" xfId="7124"/>
    <cellStyle name="_Costs not in KWI3000 '06Budget_Book2_Electric Rev Req Model (2009 GRC) Rebuttal 3 2" xfId="7125"/>
    <cellStyle name="_Costs not in KWI3000 '06Budget_Book2_Electric Rev Req Model (2009 GRC) Rebuttal 4" xfId="7126"/>
    <cellStyle name="_Costs not in KWI3000 '06Budget_Book2_Electric Rev Req Model (2009 GRC) Rebuttal REmoval of New  WH Solar AdjustMI" xfId="7127"/>
    <cellStyle name="_Costs not in KWI3000 '06Budget_Book2_Electric Rev Req Model (2009 GRC) Rebuttal REmoval of New  WH Solar AdjustMI 2" xfId="7128"/>
    <cellStyle name="_Costs not in KWI3000 '06Budget_Book2_Electric Rev Req Model (2009 GRC) Rebuttal REmoval of New  WH Solar AdjustMI 2 2" xfId="7129"/>
    <cellStyle name="_Costs not in KWI3000 '06Budget_Book2_Electric Rev Req Model (2009 GRC) Rebuttal REmoval of New  WH Solar AdjustMI 2 2 2" xfId="7130"/>
    <cellStyle name="_Costs not in KWI3000 '06Budget_Book2_Electric Rev Req Model (2009 GRC) Rebuttal REmoval of New  WH Solar AdjustMI 2 3" xfId="7131"/>
    <cellStyle name="_Costs not in KWI3000 '06Budget_Book2_Electric Rev Req Model (2009 GRC) Rebuttal REmoval of New  WH Solar AdjustMI 3" xfId="7132"/>
    <cellStyle name="_Costs not in KWI3000 '06Budget_Book2_Electric Rev Req Model (2009 GRC) Rebuttal REmoval of New  WH Solar AdjustMI 3 2" xfId="7133"/>
    <cellStyle name="_Costs not in KWI3000 '06Budget_Book2_Electric Rev Req Model (2009 GRC) Rebuttal REmoval of New  WH Solar AdjustMI 4" xfId="7134"/>
    <cellStyle name="_Costs not in KWI3000 '06Budget_Book2_Electric Rev Req Model (2009 GRC) Rebuttal REmoval of New  WH Solar AdjustMI_DEM-WP(C) ENERG10C--ctn Mid-C_042010 2010GRC" xfId="7135"/>
    <cellStyle name="_Costs not in KWI3000 '06Budget_Book2_Electric Rev Req Model (2009 GRC) Revised 01-18-2010" xfId="7136"/>
    <cellStyle name="_Costs not in KWI3000 '06Budget_Book2_Electric Rev Req Model (2009 GRC) Revised 01-18-2010 2" xfId="7137"/>
    <cellStyle name="_Costs not in KWI3000 '06Budget_Book2_Electric Rev Req Model (2009 GRC) Revised 01-18-2010 2 2" xfId="7138"/>
    <cellStyle name="_Costs not in KWI3000 '06Budget_Book2_Electric Rev Req Model (2009 GRC) Revised 01-18-2010 2 2 2" xfId="7139"/>
    <cellStyle name="_Costs not in KWI3000 '06Budget_Book2_Electric Rev Req Model (2009 GRC) Revised 01-18-2010 2 3" xfId="7140"/>
    <cellStyle name="_Costs not in KWI3000 '06Budget_Book2_Electric Rev Req Model (2009 GRC) Revised 01-18-2010 3" xfId="7141"/>
    <cellStyle name="_Costs not in KWI3000 '06Budget_Book2_Electric Rev Req Model (2009 GRC) Revised 01-18-2010 3 2" xfId="7142"/>
    <cellStyle name="_Costs not in KWI3000 '06Budget_Book2_Electric Rev Req Model (2009 GRC) Revised 01-18-2010 4" xfId="7143"/>
    <cellStyle name="_Costs not in KWI3000 '06Budget_Book2_Electric Rev Req Model (2009 GRC) Revised 01-18-2010_DEM-WP(C) ENERG10C--ctn Mid-C_042010 2010GRC" xfId="7144"/>
    <cellStyle name="_Costs not in KWI3000 '06Budget_Book2_Final Order Electric EXHIBIT A-1" xfId="7145"/>
    <cellStyle name="_Costs not in KWI3000 '06Budget_Book2_Final Order Electric EXHIBIT A-1 2" xfId="7146"/>
    <cellStyle name="_Costs not in KWI3000 '06Budget_Book2_Final Order Electric EXHIBIT A-1 2 2" xfId="7147"/>
    <cellStyle name="_Costs not in KWI3000 '06Budget_Book2_Final Order Electric EXHIBIT A-1 2 2 2" xfId="7148"/>
    <cellStyle name="_Costs not in KWI3000 '06Budget_Book2_Final Order Electric EXHIBIT A-1 2 3" xfId="7149"/>
    <cellStyle name="_Costs not in KWI3000 '06Budget_Book2_Final Order Electric EXHIBIT A-1 3" xfId="7150"/>
    <cellStyle name="_Costs not in KWI3000 '06Budget_Book2_Final Order Electric EXHIBIT A-1 3 2" xfId="7151"/>
    <cellStyle name="_Costs not in KWI3000 '06Budget_Book2_Final Order Electric EXHIBIT A-1 4" xfId="7152"/>
    <cellStyle name="_Costs not in KWI3000 '06Budget_Book4" xfId="7153"/>
    <cellStyle name="_Costs not in KWI3000 '06Budget_Book4 2" xfId="7154"/>
    <cellStyle name="_Costs not in KWI3000 '06Budget_Book4 2 2" xfId="7155"/>
    <cellStyle name="_Costs not in KWI3000 '06Budget_Book4 2 2 2" xfId="7156"/>
    <cellStyle name="_Costs not in KWI3000 '06Budget_Book4 2 3" xfId="7157"/>
    <cellStyle name="_Costs not in KWI3000 '06Budget_Book4 3" xfId="7158"/>
    <cellStyle name="_Costs not in KWI3000 '06Budget_Book4 3 2" xfId="7159"/>
    <cellStyle name="_Costs not in KWI3000 '06Budget_Book4 4" xfId="7160"/>
    <cellStyle name="_Costs not in KWI3000 '06Budget_Book4_DEM-WP(C) ENERG10C--ctn Mid-C_042010 2010GRC" xfId="7161"/>
    <cellStyle name="_Costs not in KWI3000 '06Budget_Book9" xfId="7162"/>
    <cellStyle name="_Costs not in KWI3000 '06Budget_Book9 2" xfId="7163"/>
    <cellStyle name="_Costs not in KWI3000 '06Budget_Book9 2 2" xfId="7164"/>
    <cellStyle name="_Costs not in KWI3000 '06Budget_Book9 2 2 2" xfId="7165"/>
    <cellStyle name="_Costs not in KWI3000 '06Budget_Book9 2 3" xfId="7166"/>
    <cellStyle name="_Costs not in KWI3000 '06Budget_Book9 3" xfId="7167"/>
    <cellStyle name="_Costs not in KWI3000 '06Budget_Book9 3 2" xfId="7168"/>
    <cellStyle name="_Costs not in KWI3000 '06Budget_Book9 4" xfId="7169"/>
    <cellStyle name="_Costs not in KWI3000 '06Budget_Book9_DEM-WP(C) ENERG10C--ctn Mid-C_042010 2010GRC" xfId="7170"/>
    <cellStyle name="_Costs not in KWI3000 '06Budget_Check the Interest Calculation" xfId="7171"/>
    <cellStyle name="_Costs not in KWI3000 '06Budget_Check the Interest Calculation_Scenario 1 REC vs PTC Offset" xfId="7172"/>
    <cellStyle name="_Costs not in KWI3000 '06Budget_Check the Interest Calculation_Scenario 3" xfId="7173"/>
    <cellStyle name="_Costs not in KWI3000 '06Budget_Chelan PUD Power Costs (8-10)" xfId="7174"/>
    <cellStyle name="_Costs not in KWI3000 '06Budget_Chelan PUD Power Costs (8-10) 2" xfId="7175"/>
    <cellStyle name="_Costs not in KWI3000 '06Budget_DEM-WP(C) Chelan Power Costs" xfId="7176"/>
    <cellStyle name="_Costs not in KWI3000 '06Budget_DEM-WP(C) Chelan Power Costs 2" xfId="7177"/>
    <cellStyle name="_Costs not in KWI3000 '06Budget_DEM-WP(C) ENERG10C--ctn Mid-C_042010 2010GRC" xfId="7178"/>
    <cellStyle name="_Costs not in KWI3000 '06Budget_DEM-WP(C) Gas Transport 2010GRC" xfId="7179"/>
    <cellStyle name="_Costs not in KWI3000 '06Budget_DEM-WP(C) Gas Transport 2010GRC 2" xfId="7180"/>
    <cellStyle name="_Costs not in KWI3000 '06Budget_DWH-08 (Rate Spread &amp; Design Workpapers)" xfId="7181"/>
    <cellStyle name="_Costs not in KWI3000 '06Budget_Exh A-1 resulting from UE-112050 effective Jan 1 2012" xfId="7182"/>
    <cellStyle name="_Costs not in KWI3000 '06Budget_Exh G - Klamath Peaker PPA fr C Locke 2-12" xfId="7183"/>
    <cellStyle name="_Costs not in KWI3000 '06Budget_Exhibit A-1 effective 4-1-11 fr S Free 12-11" xfId="7184"/>
    <cellStyle name="_Costs not in KWI3000 '06Budget_Exhibit D fr R Gho 12-31-08" xfId="7185"/>
    <cellStyle name="_Costs not in KWI3000 '06Budget_Exhibit D fr R Gho 12-31-08 2" xfId="7186"/>
    <cellStyle name="_Costs not in KWI3000 '06Budget_Exhibit D fr R Gho 12-31-08 2 2" xfId="7187"/>
    <cellStyle name="_Costs not in KWI3000 '06Budget_Exhibit D fr R Gho 12-31-08 3" xfId="7188"/>
    <cellStyle name="_Costs not in KWI3000 '06Budget_Exhibit D fr R Gho 12-31-08 v2" xfId="7189"/>
    <cellStyle name="_Costs not in KWI3000 '06Budget_Exhibit D fr R Gho 12-31-08 v2 2" xfId="7190"/>
    <cellStyle name="_Costs not in KWI3000 '06Budget_Exhibit D fr R Gho 12-31-08 v2 2 2" xfId="7191"/>
    <cellStyle name="_Costs not in KWI3000 '06Budget_Exhibit D fr R Gho 12-31-08 v2 3" xfId="7192"/>
    <cellStyle name="_Costs not in KWI3000 '06Budget_Exhibit D fr R Gho 12-31-08 v2_DEM-WP(C) ENERG10C--ctn Mid-C_042010 2010GRC" xfId="7193"/>
    <cellStyle name="_Costs not in KWI3000 '06Budget_Exhibit D fr R Gho 12-31-08 v2_NIM Summary" xfId="7194"/>
    <cellStyle name="_Costs not in KWI3000 '06Budget_Exhibit D fr R Gho 12-31-08 v2_NIM Summary 2" xfId="7195"/>
    <cellStyle name="_Costs not in KWI3000 '06Budget_Exhibit D fr R Gho 12-31-08 v2_NIM Summary 2 2" xfId="7196"/>
    <cellStyle name="_Costs not in KWI3000 '06Budget_Exhibit D fr R Gho 12-31-08 v2_NIM Summary 3" xfId="7197"/>
    <cellStyle name="_Costs not in KWI3000 '06Budget_Exhibit D fr R Gho 12-31-08 v2_NIM Summary_DEM-WP(C) ENERG10C--ctn Mid-C_042010 2010GRC" xfId="7198"/>
    <cellStyle name="_Costs not in KWI3000 '06Budget_Exhibit D fr R Gho 12-31-08_DEM-WP(C) ENERG10C--ctn Mid-C_042010 2010GRC" xfId="7199"/>
    <cellStyle name="_Costs not in KWI3000 '06Budget_Exhibit D fr R Gho 12-31-08_NIM Summary" xfId="7200"/>
    <cellStyle name="_Costs not in KWI3000 '06Budget_Exhibit D fr R Gho 12-31-08_NIM Summary 2" xfId="7201"/>
    <cellStyle name="_Costs not in KWI3000 '06Budget_Exhibit D fr R Gho 12-31-08_NIM Summary 2 2" xfId="7202"/>
    <cellStyle name="_Costs not in KWI3000 '06Budget_Exhibit D fr R Gho 12-31-08_NIM Summary 3" xfId="7203"/>
    <cellStyle name="_Costs not in KWI3000 '06Budget_Exhibit D fr R Gho 12-31-08_NIM Summary_DEM-WP(C) ENERG10C--ctn Mid-C_042010 2010GRC" xfId="7204"/>
    <cellStyle name="_Costs not in KWI3000 '06Budget_Final 2008 PTC Rate Design Workpapers 10.27.08" xfId="7205"/>
    <cellStyle name="_Costs not in KWI3000 '06Budget_Final 2009 Electric Low Income Workpapers" xfId="7206"/>
    <cellStyle name="_Costs not in KWI3000 '06Budget_Gas Rev Req Model (2010 GRC)" xfId="7207"/>
    <cellStyle name="_Costs not in KWI3000 '06Budget_Hopkins Ridge Prepaid Tran - Interest Earned RY 12ME Feb  '11" xfId="7208"/>
    <cellStyle name="_Costs not in KWI3000 '06Budget_Hopkins Ridge Prepaid Tran - Interest Earned RY 12ME Feb  '11 2" xfId="7209"/>
    <cellStyle name="_Costs not in KWI3000 '06Budget_Hopkins Ridge Prepaid Tran - Interest Earned RY 12ME Feb  '11 2 2" xfId="7210"/>
    <cellStyle name="_Costs not in KWI3000 '06Budget_Hopkins Ridge Prepaid Tran - Interest Earned RY 12ME Feb  '11 3" xfId="7211"/>
    <cellStyle name="_Costs not in KWI3000 '06Budget_Hopkins Ridge Prepaid Tran - Interest Earned RY 12ME Feb  '11_DEM-WP(C) ENERG10C--ctn Mid-C_042010 2010GRC" xfId="7212"/>
    <cellStyle name="_Costs not in KWI3000 '06Budget_Hopkins Ridge Prepaid Tran - Interest Earned RY 12ME Feb  '11_NIM Summary" xfId="7213"/>
    <cellStyle name="_Costs not in KWI3000 '06Budget_Hopkins Ridge Prepaid Tran - Interest Earned RY 12ME Feb  '11_NIM Summary 2" xfId="7214"/>
    <cellStyle name="_Costs not in KWI3000 '06Budget_Hopkins Ridge Prepaid Tran - Interest Earned RY 12ME Feb  '11_NIM Summary 2 2" xfId="7215"/>
    <cellStyle name="_Costs not in KWI3000 '06Budget_Hopkins Ridge Prepaid Tran - Interest Earned RY 12ME Feb  '11_NIM Summary 3" xfId="7216"/>
    <cellStyle name="_Costs not in KWI3000 '06Budget_Hopkins Ridge Prepaid Tran - Interest Earned RY 12ME Feb  '11_NIM Summary_DEM-WP(C) ENERG10C--ctn Mid-C_042010 2010GRC" xfId="7217"/>
    <cellStyle name="_Costs not in KWI3000 '06Budget_Hopkins Ridge Prepaid Tran - Interest Earned RY 12ME Feb  '11_Transmission Workbook for May BOD" xfId="7218"/>
    <cellStyle name="_Costs not in KWI3000 '06Budget_Hopkins Ridge Prepaid Tran - Interest Earned RY 12ME Feb  '11_Transmission Workbook for May BOD 2" xfId="7219"/>
    <cellStyle name="_Costs not in KWI3000 '06Budget_Hopkins Ridge Prepaid Tran - Interest Earned RY 12ME Feb  '11_Transmission Workbook for May BOD 2 2" xfId="7220"/>
    <cellStyle name="_Costs not in KWI3000 '06Budget_Hopkins Ridge Prepaid Tran - Interest Earned RY 12ME Feb  '11_Transmission Workbook for May BOD 3" xfId="7221"/>
    <cellStyle name="_Costs not in KWI3000 '06Budget_Hopkins Ridge Prepaid Tran - Interest Earned RY 12ME Feb  '11_Transmission Workbook for May BOD_DEM-WP(C) ENERG10C--ctn Mid-C_042010 2010GRC" xfId="7222"/>
    <cellStyle name="_Costs not in KWI3000 '06Budget_INPUTS" xfId="7223"/>
    <cellStyle name="_Costs not in KWI3000 '06Budget_INPUTS 2" xfId="7224"/>
    <cellStyle name="_Costs not in KWI3000 '06Budget_INPUTS 2 2" xfId="7225"/>
    <cellStyle name="_Costs not in KWI3000 '06Budget_INPUTS 2 2 2" xfId="7226"/>
    <cellStyle name="_Costs not in KWI3000 '06Budget_INPUTS 2 3" xfId="7227"/>
    <cellStyle name="_Costs not in KWI3000 '06Budget_INPUTS 3" xfId="7228"/>
    <cellStyle name="_Costs not in KWI3000 '06Budget_INPUTS 3 2" xfId="7229"/>
    <cellStyle name="_Costs not in KWI3000 '06Budget_INPUTS 4" xfId="7230"/>
    <cellStyle name="_Costs not in KWI3000 '06Budget_LSRWEP LGIA like Acctg Petition Aug 2010" xfId="7231"/>
    <cellStyle name="_Costs not in KWI3000 '06Budget_LSRWEP LGIA like Acctg Petition Aug 2010 2" xfId="7232"/>
    <cellStyle name="_Costs not in KWI3000 '06Budget_Mint Farm Generation BPA" xfId="7233"/>
    <cellStyle name="_Costs not in KWI3000 '06Budget_NIM Summary" xfId="7234"/>
    <cellStyle name="_Costs not in KWI3000 '06Budget_NIM Summary 09GRC" xfId="7235"/>
    <cellStyle name="_Costs not in KWI3000 '06Budget_NIM Summary 09GRC 2" xfId="7236"/>
    <cellStyle name="_Costs not in KWI3000 '06Budget_NIM Summary 09GRC 2 2" xfId="7237"/>
    <cellStyle name="_Costs not in KWI3000 '06Budget_NIM Summary 09GRC 3" xfId="7238"/>
    <cellStyle name="_Costs not in KWI3000 '06Budget_NIM Summary 09GRC_DEM-WP(C) ENERG10C--ctn Mid-C_042010 2010GRC" xfId="7239"/>
    <cellStyle name="_Costs not in KWI3000 '06Budget_NIM Summary 10" xfId="7240"/>
    <cellStyle name="_Costs not in KWI3000 '06Budget_NIM Summary 11" xfId="7241"/>
    <cellStyle name="_Costs not in KWI3000 '06Budget_NIM Summary 12" xfId="7242"/>
    <cellStyle name="_Costs not in KWI3000 '06Budget_NIM Summary 13" xfId="7243"/>
    <cellStyle name="_Costs not in KWI3000 '06Budget_NIM Summary 14" xfId="7244"/>
    <cellStyle name="_Costs not in KWI3000 '06Budget_NIM Summary 15" xfId="7245"/>
    <cellStyle name="_Costs not in KWI3000 '06Budget_NIM Summary 16" xfId="7246"/>
    <cellStyle name="_Costs not in KWI3000 '06Budget_NIM Summary 17" xfId="7247"/>
    <cellStyle name="_Costs not in KWI3000 '06Budget_NIM Summary 18" xfId="7248"/>
    <cellStyle name="_Costs not in KWI3000 '06Budget_NIM Summary 19" xfId="7249"/>
    <cellStyle name="_Costs not in KWI3000 '06Budget_NIM Summary 2" xfId="7250"/>
    <cellStyle name="_Costs not in KWI3000 '06Budget_NIM Summary 2 2" xfId="7251"/>
    <cellStyle name="_Costs not in KWI3000 '06Budget_NIM Summary 20" xfId="7252"/>
    <cellStyle name="_Costs not in KWI3000 '06Budget_NIM Summary 21" xfId="7253"/>
    <cellStyle name="_Costs not in KWI3000 '06Budget_NIM Summary 22" xfId="7254"/>
    <cellStyle name="_Costs not in KWI3000 '06Budget_NIM Summary 23" xfId="7255"/>
    <cellStyle name="_Costs not in KWI3000 '06Budget_NIM Summary 24" xfId="7256"/>
    <cellStyle name="_Costs not in KWI3000 '06Budget_NIM Summary 25" xfId="7257"/>
    <cellStyle name="_Costs not in KWI3000 '06Budget_NIM Summary 26" xfId="7258"/>
    <cellStyle name="_Costs not in KWI3000 '06Budget_NIM Summary 27" xfId="7259"/>
    <cellStyle name="_Costs not in KWI3000 '06Budget_NIM Summary 28" xfId="7260"/>
    <cellStyle name="_Costs not in KWI3000 '06Budget_NIM Summary 29" xfId="7261"/>
    <cellStyle name="_Costs not in KWI3000 '06Budget_NIM Summary 3" xfId="7262"/>
    <cellStyle name="_Costs not in KWI3000 '06Budget_NIM Summary 3 2" xfId="7263"/>
    <cellStyle name="_Costs not in KWI3000 '06Budget_NIM Summary 30" xfId="7264"/>
    <cellStyle name="_Costs not in KWI3000 '06Budget_NIM Summary 31" xfId="7265"/>
    <cellStyle name="_Costs not in KWI3000 '06Budget_NIM Summary 32" xfId="7266"/>
    <cellStyle name="_Costs not in KWI3000 '06Budget_NIM Summary 33" xfId="7267"/>
    <cellStyle name="_Costs not in KWI3000 '06Budget_NIM Summary 34" xfId="7268"/>
    <cellStyle name="_Costs not in KWI3000 '06Budget_NIM Summary 35" xfId="7269"/>
    <cellStyle name="_Costs not in KWI3000 '06Budget_NIM Summary 36" xfId="7270"/>
    <cellStyle name="_Costs not in KWI3000 '06Budget_NIM Summary 37" xfId="7271"/>
    <cellStyle name="_Costs not in KWI3000 '06Budget_NIM Summary 38" xfId="7272"/>
    <cellStyle name="_Costs not in KWI3000 '06Budget_NIM Summary 39" xfId="7273"/>
    <cellStyle name="_Costs not in KWI3000 '06Budget_NIM Summary 4" xfId="7274"/>
    <cellStyle name="_Costs not in KWI3000 '06Budget_NIM Summary 4 2" xfId="7275"/>
    <cellStyle name="_Costs not in KWI3000 '06Budget_NIM Summary 40" xfId="7276"/>
    <cellStyle name="_Costs not in KWI3000 '06Budget_NIM Summary 41" xfId="7277"/>
    <cellStyle name="_Costs not in KWI3000 '06Budget_NIM Summary 42" xfId="7278"/>
    <cellStyle name="_Costs not in KWI3000 '06Budget_NIM Summary 43" xfId="7279"/>
    <cellStyle name="_Costs not in KWI3000 '06Budget_NIM Summary 44" xfId="7280"/>
    <cellStyle name="_Costs not in KWI3000 '06Budget_NIM Summary 45" xfId="7281"/>
    <cellStyle name="_Costs not in KWI3000 '06Budget_NIM Summary 46" xfId="7282"/>
    <cellStyle name="_Costs not in KWI3000 '06Budget_NIM Summary 47" xfId="7283"/>
    <cellStyle name="_Costs not in KWI3000 '06Budget_NIM Summary 48" xfId="7284"/>
    <cellStyle name="_Costs not in KWI3000 '06Budget_NIM Summary 49" xfId="7285"/>
    <cellStyle name="_Costs not in KWI3000 '06Budget_NIM Summary 5" xfId="7286"/>
    <cellStyle name="_Costs not in KWI3000 '06Budget_NIM Summary 5 2" xfId="7287"/>
    <cellStyle name="_Costs not in KWI3000 '06Budget_NIM Summary 50" xfId="7288"/>
    <cellStyle name="_Costs not in KWI3000 '06Budget_NIM Summary 51" xfId="7289"/>
    <cellStyle name="_Costs not in KWI3000 '06Budget_NIM Summary 6" xfId="7290"/>
    <cellStyle name="_Costs not in KWI3000 '06Budget_NIM Summary 6 2" xfId="7291"/>
    <cellStyle name="_Costs not in KWI3000 '06Budget_NIM Summary 7" xfId="7292"/>
    <cellStyle name="_Costs not in KWI3000 '06Budget_NIM Summary 7 2" xfId="7293"/>
    <cellStyle name="_Costs not in KWI3000 '06Budget_NIM Summary 8" xfId="7294"/>
    <cellStyle name="_Costs not in KWI3000 '06Budget_NIM Summary 8 2" xfId="7295"/>
    <cellStyle name="_Costs not in KWI3000 '06Budget_NIM Summary 9" xfId="7296"/>
    <cellStyle name="_Costs not in KWI3000 '06Budget_NIM Summary 9 2" xfId="7297"/>
    <cellStyle name="_Costs not in KWI3000 '06Budget_NIM Summary_DEM-WP(C) ENERG10C--ctn Mid-C_042010 2010GRC" xfId="7298"/>
    <cellStyle name="_Costs not in KWI3000 '06Budget_NIM+O&amp;M" xfId="7299"/>
    <cellStyle name="_Costs not in KWI3000 '06Budget_NIM+O&amp;M 2" xfId="7300"/>
    <cellStyle name="_Costs not in KWI3000 '06Budget_NIM+O&amp;M 2 2" xfId="7301"/>
    <cellStyle name="_Costs not in KWI3000 '06Budget_NIM+O&amp;M 3" xfId="7302"/>
    <cellStyle name="_Costs not in KWI3000 '06Budget_NIM+O&amp;M Monthly" xfId="7303"/>
    <cellStyle name="_Costs not in KWI3000 '06Budget_NIM+O&amp;M Monthly 2" xfId="7304"/>
    <cellStyle name="_Costs not in KWI3000 '06Budget_NIM+O&amp;M Monthly 2 2" xfId="7305"/>
    <cellStyle name="_Costs not in KWI3000 '06Budget_NIM+O&amp;M Monthly 3" xfId="7306"/>
    <cellStyle name="_Costs not in KWI3000 '06Budget_PCA 10 -  Exhibit D Dec 2011" xfId="7307"/>
    <cellStyle name="_Costs not in KWI3000 '06Budget_PCA 10 -  Exhibit D from A Kellogg Jan 2011" xfId="7308"/>
    <cellStyle name="_Costs not in KWI3000 '06Budget_PCA 10 -  Exhibit D from A Kellogg July 2011" xfId="7309"/>
    <cellStyle name="_Costs not in KWI3000 '06Budget_PCA 10 -  Exhibit D from S Free Rcv'd 12-11" xfId="7310"/>
    <cellStyle name="_Costs not in KWI3000 '06Budget_PCA 11 -  Exhibit D Jan 2012 fr A Kellogg" xfId="7311"/>
    <cellStyle name="_Costs not in KWI3000 '06Budget_PCA 11 -  Exhibit D Jan 2012 WF" xfId="7312"/>
    <cellStyle name="_Costs not in KWI3000 '06Budget_PCA 7 - Exhibit D update 11_30_08 (2)" xfId="7313"/>
    <cellStyle name="_Costs not in KWI3000 '06Budget_PCA 7 - Exhibit D update 11_30_08 (2) 2" xfId="7314"/>
    <cellStyle name="_Costs not in KWI3000 '06Budget_PCA 7 - Exhibit D update 11_30_08 (2) 2 2" xfId="7315"/>
    <cellStyle name="_Costs not in KWI3000 '06Budget_PCA 7 - Exhibit D update 11_30_08 (2) 2 2 2" xfId="7316"/>
    <cellStyle name="_Costs not in KWI3000 '06Budget_PCA 7 - Exhibit D update 11_30_08 (2) 2 3" xfId="7317"/>
    <cellStyle name="_Costs not in KWI3000 '06Budget_PCA 7 - Exhibit D update 11_30_08 (2) 3" xfId="7318"/>
    <cellStyle name="_Costs not in KWI3000 '06Budget_PCA 7 - Exhibit D update 11_30_08 (2) 3 2" xfId="7319"/>
    <cellStyle name="_Costs not in KWI3000 '06Budget_PCA 7 - Exhibit D update 11_30_08 (2) 4" xfId="7320"/>
    <cellStyle name="_Costs not in KWI3000 '06Budget_PCA 7 - Exhibit D update 11_30_08 (2)_DEM-WP(C) ENERG10C--ctn Mid-C_042010 2010GRC" xfId="7321"/>
    <cellStyle name="_Costs not in KWI3000 '06Budget_PCA 7 - Exhibit D update 11_30_08 (2)_NIM Summary" xfId="7322"/>
    <cellStyle name="_Costs not in KWI3000 '06Budget_PCA 7 - Exhibit D update 11_30_08 (2)_NIM Summary 2" xfId="7323"/>
    <cellStyle name="_Costs not in KWI3000 '06Budget_PCA 7 - Exhibit D update 11_30_08 (2)_NIM Summary 2 2" xfId="7324"/>
    <cellStyle name="_Costs not in KWI3000 '06Budget_PCA 7 - Exhibit D update 11_30_08 (2)_NIM Summary 3" xfId="7325"/>
    <cellStyle name="_Costs not in KWI3000 '06Budget_PCA 7 - Exhibit D update 11_30_08 (2)_NIM Summary_DEM-WP(C) ENERG10C--ctn Mid-C_042010 2010GRC" xfId="7326"/>
    <cellStyle name="_Costs not in KWI3000 '06Budget_PCA 8 - Exhibit D update 12_31_09" xfId="7327"/>
    <cellStyle name="_Costs not in KWI3000 '06Budget_PCA 8 - Exhibit D update 12_31_09 2" xfId="7328"/>
    <cellStyle name="_Costs not in KWI3000 '06Budget_PCA 9 -  Exhibit D April 2010" xfId="7329"/>
    <cellStyle name="_Costs not in KWI3000 '06Budget_PCA 9 -  Exhibit D April 2010 (3)" xfId="7330"/>
    <cellStyle name="_Costs not in KWI3000 '06Budget_PCA 9 -  Exhibit D April 2010 (3) 2" xfId="7331"/>
    <cellStyle name="_Costs not in KWI3000 '06Budget_PCA 9 -  Exhibit D April 2010 (3) 2 2" xfId="7332"/>
    <cellStyle name="_Costs not in KWI3000 '06Budget_PCA 9 -  Exhibit D April 2010 (3) 3" xfId="7333"/>
    <cellStyle name="_Costs not in KWI3000 '06Budget_PCA 9 -  Exhibit D April 2010 (3)_DEM-WP(C) ENERG10C--ctn Mid-C_042010 2010GRC" xfId="7334"/>
    <cellStyle name="_Costs not in KWI3000 '06Budget_PCA 9 -  Exhibit D April 2010 2" xfId="7335"/>
    <cellStyle name="_Costs not in KWI3000 '06Budget_PCA 9 -  Exhibit D April 2010 3" xfId="7336"/>
    <cellStyle name="_Costs not in KWI3000 '06Budget_PCA 9 -  Exhibit D April 2010 4" xfId="7337"/>
    <cellStyle name="_Costs not in KWI3000 '06Budget_PCA 9 -  Exhibit D April 2010 5" xfId="7338"/>
    <cellStyle name="_Costs not in KWI3000 '06Budget_PCA 9 -  Exhibit D April 2010 6" xfId="7339"/>
    <cellStyle name="_Costs not in KWI3000 '06Budget_PCA 9 -  Exhibit D Feb 2010" xfId="7340"/>
    <cellStyle name="_Costs not in KWI3000 '06Budget_PCA 9 -  Exhibit D Feb 2010 2" xfId="7341"/>
    <cellStyle name="_Costs not in KWI3000 '06Budget_PCA 9 -  Exhibit D Feb 2010 v2" xfId="7342"/>
    <cellStyle name="_Costs not in KWI3000 '06Budget_PCA 9 -  Exhibit D Feb 2010 v2 2" xfId="7343"/>
    <cellStyle name="_Costs not in KWI3000 '06Budget_PCA 9 -  Exhibit D Feb 2010 WF" xfId="7344"/>
    <cellStyle name="_Costs not in KWI3000 '06Budget_PCA 9 -  Exhibit D Feb 2010 WF 2" xfId="7345"/>
    <cellStyle name="_Costs not in KWI3000 '06Budget_PCA 9 -  Exhibit D Jan 2010" xfId="7346"/>
    <cellStyle name="_Costs not in KWI3000 '06Budget_PCA 9 -  Exhibit D Jan 2010 2" xfId="7347"/>
    <cellStyle name="_Costs not in KWI3000 '06Budget_PCA 9 -  Exhibit D March 2010 (2)" xfId="7348"/>
    <cellStyle name="_Costs not in KWI3000 '06Budget_PCA 9 -  Exhibit D March 2010 (2) 2" xfId="7349"/>
    <cellStyle name="_Costs not in KWI3000 '06Budget_PCA 9 -  Exhibit D Nov 2010" xfId="7350"/>
    <cellStyle name="_Costs not in KWI3000 '06Budget_PCA 9 -  Exhibit D Nov 2010 2" xfId="7351"/>
    <cellStyle name="_Costs not in KWI3000 '06Budget_PCA 9 - Exhibit D at August 2010" xfId="7352"/>
    <cellStyle name="_Costs not in KWI3000 '06Budget_PCA 9 - Exhibit D at August 2010 2" xfId="7353"/>
    <cellStyle name="_Costs not in KWI3000 '06Budget_PCA 9 - Exhibit D June 2010 GRC" xfId="7354"/>
    <cellStyle name="_Costs not in KWI3000 '06Budget_PCA 9 - Exhibit D June 2010 GRC 2" xfId="7355"/>
    <cellStyle name="_Costs not in KWI3000 '06Budget_Power Costs - Comparison bx Rbtl-Staff-Jt-PC" xfId="7356"/>
    <cellStyle name="_Costs not in KWI3000 '06Budget_Power Costs - Comparison bx Rbtl-Staff-Jt-PC 2" xfId="7357"/>
    <cellStyle name="_Costs not in KWI3000 '06Budget_Power Costs - Comparison bx Rbtl-Staff-Jt-PC 2 2" xfId="7358"/>
    <cellStyle name="_Costs not in KWI3000 '06Budget_Power Costs - Comparison bx Rbtl-Staff-Jt-PC 2 2 2" xfId="7359"/>
    <cellStyle name="_Costs not in KWI3000 '06Budget_Power Costs - Comparison bx Rbtl-Staff-Jt-PC 2 3" xfId="7360"/>
    <cellStyle name="_Costs not in KWI3000 '06Budget_Power Costs - Comparison bx Rbtl-Staff-Jt-PC 3" xfId="7361"/>
    <cellStyle name="_Costs not in KWI3000 '06Budget_Power Costs - Comparison bx Rbtl-Staff-Jt-PC 3 2" xfId="7362"/>
    <cellStyle name="_Costs not in KWI3000 '06Budget_Power Costs - Comparison bx Rbtl-Staff-Jt-PC 4" xfId="7363"/>
    <cellStyle name="_Costs not in KWI3000 '06Budget_Power Costs - Comparison bx Rbtl-Staff-Jt-PC_Adj Bench DR 3 for Initial Briefs (Electric)" xfId="7364"/>
    <cellStyle name="_Costs not in KWI3000 '06Budget_Power Costs - Comparison bx Rbtl-Staff-Jt-PC_Adj Bench DR 3 for Initial Briefs (Electric) 2" xfId="7365"/>
    <cellStyle name="_Costs not in KWI3000 '06Budget_Power Costs - Comparison bx Rbtl-Staff-Jt-PC_Adj Bench DR 3 for Initial Briefs (Electric) 2 2" xfId="7366"/>
    <cellStyle name="_Costs not in KWI3000 '06Budget_Power Costs - Comparison bx Rbtl-Staff-Jt-PC_Adj Bench DR 3 for Initial Briefs (Electric) 2 2 2" xfId="7367"/>
    <cellStyle name="_Costs not in KWI3000 '06Budget_Power Costs - Comparison bx Rbtl-Staff-Jt-PC_Adj Bench DR 3 for Initial Briefs (Electric) 2 3" xfId="7368"/>
    <cellStyle name="_Costs not in KWI3000 '06Budget_Power Costs - Comparison bx Rbtl-Staff-Jt-PC_Adj Bench DR 3 for Initial Briefs (Electric) 3" xfId="7369"/>
    <cellStyle name="_Costs not in KWI3000 '06Budget_Power Costs - Comparison bx Rbtl-Staff-Jt-PC_Adj Bench DR 3 for Initial Briefs (Electric) 3 2" xfId="7370"/>
    <cellStyle name="_Costs not in KWI3000 '06Budget_Power Costs - Comparison bx Rbtl-Staff-Jt-PC_Adj Bench DR 3 for Initial Briefs (Electric) 4" xfId="7371"/>
    <cellStyle name="_Costs not in KWI3000 '06Budget_Power Costs - Comparison bx Rbtl-Staff-Jt-PC_Adj Bench DR 3 for Initial Briefs (Electric)_DEM-WP(C) ENERG10C--ctn Mid-C_042010 2010GRC" xfId="7372"/>
    <cellStyle name="_Costs not in KWI3000 '06Budget_Power Costs - Comparison bx Rbtl-Staff-Jt-PC_DEM-WP(C) ENERG10C--ctn Mid-C_042010 2010GRC" xfId="7373"/>
    <cellStyle name="_Costs not in KWI3000 '06Budget_Power Costs - Comparison bx Rbtl-Staff-Jt-PC_Electric Rev Req Model (2009 GRC) Rebuttal" xfId="7374"/>
    <cellStyle name="_Costs not in KWI3000 '06Budget_Power Costs - Comparison bx Rbtl-Staff-Jt-PC_Electric Rev Req Model (2009 GRC) Rebuttal 2" xfId="7375"/>
    <cellStyle name="_Costs not in KWI3000 '06Budget_Power Costs - Comparison bx Rbtl-Staff-Jt-PC_Electric Rev Req Model (2009 GRC) Rebuttal 2 2" xfId="7376"/>
    <cellStyle name="_Costs not in KWI3000 '06Budget_Power Costs - Comparison bx Rbtl-Staff-Jt-PC_Electric Rev Req Model (2009 GRC) Rebuttal 2 2 2" xfId="7377"/>
    <cellStyle name="_Costs not in KWI3000 '06Budget_Power Costs - Comparison bx Rbtl-Staff-Jt-PC_Electric Rev Req Model (2009 GRC) Rebuttal 2 3" xfId="7378"/>
    <cellStyle name="_Costs not in KWI3000 '06Budget_Power Costs - Comparison bx Rbtl-Staff-Jt-PC_Electric Rev Req Model (2009 GRC) Rebuttal 3" xfId="7379"/>
    <cellStyle name="_Costs not in KWI3000 '06Budget_Power Costs - Comparison bx Rbtl-Staff-Jt-PC_Electric Rev Req Model (2009 GRC) Rebuttal 3 2" xfId="7380"/>
    <cellStyle name="_Costs not in KWI3000 '06Budget_Power Costs - Comparison bx Rbtl-Staff-Jt-PC_Electric Rev Req Model (2009 GRC) Rebuttal 4" xfId="7381"/>
    <cellStyle name="_Costs not in KWI3000 '06Budget_Power Costs - Comparison bx Rbtl-Staff-Jt-PC_Electric Rev Req Model (2009 GRC) Rebuttal REmoval of New  WH Solar AdjustMI" xfId="7382"/>
    <cellStyle name="_Costs not in KWI3000 '06Budget_Power Costs - Comparison bx Rbtl-Staff-Jt-PC_Electric Rev Req Model (2009 GRC) Rebuttal REmoval of New  WH Solar AdjustMI 2" xfId="7383"/>
    <cellStyle name="_Costs not in KWI3000 '06Budget_Power Costs - Comparison bx Rbtl-Staff-Jt-PC_Electric Rev Req Model (2009 GRC) Rebuttal REmoval of New  WH Solar AdjustMI 2 2" xfId="7384"/>
    <cellStyle name="_Costs not in KWI3000 '06Budget_Power Costs - Comparison bx Rbtl-Staff-Jt-PC_Electric Rev Req Model (2009 GRC) Rebuttal REmoval of New  WH Solar AdjustMI 2 2 2" xfId="7385"/>
    <cellStyle name="_Costs not in KWI3000 '06Budget_Power Costs - Comparison bx Rbtl-Staff-Jt-PC_Electric Rev Req Model (2009 GRC) Rebuttal REmoval of New  WH Solar AdjustMI 2 3" xfId="7386"/>
    <cellStyle name="_Costs not in KWI3000 '06Budget_Power Costs - Comparison bx Rbtl-Staff-Jt-PC_Electric Rev Req Model (2009 GRC) Rebuttal REmoval of New  WH Solar AdjustMI 3" xfId="7387"/>
    <cellStyle name="_Costs not in KWI3000 '06Budget_Power Costs - Comparison bx Rbtl-Staff-Jt-PC_Electric Rev Req Model (2009 GRC) Rebuttal REmoval of New  WH Solar AdjustMI 3 2" xfId="7388"/>
    <cellStyle name="_Costs not in KWI3000 '06Budget_Power Costs - Comparison bx Rbtl-Staff-Jt-PC_Electric Rev Req Model (2009 GRC) Rebuttal REmoval of New  WH Solar AdjustMI 4" xfId="7389"/>
    <cellStyle name="_Costs not in KWI3000 '06Budget_Power Costs - Comparison bx Rbtl-Staff-Jt-PC_Electric Rev Req Model (2009 GRC) Rebuttal REmoval of New  WH Solar AdjustMI_DEM-WP(C) ENERG10C--ctn Mid-C_042010 2010GRC" xfId="7390"/>
    <cellStyle name="_Costs not in KWI3000 '06Budget_Power Costs - Comparison bx Rbtl-Staff-Jt-PC_Electric Rev Req Model (2009 GRC) Revised 01-18-2010" xfId="7391"/>
    <cellStyle name="_Costs not in KWI3000 '06Budget_Power Costs - Comparison bx Rbtl-Staff-Jt-PC_Electric Rev Req Model (2009 GRC) Revised 01-18-2010 2" xfId="7392"/>
    <cellStyle name="_Costs not in KWI3000 '06Budget_Power Costs - Comparison bx Rbtl-Staff-Jt-PC_Electric Rev Req Model (2009 GRC) Revised 01-18-2010 2 2" xfId="7393"/>
    <cellStyle name="_Costs not in KWI3000 '06Budget_Power Costs - Comparison bx Rbtl-Staff-Jt-PC_Electric Rev Req Model (2009 GRC) Revised 01-18-2010 2 2 2" xfId="7394"/>
    <cellStyle name="_Costs not in KWI3000 '06Budget_Power Costs - Comparison bx Rbtl-Staff-Jt-PC_Electric Rev Req Model (2009 GRC) Revised 01-18-2010 2 3" xfId="7395"/>
    <cellStyle name="_Costs not in KWI3000 '06Budget_Power Costs - Comparison bx Rbtl-Staff-Jt-PC_Electric Rev Req Model (2009 GRC) Revised 01-18-2010 3" xfId="7396"/>
    <cellStyle name="_Costs not in KWI3000 '06Budget_Power Costs - Comparison bx Rbtl-Staff-Jt-PC_Electric Rev Req Model (2009 GRC) Revised 01-18-2010 3 2" xfId="7397"/>
    <cellStyle name="_Costs not in KWI3000 '06Budget_Power Costs - Comparison bx Rbtl-Staff-Jt-PC_Electric Rev Req Model (2009 GRC) Revised 01-18-2010 4" xfId="7398"/>
    <cellStyle name="_Costs not in KWI3000 '06Budget_Power Costs - Comparison bx Rbtl-Staff-Jt-PC_Electric Rev Req Model (2009 GRC) Revised 01-18-2010_DEM-WP(C) ENERG10C--ctn Mid-C_042010 2010GRC" xfId="7399"/>
    <cellStyle name="_Costs not in KWI3000 '06Budget_Power Costs - Comparison bx Rbtl-Staff-Jt-PC_Final Order Electric EXHIBIT A-1" xfId="7400"/>
    <cellStyle name="_Costs not in KWI3000 '06Budget_Power Costs - Comparison bx Rbtl-Staff-Jt-PC_Final Order Electric EXHIBIT A-1 2" xfId="7401"/>
    <cellStyle name="_Costs not in KWI3000 '06Budget_Power Costs - Comparison bx Rbtl-Staff-Jt-PC_Final Order Electric EXHIBIT A-1 2 2" xfId="7402"/>
    <cellStyle name="_Costs not in KWI3000 '06Budget_Power Costs - Comparison bx Rbtl-Staff-Jt-PC_Final Order Electric EXHIBIT A-1 2 2 2" xfId="7403"/>
    <cellStyle name="_Costs not in KWI3000 '06Budget_Power Costs - Comparison bx Rbtl-Staff-Jt-PC_Final Order Electric EXHIBIT A-1 2 3" xfId="7404"/>
    <cellStyle name="_Costs not in KWI3000 '06Budget_Power Costs - Comparison bx Rbtl-Staff-Jt-PC_Final Order Electric EXHIBIT A-1 3" xfId="7405"/>
    <cellStyle name="_Costs not in KWI3000 '06Budget_Power Costs - Comparison bx Rbtl-Staff-Jt-PC_Final Order Electric EXHIBIT A-1 3 2" xfId="7406"/>
    <cellStyle name="_Costs not in KWI3000 '06Budget_Power Costs - Comparison bx Rbtl-Staff-Jt-PC_Final Order Electric EXHIBIT A-1 4" xfId="7407"/>
    <cellStyle name="_Costs not in KWI3000 '06Budget_Production Adj 4.37" xfId="7408"/>
    <cellStyle name="_Costs not in KWI3000 '06Budget_Production Adj 4.37 2" xfId="7409"/>
    <cellStyle name="_Costs not in KWI3000 '06Budget_Production Adj 4.37 2 2" xfId="7410"/>
    <cellStyle name="_Costs not in KWI3000 '06Budget_Production Adj 4.37 2 2 2" xfId="7411"/>
    <cellStyle name="_Costs not in KWI3000 '06Budget_Production Adj 4.37 2 3" xfId="7412"/>
    <cellStyle name="_Costs not in KWI3000 '06Budget_Production Adj 4.37 3" xfId="7413"/>
    <cellStyle name="_Costs not in KWI3000 '06Budget_Production Adj 4.37 3 2" xfId="7414"/>
    <cellStyle name="_Costs not in KWI3000 '06Budget_Production Adj 4.37 4" xfId="7415"/>
    <cellStyle name="_Costs not in KWI3000 '06Budget_Purchased Power Adj 4.03" xfId="7416"/>
    <cellStyle name="_Costs not in KWI3000 '06Budget_Purchased Power Adj 4.03 2" xfId="7417"/>
    <cellStyle name="_Costs not in KWI3000 '06Budget_Purchased Power Adj 4.03 2 2" xfId="7418"/>
    <cellStyle name="_Costs not in KWI3000 '06Budget_Purchased Power Adj 4.03 2 2 2" xfId="7419"/>
    <cellStyle name="_Costs not in KWI3000 '06Budget_Purchased Power Adj 4.03 2 3" xfId="7420"/>
    <cellStyle name="_Costs not in KWI3000 '06Budget_Purchased Power Adj 4.03 3" xfId="7421"/>
    <cellStyle name="_Costs not in KWI3000 '06Budget_Purchased Power Adj 4.03 3 2" xfId="7422"/>
    <cellStyle name="_Costs not in KWI3000 '06Budget_Purchased Power Adj 4.03 4" xfId="7423"/>
    <cellStyle name="_Costs not in KWI3000 '06Budget_Rebuttal Power Costs" xfId="7424"/>
    <cellStyle name="_Costs not in KWI3000 '06Budget_Rebuttal Power Costs 2" xfId="7425"/>
    <cellStyle name="_Costs not in KWI3000 '06Budget_Rebuttal Power Costs 2 2" xfId="7426"/>
    <cellStyle name="_Costs not in KWI3000 '06Budget_Rebuttal Power Costs 2 2 2" xfId="7427"/>
    <cellStyle name="_Costs not in KWI3000 '06Budget_Rebuttal Power Costs 2 3" xfId="7428"/>
    <cellStyle name="_Costs not in KWI3000 '06Budget_Rebuttal Power Costs 3" xfId="7429"/>
    <cellStyle name="_Costs not in KWI3000 '06Budget_Rebuttal Power Costs 3 2" xfId="7430"/>
    <cellStyle name="_Costs not in KWI3000 '06Budget_Rebuttal Power Costs 4" xfId="7431"/>
    <cellStyle name="_Costs not in KWI3000 '06Budget_Rebuttal Power Costs_Adj Bench DR 3 for Initial Briefs (Electric)" xfId="7432"/>
    <cellStyle name="_Costs not in KWI3000 '06Budget_Rebuttal Power Costs_Adj Bench DR 3 for Initial Briefs (Electric) 2" xfId="7433"/>
    <cellStyle name="_Costs not in KWI3000 '06Budget_Rebuttal Power Costs_Adj Bench DR 3 for Initial Briefs (Electric) 2 2" xfId="7434"/>
    <cellStyle name="_Costs not in KWI3000 '06Budget_Rebuttal Power Costs_Adj Bench DR 3 for Initial Briefs (Electric) 2 2 2" xfId="7435"/>
    <cellStyle name="_Costs not in KWI3000 '06Budget_Rebuttal Power Costs_Adj Bench DR 3 for Initial Briefs (Electric) 2 3" xfId="7436"/>
    <cellStyle name="_Costs not in KWI3000 '06Budget_Rebuttal Power Costs_Adj Bench DR 3 for Initial Briefs (Electric) 3" xfId="7437"/>
    <cellStyle name="_Costs not in KWI3000 '06Budget_Rebuttal Power Costs_Adj Bench DR 3 for Initial Briefs (Electric) 3 2" xfId="7438"/>
    <cellStyle name="_Costs not in KWI3000 '06Budget_Rebuttal Power Costs_Adj Bench DR 3 for Initial Briefs (Electric) 4" xfId="7439"/>
    <cellStyle name="_Costs not in KWI3000 '06Budget_Rebuttal Power Costs_Adj Bench DR 3 for Initial Briefs (Electric)_DEM-WP(C) ENERG10C--ctn Mid-C_042010 2010GRC" xfId="7440"/>
    <cellStyle name="_Costs not in KWI3000 '06Budget_Rebuttal Power Costs_DEM-WP(C) ENERG10C--ctn Mid-C_042010 2010GRC" xfId="7441"/>
    <cellStyle name="_Costs not in KWI3000 '06Budget_Rebuttal Power Costs_Electric Rev Req Model (2009 GRC) Rebuttal" xfId="7442"/>
    <cellStyle name="_Costs not in KWI3000 '06Budget_Rebuttal Power Costs_Electric Rev Req Model (2009 GRC) Rebuttal 2" xfId="7443"/>
    <cellStyle name="_Costs not in KWI3000 '06Budget_Rebuttal Power Costs_Electric Rev Req Model (2009 GRC) Rebuttal 2 2" xfId="7444"/>
    <cellStyle name="_Costs not in KWI3000 '06Budget_Rebuttal Power Costs_Electric Rev Req Model (2009 GRC) Rebuttal 2 2 2" xfId="7445"/>
    <cellStyle name="_Costs not in KWI3000 '06Budget_Rebuttal Power Costs_Electric Rev Req Model (2009 GRC) Rebuttal 2 3" xfId="7446"/>
    <cellStyle name="_Costs not in KWI3000 '06Budget_Rebuttal Power Costs_Electric Rev Req Model (2009 GRC) Rebuttal 3" xfId="7447"/>
    <cellStyle name="_Costs not in KWI3000 '06Budget_Rebuttal Power Costs_Electric Rev Req Model (2009 GRC) Rebuttal 3 2" xfId="7448"/>
    <cellStyle name="_Costs not in KWI3000 '06Budget_Rebuttal Power Costs_Electric Rev Req Model (2009 GRC) Rebuttal 4" xfId="7449"/>
    <cellStyle name="_Costs not in KWI3000 '06Budget_Rebuttal Power Costs_Electric Rev Req Model (2009 GRC) Rebuttal REmoval of New  WH Solar AdjustMI" xfId="7450"/>
    <cellStyle name="_Costs not in KWI3000 '06Budget_Rebuttal Power Costs_Electric Rev Req Model (2009 GRC) Rebuttal REmoval of New  WH Solar AdjustMI 2" xfId="7451"/>
    <cellStyle name="_Costs not in KWI3000 '06Budget_Rebuttal Power Costs_Electric Rev Req Model (2009 GRC) Rebuttal REmoval of New  WH Solar AdjustMI 2 2" xfId="7452"/>
    <cellStyle name="_Costs not in KWI3000 '06Budget_Rebuttal Power Costs_Electric Rev Req Model (2009 GRC) Rebuttal REmoval of New  WH Solar AdjustMI 2 2 2" xfId="7453"/>
    <cellStyle name="_Costs not in KWI3000 '06Budget_Rebuttal Power Costs_Electric Rev Req Model (2009 GRC) Rebuttal REmoval of New  WH Solar AdjustMI 2 3" xfId="7454"/>
    <cellStyle name="_Costs not in KWI3000 '06Budget_Rebuttal Power Costs_Electric Rev Req Model (2009 GRC) Rebuttal REmoval of New  WH Solar AdjustMI 3" xfId="7455"/>
    <cellStyle name="_Costs not in KWI3000 '06Budget_Rebuttal Power Costs_Electric Rev Req Model (2009 GRC) Rebuttal REmoval of New  WH Solar AdjustMI 3 2" xfId="7456"/>
    <cellStyle name="_Costs not in KWI3000 '06Budget_Rebuttal Power Costs_Electric Rev Req Model (2009 GRC) Rebuttal REmoval of New  WH Solar AdjustMI 4" xfId="7457"/>
    <cellStyle name="_Costs not in KWI3000 '06Budget_Rebuttal Power Costs_Electric Rev Req Model (2009 GRC) Rebuttal REmoval of New  WH Solar AdjustMI_DEM-WP(C) ENERG10C--ctn Mid-C_042010 2010GRC" xfId="7458"/>
    <cellStyle name="_Costs not in KWI3000 '06Budget_Rebuttal Power Costs_Electric Rev Req Model (2009 GRC) Revised 01-18-2010" xfId="7459"/>
    <cellStyle name="_Costs not in KWI3000 '06Budget_Rebuttal Power Costs_Electric Rev Req Model (2009 GRC) Revised 01-18-2010 2" xfId="7460"/>
    <cellStyle name="_Costs not in KWI3000 '06Budget_Rebuttal Power Costs_Electric Rev Req Model (2009 GRC) Revised 01-18-2010 2 2" xfId="7461"/>
    <cellStyle name="_Costs not in KWI3000 '06Budget_Rebuttal Power Costs_Electric Rev Req Model (2009 GRC) Revised 01-18-2010 2 2 2" xfId="7462"/>
    <cellStyle name="_Costs not in KWI3000 '06Budget_Rebuttal Power Costs_Electric Rev Req Model (2009 GRC) Revised 01-18-2010 2 3" xfId="7463"/>
    <cellStyle name="_Costs not in KWI3000 '06Budget_Rebuttal Power Costs_Electric Rev Req Model (2009 GRC) Revised 01-18-2010 3" xfId="7464"/>
    <cellStyle name="_Costs not in KWI3000 '06Budget_Rebuttal Power Costs_Electric Rev Req Model (2009 GRC) Revised 01-18-2010 3 2" xfId="7465"/>
    <cellStyle name="_Costs not in KWI3000 '06Budget_Rebuttal Power Costs_Electric Rev Req Model (2009 GRC) Revised 01-18-2010 4" xfId="7466"/>
    <cellStyle name="_Costs not in KWI3000 '06Budget_Rebuttal Power Costs_Electric Rev Req Model (2009 GRC) Revised 01-18-2010_DEM-WP(C) ENERG10C--ctn Mid-C_042010 2010GRC" xfId="7467"/>
    <cellStyle name="_Costs not in KWI3000 '06Budget_Rebuttal Power Costs_Final Order Electric EXHIBIT A-1" xfId="7468"/>
    <cellStyle name="_Costs not in KWI3000 '06Budget_Rebuttal Power Costs_Final Order Electric EXHIBIT A-1 2" xfId="7469"/>
    <cellStyle name="_Costs not in KWI3000 '06Budget_Rebuttal Power Costs_Final Order Electric EXHIBIT A-1 2 2" xfId="7470"/>
    <cellStyle name="_Costs not in KWI3000 '06Budget_Rebuttal Power Costs_Final Order Electric EXHIBIT A-1 2 2 2" xfId="7471"/>
    <cellStyle name="_Costs not in KWI3000 '06Budget_Rebuttal Power Costs_Final Order Electric EXHIBIT A-1 2 3" xfId="7472"/>
    <cellStyle name="_Costs not in KWI3000 '06Budget_Rebuttal Power Costs_Final Order Electric EXHIBIT A-1 3" xfId="7473"/>
    <cellStyle name="_Costs not in KWI3000 '06Budget_Rebuttal Power Costs_Final Order Electric EXHIBIT A-1 3 2" xfId="7474"/>
    <cellStyle name="_Costs not in KWI3000 '06Budget_Rebuttal Power Costs_Final Order Electric EXHIBIT A-1 4" xfId="7475"/>
    <cellStyle name="_Costs not in KWI3000 '06Budget_RECS vs PTC's w Interest 6-28-10" xfId="7476"/>
    <cellStyle name="_Costs not in KWI3000 '06Budget_ROR &amp; CONV FACTOR" xfId="7477"/>
    <cellStyle name="_Costs not in KWI3000 '06Budget_ROR &amp; CONV FACTOR 2" xfId="7478"/>
    <cellStyle name="_Costs not in KWI3000 '06Budget_ROR &amp; CONV FACTOR 2 2" xfId="7479"/>
    <cellStyle name="_Costs not in KWI3000 '06Budget_ROR &amp; CONV FACTOR 2 2 2" xfId="7480"/>
    <cellStyle name="_Costs not in KWI3000 '06Budget_ROR &amp; CONV FACTOR 2 3" xfId="7481"/>
    <cellStyle name="_Costs not in KWI3000 '06Budget_ROR &amp; CONV FACTOR 3" xfId="7482"/>
    <cellStyle name="_Costs not in KWI3000 '06Budget_ROR &amp; CONV FACTOR 3 2" xfId="7483"/>
    <cellStyle name="_Costs not in KWI3000 '06Budget_ROR &amp; CONV FACTOR 4" xfId="7484"/>
    <cellStyle name="_Costs not in KWI3000 '06Budget_ROR 5.02" xfId="7485"/>
    <cellStyle name="_Costs not in KWI3000 '06Budget_ROR 5.02 2" xfId="7486"/>
    <cellStyle name="_Costs not in KWI3000 '06Budget_ROR 5.02 2 2" xfId="7487"/>
    <cellStyle name="_Costs not in KWI3000 '06Budget_ROR 5.02 2 2 2" xfId="7488"/>
    <cellStyle name="_Costs not in KWI3000 '06Budget_ROR 5.02 2 3" xfId="7489"/>
    <cellStyle name="_Costs not in KWI3000 '06Budget_ROR 5.02 3" xfId="7490"/>
    <cellStyle name="_Costs not in KWI3000 '06Budget_ROR 5.02 3 2" xfId="7491"/>
    <cellStyle name="_Costs not in KWI3000 '06Budget_ROR 5.02 4" xfId="7492"/>
    <cellStyle name="_Costs not in KWI3000 '06Budget_Transmission Workbook for May BOD" xfId="7493"/>
    <cellStyle name="_Costs not in KWI3000 '06Budget_Transmission Workbook for May BOD 2" xfId="7494"/>
    <cellStyle name="_Costs not in KWI3000 '06Budget_Transmission Workbook for May BOD 2 2" xfId="7495"/>
    <cellStyle name="_Costs not in KWI3000 '06Budget_Transmission Workbook for May BOD 3" xfId="7496"/>
    <cellStyle name="_Costs not in KWI3000 '06Budget_Transmission Workbook for May BOD_DEM-WP(C) ENERG10C--ctn Mid-C_042010 2010GRC" xfId="7497"/>
    <cellStyle name="_Costs not in KWI3000 '06Budget_Typical Residential Impacts 10.27.08" xfId="7498"/>
    <cellStyle name="_Costs not in KWI3000 '06Budget_Wind Integration 10GRC" xfId="7499"/>
    <cellStyle name="_Costs not in KWI3000 '06Budget_Wind Integration 10GRC 2" xfId="7500"/>
    <cellStyle name="_Costs not in KWI3000 '06Budget_Wind Integration 10GRC 2 2" xfId="7501"/>
    <cellStyle name="_Costs not in KWI3000 '06Budget_Wind Integration 10GRC 3" xfId="7502"/>
    <cellStyle name="_Costs not in KWI3000 '06Budget_Wind Integration 10GRC_DEM-WP(C) ENERG10C--ctn Mid-C_042010 2010GRC" xfId="7503"/>
    <cellStyle name="_DEM-08C Power Cost Comparison" xfId="7504"/>
    <cellStyle name="_DEM-08C Power Cost Comparison 2" xfId="7505"/>
    <cellStyle name="_DEM-WP (C) Costs not in AURORA 2006GRC Order 11.30.06 Gas" xfId="7506"/>
    <cellStyle name="_DEM-WP (C) Costs not in AURORA 2006GRC Order 11.30.06 Gas 2" xfId="7507"/>
    <cellStyle name="_DEM-WP (C) Costs not in AURORA 2006GRC Order 11.30.06 Gas 2 2" xfId="7508"/>
    <cellStyle name="_DEM-WP (C) Costs not in AURORA 2006GRC Order 11.30.06 Gas 3" xfId="7509"/>
    <cellStyle name="_DEM-WP (C) Costs not in AURORA 2006GRC Order 11.30.06 Gas_Chelan PUD Power Costs (8-10)" xfId="7510"/>
    <cellStyle name="_DEM-WP (C) Costs not in AURORA 2006GRC Order 11.30.06 Gas_Chelan PUD Power Costs (8-10) 2" xfId="7511"/>
    <cellStyle name="_DEM-WP (C) Costs not in AURORA 2006GRC Order 11.30.06 Gas_DEM-WP(C) ENERG10C--ctn Mid-C_042010 2010GRC" xfId="7512"/>
    <cellStyle name="_DEM-WP (C) Costs not in AURORA 2006GRC Order 11.30.06 Gas_NIM Summary" xfId="7513"/>
    <cellStyle name="_DEM-WP (C) Costs not in AURORA 2006GRC Order 11.30.06 Gas_NIM Summary 2" xfId="7514"/>
    <cellStyle name="_DEM-WP (C) Costs not in AURORA 2006GRC Order 11.30.06 Gas_NIM Summary 2 2" xfId="7515"/>
    <cellStyle name="_DEM-WP (C) Costs not in AURORA 2006GRC Order 11.30.06 Gas_NIM Summary 3" xfId="7516"/>
    <cellStyle name="_DEM-WP (C) Costs not in AURORA 2006GRC Order 11.30.06 Gas_NIM Summary_DEM-WP(C) ENERG10C--ctn Mid-C_042010 2010GRC" xfId="7517"/>
    <cellStyle name="_DEM-WP (C) Power Cost 2006GRC Order" xfId="7518"/>
    <cellStyle name="_DEM-WP (C) Power Cost 2006GRC Order 10" xfId="7519"/>
    <cellStyle name="_DEM-WP (C) Power Cost 2006GRC Order 10 2" xfId="7520"/>
    <cellStyle name="_DEM-WP (C) Power Cost 2006GRC Order 2" xfId="7521"/>
    <cellStyle name="_DEM-WP (C) Power Cost 2006GRC Order 2 2" xfId="7522"/>
    <cellStyle name="_DEM-WP (C) Power Cost 2006GRC Order 2 2 2" xfId="7523"/>
    <cellStyle name="_DEM-WP (C) Power Cost 2006GRC Order 2 2 2 2" xfId="7524"/>
    <cellStyle name="_DEM-WP (C) Power Cost 2006GRC Order 2 2 3" xfId="7525"/>
    <cellStyle name="_DEM-WP (C) Power Cost 2006GRC Order 2 3" xfId="7526"/>
    <cellStyle name="_DEM-WP (C) Power Cost 2006GRC Order 2 3 2" xfId="7527"/>
    <cellStyle name="_DEM-WP (C) Power Cost 2006GRC Order 2 4" xfId="7528"/>
    <cellStyle name="_DEM-WP (C) Power Cost 2006GRC Order 3" xfId="7529"/>
    <cellStyle name="_DEM-WP (C) Power Cost 2006GRC Order 3 2" xfId="7530"/>
    <cellStyle name="_DEM-WP (C) Power Cost 2006GRC Order 3 2 2" xfId="7531"/>
    <cellStyle name="_DEM-WP (C) Power Cost 2006GRC Order 3 3" xfId="7532"/>
    <cellStyle name="_DEM-WP (C) Power Cost 2006GRC Order 4" xfId="7533"/>
    <cellStyle name="_DEM-WP (C) Power Cost 2006GRC Order 4 2" xfId="7534"/>
    <cellStyle name="_DEM-WP (C) Power Cost 2006GRC Order 4 2 2" xfId="7535"/>
    <cellStyle name="_DEM-WP (C) Power Cost 2006GRC Order 4 3" xfId="7536"/>
    <cellStyle name="_DEM-WP (C) Power Cost 2006GRC Order 5" xfId="7537"/>
    <cellStyle name="_DEM-WP (C) Power Cost 2006GRC Order 5 2" xfId="7538"/>
    <cellStyle name="_DEM-WP (C) Power Cost 2006GRC Order 5 2 2" xfId="7539"/>
    <cellStyle name="_DEM-WP (C) Power Cost 2006GRC Order 5 2 3" xfId="7540"/>
    <cellStyle name="_DEM-WP (C) Power Cost 2006GRC Order 5 3" xfId="7541"/>
    <cellStyle name="_DEM-WP (C) Power Cost 2006GRC Order 5 3 2" xfId="7542"/>
    <cellStyle name="_DEM-WP (C) Power Cost 2006GRC Order 6" xfId="7543"/>
    <cellStyle name="_DEM-WP (C) Power Cost 2006GRC Order 6 2" xfId="7544"/>
    <cellStyle name="_DEM-WP (C) Power Cost 2006GRC Order 6 2 2" xfId="7545"/>
    <cellStyle name="_DEM-WP (C) Power Cost 2006GRC Order 6 3" xfId="7546"/>
    <cellStyle name="_DEM-WP (C) Power Cost 2006GRC Order 7" xfId="7547"/>
    <cellStyle name="_DEM-WP (C) Power Cost 2006GRC Order 7 2" xfId="7548"/>
    <cellStyle name="_DEM-WP (C) Power Cost 2006GRC Order 8" xfId="7549"/>
    <cellStyle name="_DEM-WP (C) Power Cost 2006GRC Order 8 2" xfId="7550"/>
    <cellStyle name="_DEM-WP (C) Power Cost 2006GRC Order 9" xfId="7551"/>
    <cellStyle name="_DEM-WP (C) Power Cost 2006GRC Order 9 2" xfId="7552"/>
    <cellStyle name="_DEM-WP (C) Power Cost 2006GRC Order_04 07E Wild Horse Wind Expansion (C) (2)" xfId="7553"/>
    <cellStyle name="_DEM-WP (C) Power Cost 2006GRC Order_04 07E Wild Horse Wind Expansion (C) (2) 2" xfId="7554"/>
    <cellStyle name="_DEM-WP (C) Power Cost 2006GRC Order_04 07E Wild Horse Wind Expansion (C) (2) 2 2" xfId="7555"/>
    <cellStyle name="_DEM-WP (C) Power Cost 2006GRC Order_04 07E Wild Horse Wind Expansion (C) (2) 2 2 2" xfId="7556"/>
    <cellStyle name="_DEM-WP (C) Power Cost 2006GRC Order_04 07E Wild Horse Wind Expansion (C) (2) 2 3" xfId="7557"/>
    <cellStyle name="_DEM-WP (C) Power Cost 2006GRC Order_04 07E Wild Horse Wind Expansion (C) (2) 3" xfId="7558"/>
    <cellStyle name="_DEM-WP (C) Power Cost 2006GRC Order_04 07E Wild Horse Wind Expansion (C) (2) 3 2" xfId="7559"/>
    <cellStyle name="_DEM-WP (C) Power Cost 2006GRC Order_04 07E Wild Horse Wind Expansion (C) (2) 4" xfId="7560"/>
    <cellStyle name="_DEM-WP (C) Power Cost 2006GRC Order_04 07E Wild Horse Wind Expansion (C) (2)_Adj Bench DR 3 for Initial Briefs (Electric)" xfId="7561"/>
    <cellStyle name="_DEM-WP (C) Power Cost 2006GRC Order_04 07E Wild Horse Wind Expansion (C) (2)_Adj Bench DR 3 for Initial Briefs (Electric) 2" xfId="7562"/>
    <cellStyle name="_DEM-WP (C) Power Cost 2006GRC Order_04 07E Wild Horse Wind Expansion (C) (2)_Adj Bench DR 3 for Initial Briefs (Electric) 2 2" xfId="7563"/>
    <cellStyle name="_DEM-WP (C) Power Cost 2006GRC Order_04 07E Wild Horse Wind Expansion (C) (2)_Adj Bench DR 3 for Initial Briefs (Electric) 2 2 2" xfId="7564"/>
    <cellStyle name="_DEM-WP (C) Power Cost 2006GRC Order_04 07E Wild Horse Wind Expansion (C) (2)_Adj Bench DR 3 for Initial Briefs (Electric) 2 3" xfId="7565"/>
    <cellStyle name="_DEM-WP (C) Power Cost 2006GRC Order_04 07E Wild Horse Wind Expansion (C) (2)_Adj Bench DR 3 for Initial Briefs (Electric) 3" xfId="7566"/>
    <cellStyle name="_DEM-WP (C) Power Cost 2006GRC Order_04 07E Wild Horse Wind Expansion (C) (2)_Adj Bench DR 3 for Initial Briefs (Electric) 3 2" xfId="7567"/>
    <cellStyle name="_DEM-WP (C) Power Cost 2006GRC Order_04 07E Wild Horse Wind Expansion (C) (2)_Adj Bench DR 3 for Initial Briefs (Electric) 4" xfId="7568"/>
    <cellStyle name="_DEM-WP (C) Power Cost 2006GRC Order_04 07E Wild Horse Wind Expansion (C) (2)_Adj Bench DR 3 for Initial Briefs (Electric)_DEM-WP(C) ENERG10C--ctn Mid-C_042010 2010GRC" xfId="7569"/>
    <cellStyle name="_DEM-WP (C) Power Cost 2006GRC Order_04 07E Wild Horse Wind Expansion (C) (2)_Book1" xfId="7570"/>
    <cellStyle name="_DEM-WP (C) Power Cost 2006GRC Order_04 07E Wild Horse Wind Expansion (C) (2)_DEM-WP(C) ENERG10C--ctn Mid-C_042010 2010GRC" xfId="7571"/>
    <cellStyle name="_DEM-WP (C) Power Cost 2006GRC Order_04 07E Wild Horse Wind Expansion (C) (2)_Electric Rev Req Model (2009 GRC) " xfId="7572"/>
    <cellStyle name="_DEM-WP (C) Power Cost 2006GRC Order_04 07E Wild Horse Wind Expansion (C) (2)_Electric Rev Req Model (2009 GRC)  2" xfId="7573"/>
    <cellStyle name="_DEM-WP (C) Power Cost 2006GRC Order_04 07E Wild Horse Wind Expansion (C) (2)_Electric Rev Req Model (2009 GRC)  2 2" xfId="7574"/>
    <cellStyle name="_DEM-WP (C) Power Cost 2006GRC Order_04 07E Wild Horse Wind Expansion (C) (2)_Electric Rev Req Model (2009 GRC)  2 2 2" xfId="7575"/>
    <cellStyle name="_DEM-WP (C) Power Cost 2006GRC Order_04 07E Wild Horse Wind Expansion (C) (2)_Electric Rev Req Model (2009 GRC)  2 3" xfId="7576"/>
    <cellStyle name="_DEM-WP (C) Power Cost 2006GRC Order_04 07E Wild Horse Wind Expansion (C) (2)_Electric Rev Req Model (2009 GRC)  3" xfId="7577"/>
    <cellStyle name="_DEM-WP (C) Power Cost 2006GRC Order_04 07E Wild Horse Wind Expansion (C) (2)_Electric Rev Req Model (2009 GRC)  3 2" xfId="7578"/>
    <cellStyle name="_DEM-WP (C) Power Cost 2006GRC Order_04 07E Wild Horse Wind Expansion (C) (2)_Electric Rev Req Model (2009 GRC)  4" xfId="7579"/>
    <cellStyle name="_DEM-WP (C) Power Cost 2006GRC Order_04 07E Wild Horse Wind Expansion (C) (2)_Electric Rev Req Model (2009 GRC) _DEM-WP(C) ENERG10C--ctn Mid-C_042010 2010GRC" xfId="7580"/>
    <cellStyle name="_DEM-WP (C) Power Cost 2006GRC Order_04 07E Wild Horse Wind Expansion (C) (2)_Electric Rev Req Model (2009 GRC) Rebuttal" xfId="7581"/>
    <cellStyle name="_DEM-WP (C) Power Cost 2006GRC Order_04 07E Wild Horse Wind Expansion (C) (2)_Electric Rev Req Model (2009 GRC) Rebuttal 2" xfId="7582"/>
    <cellStyle name="_DEM-WP (C) Power Cost 2006GRC Order_04 07E Wild Horse Wind Expansion (C) (2)_Electric Rev Req Model (2009 GRC) Rebuttal 2 2" xfId="7583"/>
    <cellStyle name="_DEM-WP (C) Power Cost 2006GRC Order_04 07E Wild Horse Wind Expansion (C) (2)_Electric Rev Req Model (2009 GRC) Rebuttal 2 2 2" xfId="7584"/>
    <cellStyle name="_DEM-WP (C) Power Cost 2006GRC Order_04 07E Wild Horse Wind Expansion (C) (2)_Electric Rev Req Model (2009 GRC) Rebuttal 2 3" xfId="7585"/>
    <cellStyle name="_DEM-WP (C) Power Cost 2006GRC Order_04 07E Wild Horse Wind Expansion (C) (2)_Electric Rev Req Model (2009 GRC) Rebuttal 3" xfId="7586"/>
    <cellStyle name="_DEM-WP (C) Power Cost 2006GRC Order_04 07E Wild Horse Wind Expansion (C) (2)_Electric Rev Req Model (2009 GRC) Rebuttal 3 2" xfId="7587"/>
    <cellStyle name="_DEM-WP (C) Power Cost 2006GRC Order_04 07E Wild Horse Wind Expansion (C) (2)_Electric Rev Req Model (2009 GRC) Rebuttal 4" xfId="7588"/>
    <cellStyle name="_DEM-WP (C) Power Cost 2006GRC Order_04 07E Wild Horse Wind Expansion (C) (2)_Electric Rev Req Model (2009 GRC) Rebuttal REmoval of New  WH Solar AdjustMI" xfId="7589"/>
    <cellStyle name="_DEM-WP (C) Power Cost 2006GRC Order_04 07E Wild Horse Wind Expansion (C) (2)_Electric Rev Req Model (2009 GRC) Rebuttal REmoval of New  WH Solar AdjustMI 2" xfId="7590"/>
    <cellStyle name="_DEM-WP (C) Power Cost 2006GRC Order_04 07E Wild Horse Wind Expansion (C) (2)_Electric Rev Req Model (2009 GRC) Rebuttal REmoval of New  WH Solar AdjustMI 2 2" xfId="7591"/>
    <cellStyle name="_DEM-WP (C) Power Cost 2006GRC Order_04 07E Wild Horse Wind Expansion (C) (2)_Electric Rev Req Model (2009 GRC) Rebuttal REmoval of New  WH Solar AdjustMI 2 2 2" xfId="7592"/>
    <cellStyle name="_DEM-WP (C) Power Cost 2006GRC Order_04 07E Wild Horse Wind Expansion (C) (2)_Electric Rev Req Model (2009 GRC) Rebuttal REmoval of New  WH Solar AdjustMI 2 3" xfId="7593"/>
    <cellStyle name="_DEM-WP (C) Power Cost 2006GRC Order_04 07E Wild Horse Wind Expansion (C) (2)_Electric Rev Req Model (2009 GRC) Rebuttal REmoval of New  WH Solar AdjustMI 3" xfId="7594"/>
    <cellStyle name="_DEM-WP (C) Power Cost 2006GRC Order_04 07E Wild Horse Wind Expansion (C) (2)_Electric Rev Req Model (2009 GRC) Rebuttal REmoval of New  WH Solar AdjustMI 3 2" xfId="7595"/>
    <cellStyle name="_DEM-WP (C) Power Cost 2006GRC Order_04 07E Wild Horse Wind Expansion (C) (2)_Electric Rev Req Model (2009 GRC) Rebuttal REmoval of New  WH Solar AdjustMI 4" xfId="7596"/>
    <cellStyle name="_DEM-WP (C) Power Cost 2006GRC Order_04 07E Wild Horse Wind Expansion (C) (2)_Electric Rev Req Model (2009 GRC) Rebuttal REmoval of New  WH Solar AdjustMI_DEM-WP(C) ENERG10C--ctn Mid-C_042010 2010GRC" xfId="7597"/>
    <cellStyle name="_DEM-WP (C) Power Cost 2006GRC Order_04 07E Wild Horse Wind Expansion (C) (2)_Electric Rev Req Model (2009 GRC) Revised 01-18-2010" xfId="7598"/>
    <cellStyle name="_DEM-WP (C) Power Cost 2006GRC Order_04 07E Wild Horse Wind Expansion (C) (2)_Electric Rev Req Model (2009 GRC) Revised 01-18-2010 2" xfId="7599"/>
    <cellStyle name="_DEM-WP (C) Power Cost 2006GRC Order_04 07E Wild Horse Wind Expansion (C) (2)_Electric Rev Req Model (2009 GRC) Revised 01-18-2010 2 2" xfId="7600"/>
    <cellStyle name="_DEM-WP (C) Power Cost 2006GRC Order_04 07E Wild Horse Wind Expansion (C) (2)_Electric Rev Req Model (2009 GRC) Revised 01-18-2010 2 2 2" xfId="7601"/>
    <cellStyle name="_DEM-WP (C) Power Cost 2006GRC Order_04 07E Wild Horse Wind Expansion (C) (2)_Electric Rev Req Model (2009 GRC) Revised 01-18-2010 2 3" xfId="7602"/>
    <cellStyle name="_DEM-WP (C) Power Cost 2006GRC Order_04 07E Wild Horse Wind Expansion (C) (2)_Electric Rev Req Model (2009 GRC) Revised 01-18-2010 3" xfId="7603"/>
    <cellStyle name="_DEM-WP (C) Power Cost 2006GRC Order_04 07E Wild Horse Wind Expansion (C) (2)_Electric Rev Req Model (2009 GRC) Revised 01-18-2010 3 2" xfId="7604"/>
    <cellStyle name="_DEM-WP (C) Power Cost 2006GRC Order_04 07E Wild Horse Wind Expansion (C) (2)_Electric Rev Req Model (2009 GRC) Revised 01-18-2010 4" xfId="7605"/>
    <cellStyle name="_DEM-WP (C) Power Cost 2006GRC Order_04 07E Wild Horse Wind Expansion (C) (2)_Electric Rev Req Model (2009 GRC) Revised 01-18-2010_DEM-WP(C) ENERG10C--ctn Mid-C_042010 2010GRC" xfId="7606"/>
    <cellStyle name="_DEM-WP (C) Power Cost 2006GRC Order_04 07E Wild Horse Wind Expansion (C) (2)_Electric Rev Req Model (2010 GRC)" xfId="7607"/>
    <cellStyle name="_DEM-WP (C) Power Cost 2006GRC Order_04 07E Wild Horse Wind Expansion (C) (2)_Electric Rev Req Model (2010 GRC) SF" xfId="7608"/>
    <cellStyle name="_DEM-WP (C) Power Cost 2006GRC Order_04 07E Wild Horse Wind Expansion (C) (2)_Final Order Electric EXHIBIT A-1" xfId="7609"/>
    <cellStyle name="_DEM-WP (C) Power Cost 2006GRC Order_04 07E Wild Horse Wind Expansion (C) (2)_Final Order Electric EXHIBIT A-1 2" xfId="7610"/>
    <cellStyle name="_DEM-WP (C) Power Cost 2006GRC Order_04 07E Wild Horse Wind Expansion (C) (2)_Final Order Electric EXHIBIT A-1 2 2" xfId="7611"/>
    <cellStyle name="_DEM-WP (C) Power Cost 2006GRC Order_04 07E Wild Horse Wind Expansion (C) (2)_Final Order Electric EXHIBIT A-1 2 2 2" xfId="7612"/>
    <cellStyle name="_DEM-WP (C) Power Cost 2006GRC Order_04 07E Wild Horse Wind Expansion (C) (2)_Final Order Electric EXHIBIT A-1 2 3" xfId="7613"/>
    <cellStyle name="_DEM-WP (C) Power Cost 2006GRC Order_04 07E Wild Horse Wind Expansion (C) (2)_Final Order Electric EXHIBIT A-1 3" xfId="7614"/>
    <cellStyle name="_DEM-WP (C) Power Cost 2006GRC Order_04 07E Wild Horse Wind Expansion (C) (2)_Final Order Electric EXHIBIT A-1 3 2" xfId="7615"/>
    <cellStyle name="_DEM-WP (C) Power Cost 2006GRC Order_04 07E Wild Horse Wind Expansion (C) (2)_Final Order Electric EXHIBIT A-1 4" xfId="7616"/>
    <cellStyle name="_DEM-WP (C) Power Cost 2006GRC Order_04 07E Wild Horse Wind Expansion (C) (2)_TENASKA REGULATORY ASSET" xfId="7617"/>
    <cellStyle name="_DEM-WP (C) Power Cost 2006GRC Order_04 07E Wild Horse Wind Expansion (C) (2)_TENASKA REGULATORY ASSET 2" xfId="7618"/>
    <cellStyle name="_DEM-WP (C) Power Cost 2006GRC Order_04 07E Wild Horse Wind Expansion (C) (2)_TENASKA REGULATORY ASSET 2 2" xfId="7619"/>
    <cellStyle name="_DEM-WP (C) Power Cost 2006GRC Order_04 07E Wild Horse Wind Expansion (C) (2)_TENASKA REGULATORY ASSET 2 2 2" xfId="7620"/>
    <cellStyle name="_DEM-WP (C) Power Cost 2006GRC Order_04 07E Wild Horse Wind Expansion (C) (2)_TENASKA REGULATORY ASSET 2 3" xfId="7621"/>
    <cellStyle name="_DEM-WP (C) Power Cost 2006GRC Order_04 07E Wild Horse Wind Expansion (C) (2)_TENASKA REGULATORY ASSET 3" xfId="7622"/>
    <cellStyle name="_DEM-WP (C) Power Cost 2006GRC Order_04 07E Wild Horse Wind Expansion (C) (2)_TENASKA REGULATORY ASSET 3 2" xfId="7623"/>
    <cellStyle name="_DEM-WP (C) Power Cost 2006GRC Order_04 07E Wild Horse Wind Expansion (C) (2)_TENASKA REGULATORY ASSET 4" xfId="7624"/>
    <cellStyle name="_DEM-WP (C) Power Cost 2006GRC Order_16.37E Wild Horse Expansion DeferralRevwrkingfile SF" xfId="7625"/>
    <cellStyle name="_DEM-WP (C) Power Cost 2006GRC Order_16.37E Wild Horse Expansion DeferralRevwrkingfile SF 2" xfId="7626"/>
    <cellStyle name="_DEM-WP (C) Power Cost 2006GRC Order_16.37E Wild Horse Expansion DeferralRevwrkingfile SF 2 2" xfId="7627"/>
    <cellStyle name="_DEM-WP (C) Power Cost 2006GRC Order_16.37E Wild Horse Expansion DeferralRevwrkingfile SF 2 2 2" xfId="7628"/>
    <cellStyle name="_DEM-WP (C) Power Cost 2006GRC Order_16.37E Wild Horse Expansion DeferralRevwrkingfile SF 2 3" xfId="7629"/>
    <cellStyle name="_DEM-WP (C) Power Cost 2006GRC Order_16.37E Wild Horse Expansion DeferralRevwrkingfile SF 3" xfId="7630"/>
    <cellStyle name="_DEM-WP (C) Power Cost 2006GRC Order_16.37E Wild Horse Expansion DeferralRevwrkingfile SF 3 2" xfId="7631"/>
    <cellStyle name="_DEM-WP (C) Power Cost 2006GRC Order_16.37E Wild Horse Expansion DeferralRevwrkingfile SF 4" xfId="7632"/>
    <cellStyle name="_DEM-WP (C) Power Cost 2006GRC Order_16.37E Wild Horse Expansion DeferralRevwrkingfile SF_DEM-WP(C) ENERG10C--ctn Mid-C_042010 2010GRC" xfId="7633"/>
    <cellStyle name="_DEM-WP (C) Power Cost 2006GRC Order_2009 Compliance Filing PCA Exhibits for GRC" xfId="7634"/>
    <cellStyle name="_DEM-WP (C) Power Cost 2006GRC Order_2009 Compliance Filing PCA Exhibits for GRC 2" xfId="7635"/>
    <cellStyle name="_DEM-WP (C) Power Cost 2006GRC Order_2009 GRC Compl Filing - Exhibit D" xfId="7636"/>
    <cellStyle name="_DEM-WP (C) Power Cost 2006GRC Order_2009 GRC Compl Filing - Exhibit D 2" xfId="7637"/>
    <cellStyle name="_DEM-WP (C) Power Cost 2006GRC Order_2009 GRC Compl Filing - Exhibit D 2 2" xfId="7638"/>
    <cellStyle name="_DEM-WP (C) Power Cost 2006GRC Order_2009 GRC Compl Filing - Exhibit D 3" xfId="7639"/>
    <cellStyle name="_DEM-WP (C) Power Cost 2006GRC Order_2009 GRC Compl Filing - Exhibit D_DEM-WP(C) ENERG10C--ctn Mid-C_042010 2010GRC" xfId="7640"/>
    <cellStyle name="_DEM-WP (C) Power Cost 2006GRC Order_3.01 Income Statement" xfId="7641"/>
    <cellStyle name="_DEM-WP (C) Power Cost 2006GRC Order_4 31 Regulatory Assets and Liabilities  7 06- Exhibit D" xfId="7642"/>
    <cellStyle name="_DEM-WP (C) Power Cost 2006GRC Order_4 31 Regulatory Assets and Liabilities  7 06- Exhibit D 2" xfId="7643"/>
    <cellStyle name="_DEM-WP (C) Power Cost 2006GRC Order_4 31 Regulatory Assets and Liabilities  7 06- Exhibit D 2 2" xfId="7644"/>
    <cellStyle name="_DEM-WP (C) Power Cost 2006GRC Order_4 31 Regulatory Assets and Liabilities  7 06- Exhibit D 2 2 2" xfId="7645"/>
    <cellStyle name="_DEM-WP (C) Power Cost 2006GRC Order_4 31 Regulatory Assets and Liabilities  7 06- Exhibit D 3" xfId="7646"/>
    <cellStyle name="_DEM-WP (C) Power Cost 2006GRC Order_4 31 Regulatory Assets and Liabilities  7 06- Exhibit D 3 2" xfId="7647"/>
    <cellStyle name="_DEM-WP (C) Power Cost 2006GRC Order_4 31 Regulatory Assets and Liabilities  7 06- Exhibit D_DEM-WP(C) ENERG10C--ctn Mid-C_042010 2010GRC" xfId="7648"/>
    <cellStyle name="_DEM-WP (C) Power Cost 2006GRC Order_4 31 Regulatory Assets and Liabilities  7 06- Exhibit D_NIM Summary" xfId="7649"/>
    <cellStyle name="_DEM-WP (C) Power Cost 2006GRC Order_4 31 Regulatory Assets and Liabilities  7 06- Exhibit D_NIM Summary 2" xfId="7650"/>
    <cellStyle name="_DEM-WP (C) Power Cost 2006GRC Order_4 31 Regulatory Assets and Liabilities  7 06- Exhibit D_NIM Summary 2 2" xfId="7651"/>
    <cellStyle name="_DEM-WP (C) Power Cost 2006GRC Order_4 31 Regulatory Assets and Liabilities  7 06- Exhibit D_NIM Summary 3" xfId="7652"/>
    <cellStyle name="_DEM-WP (C) Power Cost 2006GRC Order_4 31 Regulatory Assets and Liabilities  7 06- Exhibit D_NIM Summary_DEM-WP(C) ENERG10C--ctn Mid-C_042010 2010GRC" xfId="7653"/>
    <cellStyle name="_DEM-WP (C) Power Cost 2006GRC Order_4 31 Regulatory Assets and Liabilities  7 06- Exhibit D_NIM+O&amp;M" xfId="7654"/>
    <cellStyle name="_DEM-WP (C) Power Cost 2006GRC Order_4 31 Regulatory Assets and Liabilities  7 06- Exhibit D_NIM+O&amp;M 2" xfId="7655"/>
    <cellStyle name="_DEM-WP (C) Power Cost 2006GRC Order_4 31 Regulatory Assets and Liabilities  7 06- Exhibit D_NIM+O&amp;M Monthly" xfId="7656"/>
    <cellStyle name="_DEM-WP (C) Power Cost 2006GRC Order_4 31 Regulatory Assets and Liabilities  7 06- Exhibit D_NIM+O&amp;M Monthly 2" xfId="7657"/>
    <cellStyle name="_DEM-WP (C) Power Cost 2006GRC Order_4 31E Reg Asset  Liab and EXH D" xfId="7658"/>
    <cellStyle name="_DEM-WP (C) Power Cost 2006GRC Order_4 31E Reg Asset  Liab and EXH D _ Aug 10 Filing (2)" xfId="7659"/>
    <cellStyle name="_DEM-WP (C) Power Cost 2006GRC Order_4 31E Reg Asset  Liab and EXH D _ Aug 10 Filing (2) 2" xfId="7660"/>
    <cellStyle name="_DEM-WP (C) Power Cost 2006GRC Order_4 31E Reg Asset  Liab and EXH D 10" xfId="7661"/>
    <cellStyle name="_DEM-WP (C) Power Cost 2006GRC Order_4 31E Reg Asset  Liab and EXH D 11" xfId="7662"/>
    <cellStyle name="_DEM-WP (C) Power Cost 2006GRC Order_4 31E Reg Asset  Liab and EXH D 12" xfId="7663"/>
    <cellStyle name="_DEM-WP (C) Power Cost 2006GRC Order_4 31E Reg Asset  Liab and EXH D 13" xfId="7664"/>
    <cellStyle name="_DEM-WP (C) Power Cost 2006GRC Order_4 31E Reg Asset  Liab and EXH D 14" xfId="7665"/>
    <cellStyle name="_DEM-WP (C) Power Cost 2006GRC Order_4 31E Reg Asset  Liab and EXH D 15" xfId="7666"/>
    <cellStyle name="_DEM-WP (C) Power Cost 2006GRC Order_4 31E Reg Asset  Liab and EXH D 16" xfId="7667"/>
    <cellStyle name="_DEM-WP (C) Power Cost 2006GRC Order_4 31E Reg Asset  Liab and EXH D 17" xfId="7668"/>
    <cellStyle name="_DEM-WP (C) Power Cost 2006GRC Order_4 31E Reg Asset  Liab and EXH D 18" xfId="7669"/>
    <cellStyle name="_DEM-WP (C) Power Cost 2006GRC Order_4 31E Reg Asset  Liab and EXH D 19" xfId="7670"/>
    <cellStyle name="_DEM-WP (C) Power Cost 2006GRC Order_4 31E Reg Asset  Liab and EXH D 2" xfId="7671"/>
    <cellStyle name="_DEM-WP (C) Power Cost 2006GRC Order_4 31E Reg Asset  Liab and EXH D 20" xfId="7672"/>
    <cellStyle name="_DEM-WP (C) Power Cost 2006GRC Order_4 31E Reg Asset  Liab and EXH D 21" xfId="7673"/>
    <cellStyle name="_DEM-WP (C) Power Cost 2006GRC Order_4 31E Reg Asset  Liab and EXH D 22" xfId="7674"/>
    <cellStyle name="_DEM-WP (C) Power Cost 2006GRC Order_4 31E Reg Asset  Liab and EXH D 23" xfId="7675"/>
    <cellStyle name="_DEM-WP (C) Power Cost 2006GRC Order_4 31E Reg Asset  Liab and EXH D 24" xfId="7676"/>
    <cellStyle name="_DEM-WP (C) Power Cost 2006GRC Order_4 31E Reg Asset  Liab and EXH D 25" xfId="7677"/>
    <cellStyle name="_DEM-WP (C) Power Cost 2006GRC Order_4 31E Reg Asset  Liab and EXH D 26" xfId="7678"/>
    <cellStyle name="_DEM-WP (C) Power Cost 2006GRC Order_4 31E Reg Asset  Liab and EXH D 27" xfId="7679"/>
    <cellStyle name="_DEM-WP (C) Power Cost 2006GRC Order_4 31E Reg Asset  Liab and EXH D 28" xfId="7680"/>
    <cellStyle name="_DEM-WP (C) Power Cost 2006GRC Order_4 31E Reg Asset  Liab and EXH D 29" xfId="7681"/>
    <cellStyle name="_DEM-WP (C) Power Cost 2006GRC Order_4 31E Reg Asset  Liab and EXH D 3" xfId="7682"/>
    <cellStyle name="_DEM-WP (C) Power Cost 2006GRC Order_4 31E Reg Asset  Liab and EXH D 30" xfId="7683"/>
    <cellStyle name="_DEM-WP (C) Power Cost 2006GRC Order_4 31E Reg Asset  Liab and EXH D 31" xfId="7684"/>
    <cellStyle name="_DEM-WP (C) Power Cost 2006GRC Order_4 31E Reg Asset  Liab and EXH D 32" xfId="7685"/>
    <cellStyle name="_DEM-WP (C) Power Cost 2006GRC Order_4 31E Reg Asset  Liab and EXH D 33" xfId="7686"/>
    <cellStyle name="_DEM-WP (C) Power Cost 2006GRC Order_4 31E Reg Asset  Liab and EXH D 34" xfId="7687"/>
    <cellStyle name="_DEM-WP (C) Power Cost 2006GRC Order_4 31E Reg Asset  Liab and EXH D 35" xfId="7688"/>
    <cellStyle name="_DEM-WP (C) Power Cost 2006GRC Order_4 31E Reg Asset  Liab and EXH D 36" xfId="7689"/>
    <cellStyle name="_DEM-WP (C) Power Cost 2006GRC Order_4 31E Reg Asset  Liab and EXH D 4" xfId="7690"/>
    <cellStyle name="_DEM-WP (C) Power Cost 2006GRC Order_4 31E Reg Asset  Liab and EXH D 5" xfId="7691"/>
    <cellStyle name="_DEM-WP (C) Power Cost 2006GRC Order_4 31E Reg Asset  Liab and EXH D 6" xfId="7692"/>
    <cellStyle name="_DEM-WP (C) Power Cost 2006GRC Order_4 31E Reg Asset  Liab and EXH D 7" xfId="7693"/>
    <cellStyle name="_DEM-WP (C) Power Cost 2006GRC Order_4 31E Reg Asset  Liab and EXH D 8" xfId="7694"/>
    <cellStyle name="_DEM-WP (C) Power Cost 2006GRC Order_4 31E Reg Asset  Liab and EXH D 9" xfId="7695"/>
    <cellStyle name="_DEM-WP (C) Power Cost 2006GRC Order_4 32 Regulatory Assets and Liabilities  7 06- Exhibit D" xfId="7696"/>
    <cellStyle name="_DEM-WP (C) Power Cost 2006GRC Order_4 32 Regulatory Assets and Liabilities  7 06- Exhibit D 2" xfId="7697"/>
    <cellStyle name="_DEM-WP (C) Power Cost 2006GRC Order_4 32 Regulatory Assets and Liabilities  7 06- Exhibit D 2 2" xfId="7698"/>
    <cellStyle name="_DEM-WP (C) Power Cost 2006GRC Order_4 32 Regulatory Assets and Liabilities  7 06- Exhibit D 2 2 2" xfId="7699"/>
    <cellStyle name="_DEM-WP (C) Power Cost 2006GRC Order_4 32 Regulatory Assets and Liabilities  7 06- Exhibit D 3" xfId="7700"/>
    <cellStyle name="_DEM-WP (C) Power Cost 2006GRC Order_4 32 Regulatory Assets and Liabilities  7 06- Exhibit D 3 2" xfId="7701"/>
    <cellStyle name="_DEM-WP (C) Power Cost 2006GRC Order_4 32 Regulatory Assets and Liabilities  7 06- Exhibit D_DEM-WP(C) ENERG10C--ctn Mid-C_042010 2010GRC" xfId="7702"/>
    <cellStyle name="_DEM-WP (C) Power Cost 2006GRC Order_4 32 Regulatory Assets and Liabilities  7 06- Exhibit D_NIM Summary" xfId="7703"/>
    <cellStyle name="_DEM-WP (C) Power Cost 2006GRC Order_4 32 Regulatory Assets and Liabilities  7 06- Exhibit D_NIM Summary 2" xfId="7704"/>
    <cellStyle name="_DEM-WP (C) Power Cost 2006GRC Order_4 32 Regulatory Assets and Liabilities  7 06- Exhibit D_NIM Summary 2 2" xfId="7705"/>
    <cellStyle name="_DEM-WP (C) Power Cost 2006GRC Order_4 32 Regulatory Assets and Liabilities  7 06- Exhibit D_NIM Summary 3" xfId="7706"/>
    <cellStyle name="_DEM-WP (C) Power Cost 2006GRC Order_4 32 Regulatory Assets and Liabilities  7 06- Exhibit D_NIM Summary_DEM-WP(C) ENERG10C--ctn Mid-C_042010 2010GRC" xfId="7707"/>
    <cellStyle name="_DEM-WP (C) Power Cost 2006GRC Order_4 32 Regulatory Assets and Liabilities  7 06- Exhibit D_NIM+O&amp;M" xfId="7708"/>
    <cellStyle name="_DEM-WP (C) Power Cost 2006GRC Order_4 32 Regulatory Assets and Liabilities  7 06- Exhibit D_NIM+O&amp;M 2" xfId="7709"/>
    <cellStyle name="_DEM-WP (C) Power Cost 2006GRC Order_4 32 Regulatory Assets and Liabilities  7 06- Exhibit D_NIM+O&amp;M Monthly" xfId="7710"/>
    <cellStyle name="_DEM-WP (C) Power Cost 2006GRC Order_4 32 Regulatory Assets and Liabilities  7 06- Exhibit D_NIM+O&amp;M Monthly 2" xfId="7711"/>
    <cellStyle name="_DEM-WP (C) Power Cost 2006GRC Order_AURORA Total New" xfId="7712"/>
    <cellStyle name="_DEM-WP (C) Power Cost 2006GRC Order_AURORA Total New 2" xfId="7713"/>
    <cellStyle name="_DEM-WP (C) Power Cost 2006GRC Order_AURORA Total New 2 2" xfId="7714"/>
    <cellStyle name="_DEM-WP (C) Power Cost 2006GRC Order_AURORA Total New 3" xfId="7715"/>
    <cellStyle name="_DEM-WP (C) Power Cost 2006GRC Order_Book2" xfId="7716"/>
    <cellStyle name="_DEM-WP (C) Power Cost 2006GRC Order_Book2 2" xfId="7717"/>
    <cellStyle name="_DEM-WP (C) Power Cost 2006GRC Order_Book2 2 2" xfId="7718"/>
    <cellStyle name="_DEM-WP (C) Power Cost 2006GRC Order_Book2 2 2 2" xfId="7719"/>
    <cellStyle name="_DEM-WP (C) Power Cost 2006GRC Order_Book2 2 3" xfId="7720"/>
    <cellStyle name="_DEM-WP (C) Power Cost 2006GRC Order_Book2 3" xfId="7721"/>
    <cellStyle name="_DEM-WP (C) Power Cost 2006GRC Order_Book2 3 2" xfId="7722"/>
    <cellStyle name="_DEM-WP (C) Power Cost 2006GRC Order_Book2 4" xfId="7723"/>
    <cellStyle name="_DEM-WP (C) Power Cost 2006GRC Order_Book2_Adj Bench DR 3 for Initial Briefs (Electric)" xfId="7724"/>
    <cellStyle name="_DEM-WP (C) Power Cost 2006GRC Order_Book2_Adj Bench DR 3 for Initial Briefs (Electric) 2" xfId="7725"/>
    <cellStyle name="_DEM-WP (C) Power Cost 2006GRC Order_Book2_Adj Bench DR 3 for Initial Briefs (Electric) 2 2" xfId="7726"/>
    <cellStyle name="_DEM-WP (C) Power Cost 2006GRC Order_Book2_Adj Bench DR 3 for Initial Briefs (Electric) 2 2 2" xfId="7727"/>
    <cellStyle name="_DEM-WP (C) Power Cost 2006GRC Order_Book2_Adj Bench DR 3 for Initial Briefs (Electric) 2 3" xfId="7728"/>
    <cellStyle name="_DEM-WP (C) Power Cost 2006GRC Order_Book2_Adj Bench DR 3 for Initial Briefs (Electric) 3" xfId="7729"/>
    <cellStyle name="_DEM-WP (C) Power Cost 2006GRC Order_Book2_Adj Bench DR 3 for Initial Briefs (Electric) 3 2" xfId="7730"/>
    <cellStyle name="_DEM-WP (C) Power Cost 2006GRC Order_Book2_Adj Bench DR 3 for Initial Briefs (Electric) 4" xfId="7731"/>
    <cellStyle name="_DEM-WP (C) Power Cost 2006GRC Order_Book2_Adj Bench DR 3 for Initial Briefs (Electric)_DEM-WP(C) ENERG10C--ctn Mid-C_042010 2010GRC" xfId="7732"/>
    <cellStyle name="_DEM-WP (C) Power Cost 2006GRC Order_Book2_DEM-WP(C) ENERG10C--ctn Mid-C_042010 2010GRC" xfId="7733"/>
    <cellStyle name="_DEM-WP (C) Power Cost 2006GRC Order_Book2_Electric Rev Req Model (2009 GRC) Rebuttal" xfId="7734"/>
    <cellStyle name="_DEM-WP (C) Power Cost 2006GRC Order_Book2_Electric Rev Req Model (2009 GRC) Rebuttal 2" xfId="7735"/>
    <cellStyle name="_DEM-WP (C) Power Cost 2006GRC Order_Book2_Electric Rev Req Model (2009 GRC) Rebuttal 2 2" xfId="7736"/>
    <cellStyle name="_DEM-WP (C) Power Cost 2006GRC Order_Book2_Electric Rev Req Model (2009 GRC) Rebuttal 2 2 2" xfId="7737"/>
    <cellStyle name="_DEM-WP (C) Power Cost 2006GRC Order_Book2_Electric Rev Req Model (2009 GRC) Rebuttal 2 3" xfId="7738"/>
    <cellStyle name="_DEM-WP (C) Power Cost 2006GRC Order_Book2_Electric Rev Req Model (2009 GRC) Rebuttal 3" xfId="7739"/>
    <cellStyle name="_DEM-WP (C) Power Cost 2006GRC Order_Book2_Electric Rev Req Model (2009 GRC) Rebuttal 3 2" xfId="7740"/>
    <cellStyle name="_DEM-WP (C) Power Cost 2006GRC Order_Book2_Electric Rev Req Model (2009 GRC) Rebuttal 4" xfId="7741"/>
    <cellStyle name="_DEM-WP (C) Power Cost 2006GRC Order_Book2_Electric Rev Req Model (2009 GRC) Rebuttal REmoval of New  WH Solar AdjustMI" xfId="7742"/>
    <cellStyle name="_DEM-WP (C) Power Cost 2006GRC Order_Book2_Electric Rev Req Model (2009 GRC) Rebuttal REmoval of New  WH Solar AdjustMI 2" xfId="7743"/>
    <cellStyle name="_DEM-WP (C) Power Cost 2006GRC Order_Book2_Electric Rev Req Model (2009 GRC) Rebuttal REmoval of New  WH Solar AdjustMI 2 2" xfId="7744"/>
    <cellStyle name="_DEM-WP (C) Power Cost 2006GRC Order_Book2_Electric Rev Req Model (2009 GRC) Rebuttal REmoval of New  WH Solar AdjustMI 2 2 2" xfId="7745"/>
    <cellStyle name="_DEM-WP (C) Power Cost 2006GRC Order_Book2_Electric Rev Req Model (2009 GRC) Rebuttal REmoval of New  WH Solar AdjustMI 2 3" xfId="7746"/>
    <cellStyle name="_DEM-WP (C) Power Cost 2006GRC Order_Book2_Electric Rev Req Model (2009 GRC) Rebuttal REmoval of New  WH Solar AdjustMI 3" xfId="7747"/>
    <cellStyle name="_DEM-WP (C) Power Cost 2006GRC Order_Book2_Electric Rev Req Model (2009 GRC) Rebuttal REmoval of New  WH Solar AdjustMI 3 2" xfId="7748"/>
    <cellStyle name="_DEM-WP (C) Power Cost 2006GRC Order_Book2_Electric Rev Req Model (2009 GRC) Rebuttal REmoval of New  WH Solar AdjustMI 4" xfId="7749"/>
    <cellStyle name="_DEM-WP (C) Power Cost 2006GRC Order_Book2_Electric Rev Req Model (2009 GRC) Rebuttal REmoval of New  WH Solar AdjustMI_DEM-WP(C) ENERG10C--ctn Mid-C_042010 2010GRC" xfId="7750"/>
    <cellStyle name="_DEM-WP (C) Power Cost 2006GRC Order_Book2_Electric Rev Req Model (2009 GRC) Revised 01-18-2010" xfId="7751"/>
    <cellStyle name="_DEM-WP (C) Power Cost 2006GRC Order_Book2_Electric Rev Req Model (2009 GRC) Revised 01-18-2010 2" xfId="7752"/>
    <cellStyle name="_DEM-WP (C) Power Cost 2006GRC Order_Book2_Electric Rev Req Model (2009 GRC) Revised 01-18-2010 2 2" xfId="7753"/>
    <cellStyle name="_DEM-WP (C) Power Cost 2006GRC Order_Book2_Electric Rev Req Model (2009 GRC) Revised 01-18-2010 2 2 2" xfId="7754"/>
    <cellStyle name="_DEM-WP (C) Power Cost 2006GRC Order_Book2_Electric Rev Req Model (2009 GRC) Revised 01-18-2010 2 3" xfId="7755"/>
    <cellStyle name="_DEM-WP (C) Power Cost 2006GRC Order_Book2_Electric Rev Req Model (2009 GRC) Revised 01-18-2010 3" xfId="7756"/>
    <cellStyle name="_DEM-WP (C) Power Cost 2006GRC Order_Book2_Electric Rev Req Model (2009 GRC) Revised 01-18-2010 3 2" xfId="7757"/>
    <cellStyle name="_DEM-WP (C) Power Cost 2006GRC Order_Book2_Electric Rev Req Model (2009 GRC) Revised 01-18-2010 4" xfId="7758"/>
    <cellStyle name="_DEM-WP (C) Power Cost 2006GRC Order_Book2_Electric Rev Req Model (2009 GRC) Revised 01-18-2010_DEM-WP(C) ENERG10C--ctn Mid-C_042010 2010GRC" xfId="7759"/>
    <cellStyle name="_DEM-WP (C) Power Cost 2006GRC Order_Book2_Final Order Electric EXHIBIT A-1" xfId="7760"/>
    <cellStyle name="_DEM-WP (C) Power Cost 2006GRC Order_Book2_Final Order Electric EXHIBIT A-1 2" xfId="7761"/>
    <cellStyle name="_DEM-WP (C) Power Cost 2006GRC Order_Book2_Final Order Electric EXHIBIT A-1 2 2" xfId="7762"/>
    <cellStyle name="_DEM-WP (C) Power Cost 2006GRC Order_Book2_Final Order Electric EXHIBIT A-1 2 2 2" xfId="7763"/>
    <cellStyle name="_DEM-WP (C) Power Cost 2006GRC Order_Book2_Final Order Electric EXHIBIT A-1 2 3" xfId="7764"/>
    <cellStyle name="_DEM-WP (C) Power Cost 2006GRC Order_Book2_Final Order Electric EXHIBIT A-1 3" xfId="7765"/>
    <cellStyle name="_DEM-WP (C) Power Cost 2006GRC Order_Book2_Final Order Electric EXHIBIT A-1 3 2" xfId="7766"/>
    <cellStyle name="_DEM-WP (C) Power Cost 2006GRC Order_Book2_Final Order Electric EXHIBIT A-1 4" xfId="7767"/>
    <cellStyle name="_DEM-WP (C) Power Cost 2006GRC Order_Book4" xfId="7768"/>
    <cellStyle name="_DEM-WP (C) Power Cost 2006GRC Order_Book4 2" xfId="7769"/>
    <cellStyle name="_DEM-WP (C) Power Cost 2006GRC Order_Book4 2 2" xfId="7770"/>
    <cellStyle name="_DEM-WP (C) Power Cost 2006GRC Order_Book4 2 2 2" xfId="7771"/>
    <cellStyle name="_DEM-WP (C) Power Cost 2006GRC Order_Book4 2 3" xfId="7772"/>
    <cellStyle name="_DEM-WP (C) Power Cost 2006GRC Order_Book4 3" xfId="7773"/>
    <cellStyle name="_DEM-WP (C) Power Cost 2006GRC Order_Book4 3 2" xfId="7774"/>
    <cellStyle name="_DEM-WP (C) Power Cost 2006GRC Order_Book4 4" xfId="7775"/>
    <cellStyle name="_DEM-WP (C) Power Cost 2006GRC Order_Book4_DEM-WP(C) ENERG10C--ctn Mid-C_042010 2010GRC" xfId="7776"/>
    <cellStyle name="_DEM-WP (C) Power Cost 2006GRC Order_Book9" xfId="7777"/>
    <cellStyle name="_DEM-WP (C) Power Cost 2006GRC Order_Book9 2" xfId="7778"/>
    <cellStyle name="_DEM-WP (C) Power Cost 2006GRC Order_Book9 2 2" xfId="7779"/>
    <cellStyle name="_DEM-WP (C) Power Cost 2006GRC Order_Book9 2 2 2" xfId="7780"/>
    <cellStyle name="_DEM-WP (C) Power Cost 2006GRC Order_Book9 2 3" xfId="7781"/>
    <cellStyle name="_DEM-WP (C) Power Cost 2006GRC Order_Book9 3" xfId="7782"/>
    <cellStyle name="_DEM-WP (C) Power Cost 2006GRC Order_Book9 3 2" xfId="7783"/>
    <cellStyle name="_DEM-WP (C) Power Cost 2006GRC Order_Book9 4" xfId="7784"/>
    <cellStyle name="_DEM-WP (C) Power Cost 2006GRC Order_Book9_DEM-WP(C) ENERG10C--ctn Mid-C_042010 2010GRC" xfId="7785"/>
    <cellStyle name="_DEM-WP (C) Power Cost 2006GRC Order_Chelan PUD Power Costs (8-10)" xfId="7786"/>
    <cellStyle name="_DEM-WP (C) Power Cost 2006GRC Order_Chelan PUD Power Costs (8-10) 2" xfId="7787"/>
    <cellStyle name="_DEM-WP (C) Power Cost 2006GRC Order_DEM-WP(C) Chelan Power Costs" xfId="7788"/>
    <cellStyle name="_DEM-WP (C) Power Cost 2006GRC Order_DEM-WP(C) Chelan Power Costs 2" xfId="7789"/>
    <cellStyle name="_DEM-WP (C) Power Cost 2006GRC Order_DEM-WP(C) ENERG10C--ctn Mid-C_042010 2010GRC" xfId="7790"/>
    <cellStyle name="_DEM-WP (C) Power Cost 2006GRC Order_DEM-WP(C) Gas Transport 2010GRC" xfId="7791"/>
    <cellStyle name="_DEM-WP (C) Power Cost 2006GRC Order_DEM-WP(C) Gas Transport 2010GRC 2" xfId="7792"/>
    <cellStyle name="_DEM-WP (C) Power Cost 2006GRC Order_Electric COS Inputs" xfId="7793"/>
    <cellStyle name="_DEM-WP (C) Power Cost 2006GRC Order_Electric COS Inputs 2" xfId="7794"/>
    <cellStyle name="_DEM-WP (C) Power Cost 2006GRC Order_Electric COS Inputs 2 2" xfId="7795"/>
    <cellStyle name="_DEM-WP (C) Power Cost 2006GRC Order_Electric COS Inputs 2 2 2" xfId="7796"/>
    <cellStyle name="_DEM-WP (C) Power Cost 2006GRC Order_Electric COS Inputs 2 2 2 2" xfId="7797"/>
    <cellStyle name="_DEM-WP (C) Power Cost 2006GRC Order_Electric COS Inputs 2 2 3" xfId="7798"/>
    <cellStyle name="_DEM-WP (C) Power Cost 2006GRC Order_Electric COS Inputs 2 3" xfId="7799"/>
    <cellStyle name="_DEM-WP (C) Power Cost 2006GRC Order_Electric COS Inputs 2 3 2" xfId="7800"/>
    <cellStyle name="_DEM-WP (C) Power Cost 2006GRC Order_Electric COS Inputs 2 3 2 2" xfId="7801"/>
    <cellStyle name="_DEM-WP (C) Power Cost 2006GRC Order_Electric COS Inputs 2 3 3" xfId="7802"/>
    <cellStyle name="_DEM-WP (C) Power Cost 2006GRC Order_Electric COS Inputs 2 4" xfId="7803"/>
    <cellStyle name="_DEM-WP (C) Power Cost 2006GRC Order_Electric COS Inputs 2 4 2" xfId="7804"/>
    <cellStyle name="_DEM-WP (C) Power Cost 2006GRC Order_Electric COS Inputs 2 4 2 2" xfId="7805"/>
    <cellStyle name="_DEM-WP (C) Power Cost 2006GRC Order_Electric COS Inputs 2 4 3" xfId="7806"/>
    <cellStyle name="_DEM-WP (C) Power Cost 2006GRC Order_Electric COS Inputs 2 5" xfId="7807"/>
    <cellStyle name="_DEM-WP (C) Power Cost 2006GRC Order_Electric COS Inputs 3" xfId="7808"/>
    <cellStyle name="_DEM-WP (C) Power Cost 2006GRC Order_Electric COS Inputs 3 2" xfId="7809"/>
    <cellStyle name="_DEM-WP (C) Power Cost 2006GRC Order_Electric COS Inputs 3 2 2" xfId="7810"/>
    <cellStyle name="_DEM-WP (C) Power Cost 2006GRC Order_Electric COS Inputs 3 3" xfId="7811"/>
    <cellStyle name="_DEM-WP (C) Power Cost 2006GRC Order_Electric COS Inputs 4" xfId="7812"/>
    <cellStyle name="_DEM-WP (C) Power Cost 2006GRC Order_Electric COS Inputs 4 2" xfId="7813"/>
    <cellStyle name="_DEM-WP (C) Power Cost 2006GRC Order_Electric COS Inputs 4 2 2" xfId="7814"/>
    <cellStyle name="_DEM-WP (C) Power Cost 2006GRC Order_Electric COS Inputs 4 3" xfId="7815"/>
    <cellStyle name="_DEM-WP (C) Power Cost 2006GRC Order_Electric COS Inputs 5" xfId="7816"/>
    <cellStyle name="_DEM-WP (C) Power Cost 2006GRC Order_Electric COS Inputs 5 2" xfId="7817"/>
    <cellStyle name="_DEM-WP (C) Power Cost 2006GRC Order_Electric COS Inputs 6" xfId="7818"/>
    <cellStyle name="_DEM-WP (C) Power Cost 2006GRC Order_Exh A-1 resulting from UE-112050 effective Jan 1 2012" xfId="7819"/>
    <cellStyle name="_DEM-WP (C) Power Cost 2006GRC Order_Exh G - Klamath Peaker PPA fr C Locke 2-12" xfId="7820"/>
    <cellStyle name="_DEM-WP (C) Power Cost 2006GRC Order_Exhibit A-1 effective 4-1-11 fr S Free 12-11" xfId="7821"/>
    <cellStyle name="_DEM-WP (C) Power Cost 2006GRC Order_Mint Farm Generation BPA" xfId="7822"/>
    <cellStyle name="_DEM-WP (C) Power Cost 2006GRC Order_NIM Summary" xfId="7823"/>
    <cellStyle name="_DEM-WP (C) Power Cost 2006GRC Order_NIM Summary 09GRC" xfId="7824"/>
    <cellStyle name="_DEM-WP (C) Power Cost 2006GRC Order_NIM Summary 09GRC 2" xfId="7825"/>
    <cellStyle name="_DEM-WP (C) Power Cost 2006GRC Order_NIM Summary 09GRC 2 2" xfId="7826"/>
    <cellStyle name="_DEM-WP (C) Power Cost 2006GRC Order_NIM Summary 09GRC 3" xfId="7827"/>
    <cellStyle name="_DEM-WP (C) Power Cost 2006GRC Order_NIM Summary 09GRC_DEM-WP(C) ENERG10C--ctn Mid-C_042010 2010GRC" xfId="7828"/>
    <cellStyle name="_DEM-WP (C) Power Cost 2006GRC Order_NIM Summary 10" xfId="7829"/>
    <cellStyle name="_DEM-WP (C) Power Cost 2006GRC Order_NIM Summary 11" xfId="7830"/>
    <cellStyle name="_DEM-WP (C) Power Cost 2006GRC Order_NIM Summary 12" xfId="7831"/>
    <cellStyle name="_DEM-WP (C) Power Cost 2006GRC Order_NIM Summary 13" xfId="7832"/>
    <cellStyle name="_DEM-WP (C) Power Cost 2006GRC Order_NIM Summary 14" xfId="7833"/>
    <cellStyle name="_DEM-WP (C) Power Cost 2006GRC Order_NIM Summary 15" xfId="7834"/>
    <cellStyle name="_DEM-WP (C) Power Cost 2006GRC Order_NIM Summary 16" xfId="7835"/>
    <cellStyle name="_DEM-WP (C) Power Cost 2006GRC Order_NIM Summary 17" xfId="7836"/>
    <cellStyle name="_DEM-WP (C) Power Cost 2006GRC Order_NIM Summary 18" xfId="7837"/>
    <cellStyle name="_DEM-WP (C) Power Cost 2006GRC Order_NIM Summary 19" xfId="7838"/>
    <cellStyle name="_DEM-WP (C) Power Cost 2006GRC Order_NIM Summary 2" xfId="7839"/>
    <cellStyle name="_DEM-WP (C) Power Cost 2006GRC Order_NIM Summary 2 2" xfId="7840"/>
    <cellStyle name="_DEM-WP (C) Power Cost 2006GRC Order_NIM Summary 20" xfId="7841"/>
    <cellStyle name="_DEM-WP (C) Power Cost 2006GRC Order_NIM Summary 21" xfId="7842"/>
    <cellStyle name="_DEM-WP (C) Power Cost 2006GRC Order_NIM Summary 22" xfId="7843"/>
    <cellStyle name="_DEM-WP (C) Power Cost 2006GRC Order_NIM Summary 23" xfId="7844"/>
    <cellStyle name="_DEM-WP (C) Power Cost 2006GRC Order_NIM Summary 24" xfId="7845"/>
    <cellStyle name="_DEM-WP (C) Power Cost 2006GRC Order_NIM Summary 25" xfId="7846"/>
    <cellStyle name="_DEM-WP (C) Power Cost 2006GRC Order_NIM Summary 26" xfId="7847"/>
    <cellStyle name="_DEM-WP (C) Power Cost 2006GRC Order_NIM Summary 27" xfId="7848"/>
    <cellStyle name="_DEM-WP (C) Power Cost 2006GRC Order_NIM Summary 28" xfId="7849"/>
    <cellStyle name="_DEM-WP (C) Power Cost 2006GRC Order_NIM Summary 29" xfId="7850"/>
    <cellStyle name="_DEM-WP (C) Power Cost 2006GRC Order_NIM Summary 3" xfId="7851"/>
    <cellStyle name="_DEM-WP (C) Power Cost 2006GRC Order_NIM Summary 3 2" xfId="7852"/>
    <cellStyle name="_DEM-WP (C) Power Cost 2006GRC Order_NIM Summary 30" xfId="7853"/>
    <cellStyle name="_DEM-WP (C) Power Cost 2006GRC Order_NIM Summary 31" xfId="7854"/>
    <cellStyle name="_DEM-WP (C) Power Cost 2006GRC Order_NIM Summary 32" xfId="7855"/>
    <cellStyle name="_DEM-WP (C) Power Cost 2006GRC Order_NIM Summary 33" xfId="7856"/>
    <cellStyle name="_DEM-WP (C) Power Cost 2006GRC Order_NIM Summary 34" xfId="7857"/>
    <cellStyle name="_DEM-WP (C) Power Cost 2006GRC Order_NIM Summary 35" xfId="7858"/>
    <cellStyle name="_DEM-WP (C) Power Cost 2006GRC Order_NIM Summary 36" xfId="7859"/>
    <cellStyle name="_DEM-WP (C) Power Cost 2006GRC Order_NIM Summary 37" xfId="7860"/>
    <cellStyle name="_DEM-WP (C) Power Cost 2006GRC Order_NIM Summary 38" xfId="7861"/>
    <cellStyle name="_DEM-WP (C) Power Cost 2006GRC Order_NIM Summary 39" xfId="7862"/>
    <cellStyle name="_DEM-WP (C) Power Cost 2006GRC Order_NIM Summary 4" xfId="7863"/>
    <cellStyle name="_DEM-WP (C) Power Cost 2006GRC Order_NIM Summary 4 2" xfId="7864"/>
    <cellStyle name="_DEM-WP (C) Power Cost 2006GRC Order_NIM Summary 40" xfId="7865"/>
    <cellStyle name="_DEM-WP (C) Power Cost 2006GRC Order_NIM Summary 41" xfId="7866"/>
    <cellStyle name="_DEM-WP (C) Power Cost 2006GRC Order_NIM Summary 42" xfId="7867"/>
    <cellStyle name="_DEM-WP (C) Power Cost 2006GRC Order_NIM Summary 43" xfId="7868"/>
    <cellStyle name="_DEM-WP (C) Power Cost 2006GRC Order_NIM Summary 44" xfId="7869"/>
    <cellStyle name="_DEM-WP (C) Power Cost 2006GRC Order_NIM Summary 45" xfId="7870"/>
    <cellStyle name="_DEM-WP (C) Power Cost 2006GRC Order_NIM Summary 46" xfId="7871"/>
    <cellStyle name="_DEM-WP (C) Power Cost 2006GRC Order_NIM Summary 47" xfId="7872"/>
    <cellStyle name="_DEM-WP (C) Power Cost 2006GRC Order_NIM Summary 48" xfId="7873"/>
    <cellStyle name="_DEM-WP (C) Power Cost 2006GRC Order_NIM Summary 49" xfId="7874"/>
    <cellStyle name="_DEM-WP (C) Power Cost 2006GRC Order_NIM Summary 5" xfId="7875"/>
    <cellStyle name="_DEM-WP (C) Power Cost 2006GRC Order_NIM Summary 5 2" xfId="7876"/>
    <cellStyle name="_DEM-WP (C) Power Cost 2006GRC Order_NIM Summary 50" xfId="7877"/>
    <cellStyle name="_DEM-WP (C) Power Cost 2006GRC Order_NIM Summary 51" xfId="7878"/>
    <cellStyle name="_DEM-WP (C) Power Cost 2006GRC Order_NIM Summary 6" xfId="7879"/>
    <cellStyle name="_DEM-WP (C) Power Cost 2006GRC Order_NIM Summary 6 2" xfId="7880"/>
    <cellStyle name="_DEM-WP (C) Power Cost 2006GRC Order_NIM Summary 7" xfId="7881"/>
    <cellStyle name="_DEM-WP (C) Power Cost 2006GRC Order_NIM Summary 7 2" xfId="7882"/>
    <cellStyle name="_DEM-WP (C) Power Cost 2006GRC Order_NIM Summary 8" xfId="7883"/>
    <cellStyle name="_DEM-WP (C) Power Cost 2006GRC Order_NIM Summary 8 2" xfId="7884"/>
    <cellStyle name="_DEM-WP (C) Power Cost 2006GRC Order_NIM Summary 9" xfId="7885"/>
    <cellStyle name="_DEM-WP (C) Power Cost 2006GRC Order_NIM Summary 9 2" xfId="7886"/>
    <cellStyle name="_DEM-WP (C) Power Cost 2006GRC Order_NIM Summary_DEM-WP(C) ENERG10C--ctn Mid-C_042010 2010GRC" xfId="7887"/>
    <cellStyle name="_DEM-WP (C) Power Cost 2006GRC Order_NIM+O&amp;M" xfId="7888"/>
    <cellStyle name="_DEM-WP (C) Power Cost 2006GRC Order_NIM+O&amp;M 2" xfId="7889"/>
    <cellStyle name="_DEM-WP (C) Power Cost 2006GRC Order_NIM+O&amp;M 2 2" xfId="7890"/>
    <cellStyle name="_DEM-WP (C) Power Cost 2006GRC Order_NIM+O&amp;M 3" xfId="7891"/>
    <cellStyle name="_DEM-WP (C) Power Cost 2006GRC Order_NIM+O&amp;M Monthly" xfId="7892"/>
    <cellStyle name="_DEM-WP (C) Power Cost 2006GRC Order_NIM+O&amp;M Monthly 2" xfId="7893"/>
    <cellStyle name="_DEM-WP (C) Power Cost 2006GRC Order_NIM+O&amp;M Monthly 2 2" xfId="7894"/>
    <cellStyle name="_DEM-WP (C) Power Cost 2006GRC Order_NIM+O&amp;M Monthly 3" xfId="7895"/>
    <cellStyle name="_DEM-WP (C) Power Cost 2006GRC Order_PCA 10 -  Exhibit D Dec 2011" xfId="7896"/>
    <cellStyle name="_DEM-WP (C) Power Cost 2006GRC Order_PCA 10 -  Exhibit D from A Kellogg Jan 2011" xfId="7897"/>
    <cellStyle name="_DEM-WP (C) Power Cost 2006GRC Order_PCA 10 -  Exhibit D from A Kellogg July 2011" xfId="7898"/>
    <cellStyle name="_DEM-WP (C) Power Cost 2006GRC Order_PCA 10 -  Exhibit D from S Free Rcv'd 12-11" xfId="7899"/>
    <cellStyle name="_DEM-WP (C) Power Cost 2006GRC Order_PCA 11 -  Exhibit D Jan 2012 fr A Kellogg" xfId="7900"/>
    <cellStyle name="_DEM-WP (C) Power Cost 2006GRC Order_PCA 11 -  Exhibit D Jan 2012 WF" xfId="7901"/>
    <cellStyle name="_DEM-WP (C) Power Cost 2006GRC Order_PCA 9 -  Exhibit D April 2010" xfId="7902"/>
    <cellStyle name="_DEM-WP (C) Power Cost 2006GRC Order_PCA 9 -  Exhibit D April 2010 (3)" xfId="7903"/>
    <cellStyle name="_DEM-WP (C) Power Cost 2006GRC Order_PCA 9 -  Exhibit D April 2010 (3) 2" xfId="7904"/>
    <cellStyle name="_DEM-WP (C) Power Cost 2006GRC Order_PCA 9 -  Exhibit D April 2010 (3) 2 2" xfId="7905"/>
    <cellStyle name="_DEM-WP (C) Power Cost 2006GRC Order_PCA 9 -  Exhibit D April 2010 (3) 3" xfId="7906"/>
    <cellStyle name="_DEM-WP (C) Power Cost 2006GRC Order_PCA 9 -  Exhibit D April 2010 (3)_DEM-WP(C) ENERG10C--ctn Mid-C_042010 2010GRC" xfId="7907"/>
    <cellStyle name="_DEM-WP (C) Power Cost 2006GRC Order_PCA 9 -  Exhibit D April 2010 2" xfId="7908"/>
    <cellStyle name="_DEM-WP (C) Power Cost 2006GRC Order_PCA 9 -  Exhibit D April 2010 3" xfId="7909"/>
    <cellStyle name="_DEM-WP (C) Power Cost 2006GRC Order_PCA 9 -  Exhibit D April 2010 4" xfId="7910"/>
    <cellStyle name="_DEM-WP (C) Power Cost 2006GRC Order_PCA 9 -  Exhibit D April 2010 5" xfId="7911"/>
    <cellStyle name="_DEM-WP (C) Power Cost 2006GRC Order_PCA 9 -  Exhibit D April 2010 6" xfId="7912"/>
    <cellStyle name="_DEM-WP (C) Power Cost 2006GRC Order_PCA 9 -  Exhibit D Nov 2010" xfId="7913"/>
    <cellStyle name="_DEM-WP (C) Power Cost 2006GRC Order_PCA 9 -  Exhibit D Nov 2010 2" xfId="7914"/>
    <cellStyle name="_DEM-WP (C) Power Cost 2006GRC Order_PCA 9 - Exhibit D at August 2010" xfId="7915"/>
    <cellStyle name="_DEM-WP (C) Power Cost 2006GRC Order_PCA 9 - Exhibit D at August 2010 2" xfId="7916"/>
    <cellStyle name="_DEM-WP (C) Power Cost 2006GRC Order_PCA 9 - Exhibit D June 2010 GRC" xfId="7917"/>
    <cellStyle name="_DEM-WP (C) Power Cost 2006GRC Order_PCA 9 - Exhibit D June 2010 GRC 2" xfId="7918"/>
    <cellStyle name="_DEM-WP (C) Power Cost 2006GRC Order_Power Costs - Comparison bx Rbtl-Staff-Jt-PC" xfId="7919"/>
    <cellStyle name="_DEM-WP (C) Power Cost 2006GRC Order_Power Costs - Comparison bx Rbtl-Staff-Jt-PC 2" xfId="7920"/>
    <cellStyle name="_DEM-WP (C) Power Cost 2006GRC Order_Power Costs - Comparison bx Rbtl-Staff-Jt-PC 2 2" xfId="7921"/>
    <cellStyle name="_DEM-WP (C) Power Cost 2006GRC Order_Power Costs - Comparison bx Rbtl-Staff-Jt-PC 2 2 2" xfId="7922"/>
    <cellStyle name="_DEM-WP (C) Power Cost 2006GRC Order_Power Costs - Comparison bx Rbtl-Staff-Jt-PC 2 3" xfId="7923"/>
    <cellStyle name="_DEM-WP (C) Power Cost 2006GRC Order_Power Costs - Comparison bx Rbtl-Staff-Jt-PC 3" xfId="7924"/>
    <cellStyle name="_DEM-WP (C) Power Cost 2006GRC Order_Power Costs - Comparison bx Rbtl-Staff-Jt-PC 3 2" xfId="7925"/>
    <cellStyle name="_DEM-WP (C) Power Cost 2006GRC Order_Power Costs - Comparison bx Rbtl-Staff-Jt-PC 4" xfId="7926"/>
    <cellStyle name="_DEM-WP (C) Power Cost 2006GRC Order_Power Costs - Comparison bx Rbtl-Staff-Jt-PC_Adj Bench DR 3 for Initial Briefs (Electric)" xfId="7927"/>
    <cellStyle name="_DEM-WP (C) Power Cost 2006GRC Order_Power Costs - Comparison bx Rbtl-Staff-Jt-PC_Adj Bench DR 3 for Initial Briefs (Electric) 2" xfId="7928"/>
    <cellStyle name="_DEM-WP (C) Power Cost 2006GRC Order_Power Costs - Comparison bx Rbtl-Staff-Jt-PC_Adj Bench DR 3 for Initial Briefs (Electric) 2 2" xfId="7929"/>
    <cellStyle name="_DEM-WP (C) Power Cost 2006GRC Order_Power Costs - Comparison bx Rbtl-Staff-Jt-PC_Adj Bench DR 3 for Initial Briefs (Electric) 2 2 2" xfId="7930"/>
    <cellStyle name="_DEM-WP (C) Power Cost 2006GRC Order_Power Costs - Comparison bx Rbtl-Staff-Jt-PC_Adj Bench DR 3 for Initial Briefs (Electric) 2 3" xfId="7931"/>
    <cellStyle name="_DEM-WP (C) Power Cost 2006GRC Order_Power Costs - Comparison bx Rbtl-Staff-Jt-PC_Adj Bench DR 3 for Initial Briefs (Electric) 3" xfId="7932"/>
    <cellStyle name="_DEM-WP (C) Power Cost 2006GRC Order_Power Costs - Comparison bx Rbtl-Staff-Jt-PC_Adj Bench DR 3 for Initial Briefs (Electric) 3 2" xfId="7933"/>
    <cellStyle name="_DEM-WP (C) Power Cost 2006GRC Order_Power Costs - Comparison bx Rbtl-Staff-Jt-PC_Adj Bench DR 3 for Initial Briefs (Electric) 4" xfId="7934"/>
    <cellStyle name="_DEM-WP (C) Power Cost 2006GRC Order_Power Costs - Comparison bx Rbtl-Staff-Jt-PC_Adj Bench DR 3 for Initial Briefs (Electric)_DEM-WP(C) ENERG10C--ctn Mid-C_042010 2010GRC" xfId="7935"/>
    <cellStyle name="_DEM-WP (C) Power Cost 2006GRC Order_Power Costs - Comparison bx Rbtl-Staff-Jt-PC_DEM-WP(C) ENERG10C--ctn Mid-C_042010 2010GRC" xfId="7936"/>
    <cellStyle name="_DEM-WP (C) Power Cost 2006GRC Order_Power Costs - Comparison bx Rbtl-Staff-Jt-PC_Electric Rev Req Model (2009 GRC) Rebuttal" xfId="7937"/>
    <cellStyle name="_DEM-WP (C) Power Cost 2006GRC Order_Power Costs - Comparison bx Rbtl-Staff-Jt-PC_Electric Rev Req Model (2009 GRC) Rebuttal 2" xfId="7938"/>
    <cellStyle name="_DEM-WP (C) Power Cost 2006GRC Order_Power Costs - Comparison bx Rbtl-Staff-Jt-PC_Electric Rev Req Model (2009 GRC) Rebuttal 2 2" xfId="7939"/>
    <cellStyle name="_DEM-WP (C) Power Cost 2006GRC Order_Power Costs - Comparison bx Rbtl-Staff-Jt-PC_Electric Rev Req Model (2009 GRC) Rebuttal 2 2 2" xfId="7940"/>
    <cellStyle name="_DEM-WP (C) Power Cost 2006GRC Order_Power Costs - Comparison bx Rbtl-Staff-Jt-PC_Electric Rev Req Model (2009 GRC) Rebuttal 2 3" xfId="7941"/>
    <cellStyle name="_DEM-WP (C) Power Cost 2006GRC Order_Power Costs - Comparison bx Rbtl-Staff-Jt-PC_Electric Rev Req Model (2009 GRC) Rebuttal 3" xfId="7942"/>
    <cellStyle name="_DEM-WP (C) Power Cost 2006GRC Order_Power Costs - Comparison bx Rbtl-Staff-Jt-PC_Electric Rev Req Model (2009 GRC) Rebuttal 3 2" xfId="7943"/>
    <cellStyle name="_DEM-WP (C) Power Cost 2006GRC Order_Power Costs - Comparison bx Rbtl-Staff-Jt-PC_Electric Rev Req Model (2009 GRC) Rebuttal 4" xfId="7944"/>
    <cellStyle name="_DEM-WP (C) Power Cost 2006GRC Order_Power Costs - Comparison bx Rbtl-Staff-Jt-PC_Electric Rev Req Model (2009 GRC) Rebuttal REmoval of New  WH Solar AdjustMI" xfId="7945"/>
    <cellStyle name="_DEM-WP (C) Power Cost 2006GRC Order_Power Costs - Comparison bx Rbtl-Staff-Jt-PC_Electric Rev Req Model (2009 GRC) Rebuttal REmoval of New  WH Solar AdjustMI 2" xfId="7946"/>
    <cellStyle name="_DEM-WP (C) Power Cost 2006GRC Order_Power Costs - Comparison bx Rbtl-Staff-Jt-PC_Electric Rev Req Model (2009 GRC) Rebuttal REmoval of New  WH Solar AdjustMI 2 2" xfId="7947"/>
    <cellStyle name="_DEM-WP (C) Power Cost 2006GRC Order_Power Costs - Comparison bx Rbtl-Staff-Jt-PC_Electric Rev Req Model (2009 GRC) Rebuttal REmoval of New  WH Solar AdjustMI 2 2 2" xfId="7948"/>
    <cellStyle name="_DEM-WP (C) Power Cost 2006GRC Order_Power Costs - Comparison bx Rbtl-Staff-Jt-PC_Electric Rev Req Model (2009 GRC) Rebuttal REmoval of New  WH Solar AdjustMI 2 3" xfId="7949"/>
    <cellStyle name="_DEM-WP (C) Power Cost 2006GRC Order_Power Costs - Comparison bx Rbtl-Staff-Jt-PC_Electric Rev Req Model (2009 GRC) Rebuttal REmoval of New  WH Solar AdjustMI 3" xfId="7950"/>
    <cellStyle name="_DEM-WP (C) Power Cost 2006GRC Order_Power Costs - Comparison bx Rbtl-Staff-Jt-PC_Electric Rev Req Model (2009 GRC) Rebuttal REmoval of New  WH Solar AdjustMI 3 2" xfId="7951"/>
    <cellStyle name="_DEM-WP (C) Power Cost 2006GRC Order_Power Costs - Comparison bx Rbtl-Staff-Jt-PC_Electric Rev Req Model (2009 GRC) Rebuttal REmoval of New  WH Solar AdjustMI 4" xfId="7952"/>
    <cellStyle name="_DEM-WP (C) Power Cost 2006GRC Order_Power Costs - Comparison bx Rbtl-Staff-Jt-PC_Electric Rev Req Model (2009 GRC) Rebuttal REmoval of New  WH Solar AdjustMI_DEM-WP(C) ENERG10C--ctn Mid-C_042010 2010GRC" xfId="7953"/>
    <cellStyle name="_DEM-WP (C) Power Cost 2006GRC Order_Power Costs - Comparison bx Rbtl-Staff-Jt-PC_Electric Rev Req Model (2009 GRC) Revised 01-18-2010" xfId="7954"/>
    <cellStyle name="_DEM-WP (C) Power Cost 2006GRC Order_Power Costs - Comparison bx Rbtl-Staff-Jt-PC_Electric Rev Req Model (2009 GRC) Revised 01-18-2010 2" xfId="7955"/>
    <cellStyle name="_DEM-WP (C) Power Cost 2006GRC Order_Power Costs - Comparison bx Rbtl-Staff-Jt-PC_Electric Rev Req Model (2009 GRC) Revised 01-18-2010 2 2" xfId="7956"/>
    <cellStyle name="_DEM-WP (C) Power Cost 2006GRC Order_Power Costs - Comparison bx Rbtl-Staff-Jt-PC_Electric Rev Req Model (2009 GRC) Revised 01-18-2010 2 2 2" xfId="7957"/>
    <cellStyle name="_DEM-WP (C) Power Cost 2006GRC Order_Power Costs - Comparison bx Rbtl-Staff-Jt-PC_Electric Rev Req Model (2009 GRC) Revised 01-18-2010 2 3" xfId="7958"/>
    <cellStyle name="_DEM-WP (C) Power Cost 2006GRC Order_Power Costs - Comparison bx Rbtl-Staff-Jt-PC_Electric Rev Req Model (2009 GRC) Revised 01-18-2010 3" xfId="7959"/>
    <cellStyle name="_DEM-WP (C) Power Cost 2006GRC Order_Power Costs - Comparison bx Rbtl-Staff-Jt-PC_Electric Rev Req Model (2009 GRC) Revised 01-18-2010 3 2" xfId="7960"/>
    <cellStyle name="_DEM-WP (C) Power Cost 2006GRC Order_Power Costs - Comparison bx Rbtl-Staff-Jt-PC_Electric Rev Req Model (2009 GRC) Revised 01-18-2010 4" xfId="7961"/>
    <cellStyle name="_DEM-WP (C) Power Cost 2006GRC Order_Power Costs - Comparison bx Rbtl-Staff-Jt-PC_Electric Rev Req Model (2009 GRC) Revised 01-18-2010_DEM-WP(C) ENERG10C--ctn Mid-C_042010 2010GRC" xfId="7962"/>
    <cellStyle name="_DEM-WP (C) Power Cost 2006GRC Order_Power Costs - Comparison bx Rbtl-Staff-Jt-PC_Final Order Electric EXHIBIT A-1" xfId="7963"/>
    <cellStyle name="_DEM-WP (C) Power Cost 2006GRC Order_Power Costs - Comparison bx Rbtl-Staff-Jt-PC_Final Order Electric EXHIBIT A-1 2" xfId="7964"/>
    <cellStyle name="_DEM-WP (C) Power Cost 2006GRC Order_Power Costs - Comparison bx Rbtl-Staff-Jt-PC_Final Order Electric EXHIBIT A-1 2 2" xfId="7965"/>
    <cellStyle name="_DEM-WP (C) Power Cost 2006GRC Order_Power Costs - Comparison bx Rbtl-Staff-Jt-PC_Final Order Electric EXHIBIT A-1 2 2 2" xfId="7966"/>
    <cellStyle name="_DEM-WP (C) Power Cost 2006GRC Order_Power Costs - Comparison bx Rbtl-Staff-Jt-PC_Final Order Electric EXHIBIT A-1 2 3" xfId="7967"/>
    <cellStyle name="_DEM-WP (C) Power Cost 2006GRC Order_Power Costs - Comparison bx Rbtl-Staff-Jt-PC_Final Order Electric EXHIBIT A-1 3" xfId="7968"/>
    <cellStyle name="_DEM-WP (C) Power Cost 2006GRC Order_Power Costs - Comparison bx Rbtl-Staff-Jt-PC_Final Order Electric EXHIBIT A-1 3 2" xfId="7969"/>
    <cellStyle name="_DEM-WP (C) Power Cost 2006GRC Order_Power Costs - Comparison bx Rbtl-Staff-Jt-PC_Final Order Electric EXHIBIT A-1 4" xfId="7970"/>
    <cellStyle name="_DEM-WP (C) Power Cost 2006GRC Order_Production Adj 4.37" xfId="7971"/>
    <cellStyle name="_DEM-WP (C) Power Cost 2006GRC Order_Production Adj 4.37 2" xfId="7972"/>
    <cellStyle name="_DEM-WP (C) Power Cost 2006GRC Order_Production Adj 4.37 2 2" xfId="7973"/>
    <cellStyle name="_DEM-WP (C) Power Cost 2006GRC Order_Production Adj 4.37 2 2 2" xfId="7974"/>
    <cellStyle name="_DEM-WP (C) Power Cost 2006GRC Order_Production Adj 4.37 2 3" xfId="7975"/>
    <cellStyle name="_DEM-WP (C) Power Cost 2006GRC Order_Production Adj 4.37 3" xfId="7976"/>
    <cellStyle name="_DEM-WP (C) Power Cost 2006GRC Order_Production Adj 4.37 3 2" xfId="7977"/>
    <cellStyle name="_DEM-WP (C) Power Cost 2006GRC Order_Production Adj 4.37 4" xfId="7978"/>
    <cellStyle name="_DEM-WP (C) Power Cost 2006GRC Order_Purchased Power Adj 4.03" xfId="7979"/>
    <cellStyle name="_DEM-WP (C) Power Cost 2006GRC Order_Purchased Power Adj 4.03 2" xfId="7980"/>
    <cellStyle name="_DEM-WP (C) Power Cost 2006GRC Order_Purchased Power Adj 4.03 2 2" xfId="7981"/>
    <cellStyle name="_DEM-WP (C) Power Cost 2006GRC Order_Purchased Power Adj 4.03 2 2 2" xfId="7982"/>
    <cellStyle name="_DEM-WP (C) Power Cost 2006GRC Order_Purchased Power Adj 4.03 2 3" xfId="7983"/>
    <cellStyle name="_DEM-WP (C) Power Cost 2006GRC Order_Purchased Power Adj 4.03 3" xfId="7984"/>
    <cellStyle name="_DEM-WP (C) Power Cost 2006GRC Order_Purchased Power Adj 4.03 3 2" xfId="7985"/>
    <cellStyle name="_DEM-WP (C) Power Cost 2006GRC Order_Purchased Power Adj 4.03 4" xfId="7986"/>
    <cellStyle name="_DEM-WP (C) Power Cost 2006GRC Order_Rebuttal Power Costs" xfId="7987"/>
    <cellStyle name="_DEM-WP (C) Power Cost 2006GRC Order_Rebuttal Power Costs 2" xfId="7988"/>
    <cellStyle name="_DEM-WP (C) Power Cost 2006GRC Order_Rebuttal Power Costs 2 2" xfId="7989"/>
    <cellStyle name="_DEM-WP (C) Power Cost 2006GRC Order_Rebuttal Power Costs 2 2 2" xfId="7990"/>
    <cellStyle name="_DEM-WP (C) Power Cost 2006GRC Order_Rebuttal Power Costs 2 3" xfId="7991"/>
    <cellStyle name="_DEM-WP (C) Power Cost 2006GRC Order_Rebuttal Power Costs 3" xfId="7992"/>
    <cellStyle name="_DEM-WP (C) Power Cost 2006GRC Order_Rebuttal Power Costs 3 2" xfId="7993"/>
    <cellStyle name="_DEM-WP (C) Power Cost 2006GRC Order_Rebuttal Power Costs 4" xfId="7994"/>
    <cellStyle name="_DEM-WP (C) Power Cost 2006GRC Order_Rebuttal Power Costs_Adj Bench DR 3 for Initial Briefs (Electric)" xfId="7995"/>
    <cellStyle name="_DEM-WP (C) Power Cost 2006GRC Order_Rebuttal Power Costs_Adj Bench DR 3 for Initial Briefs (Electric) 2" xfId="7996"/>
    <cellStyle name="_DEM-WP (C) Power Cost 2006GRC Order_Rebuttal Power Costs_Adj Bench DR 3 for Initial Briefs (Electric) 2 2" xfId="7997"/>
    <cellStyle name="_DEM-WP (C) Power Cost 2006GRC Order_Rebuttal Power Costs_Adj Bench DR 3 for Initial Briefs (Electric) 2 2 2" xfId="7998"/>
    <cellStyle name="_DEM-WP (C) Power Cost 2006GRC Order_Rebuttal Power Costs_Adj Bench DR 3 for Initial Briefs (Electric) 2 3" xfId="7999"/>
    <cellStyle name="_DEM-WP (C) Power Cost 2006GRC Order_Rebuttal Power Costs_Adj Bench DR 3 for Initial Briefs (Electric) 3" xfId="8000"/>
    <cellStyle name="_DEM-WP (C) Power Cost 2006GRC Order_Rebuttal Power Costs_Adj Bench DR 3 for Initial Briefs (Electric) 3 2" xfId="8001"/>
    <cellStyle name="_DEM-WP (C) Power Cost 2006GRC Order_Rebuttal Power Costs_Adj Bench DR 3 for Initial Briefs (Electric) 4" xfId="8002"/>
    <cellStyle name="_DEM-WP (C) Power Cost 2006GRC Order_Rebuttal Power Costs_Adj Bench DR 3 for Initial Briefs (Electric)_DEM-WP(C) ENERG10C--ctn Mid-C_042010 2010GRC" xfId="8003"/>
    <cellStyle name="_DEM-WP (C) Power Cost 2006GRC Order_Rebuttal Power Costs_DEM-WP(C) ENERG10C--ctn Mid-C_042010 2010GRC" xfId="8004"/>
    <cellStyle name="_DEM-WP (C) Power Cost 2006GRC Order_Rebuttal Power Costs_Electric Rev Req Model (2009 GRC) Rebuttal" xfId="8005"/>
    <cellStyle name="_DEM-WP (C) Power Cost 2006GRC Order_Rebuttal Power Costs_Electric Rev Req Model (2009 GRC) Rebuttal 2" xfId="8006"/>
    <cellStyle name="_DEM-WP (C) Power Cost 2006GRC Order_Rebuttal Power Costs_Electric Rev Req Model (2009 GRC) Rebuttal 2 2" xfId="8007"/>
    <cellStyle name="_DEM-WP (C) Power Cost 2006GRC Order_Rebuttal Power Costs_Electric Rev Req Model (2009 GRC) Rebuttal 2 2 2" xfId="8008"/>
    <cellStyle name="_DEM-WP (C) Power Cost 2006GRC Order_Rebuttal Power Costs_Electric Rev Req Model (2009 GRC) Rebuttal 2 3" xfId="8009"/>
    <cellStyle name="_DEM-WP (C) Power Cost 2006GRC Order_Rebuttal Power Costs_Electric Rev Req Model (2009 GRC) Rebuttal 3" xfId="8010"/>
    <cellStyle name="_DEM-WP (C) Power Cost 2006GRC Order_Rebuttal Power Costs_Electric Rev Req Model (2009 GRC) Rebuttal 3 2" xfId="8011"/>
    <cellStyle name="_DEM-WP (C) Power Cost 2006GRC Order_Rebuttal Power Costs_Electric Rev Req Model (2009 GRC) Rebuttal 4" xfId="8012"/>
    <cellStyle name="_DEM-WP (C) Power Cost 2006GRC Order_Rebuttal Power Costs_Electric Rev Req Model (2009 GRC) Rebuttal REmoval of New  WH Solar AdjustMI" xfId="8013"/>
    <cellStyle name="_DEM-WP (C) Power Cost 2006GRC Order_Rebuttal Power Costs_Electric Rev Req Model (2009 GRC) Rebuttal REmoval of New  WH Solar AdjustMI 2" xfId="8014"/>
    <cellStyle name="_DEM-WP (C) Power Cost 2006GRC Order_Rebuttal Power Costs_Electric Rev Req Model (2009 GRC) Rebuttal REmoval of New  WH Solar AdjustMI 2 2" xfId="8015"/>
    <cellStyle name="_DEM-WP (C) Power Cost 2006GRC Order_Rebuttal Power Costs_Electric Rev Req Model (2009 GRC) Rebuttal REmoval of New  WH Solar AdjustMI 2 2 2" xfId="8016"/>
    <cellStyle name="_DEM-WP (C) Power Cost 2006GRC Order_Rebuttal Power Costs_Electric Rev Req Model (2009 GRC) Rebuttal REmoval of New  WH Solar AdjustMI 2 3" xfId="8017"/>
    <cellStyle name="_DEM-WP (C) Power Cost 2006GRC Order_Rebuttal Power Costs_Electric Rev Req Model (2009 GRC) Rebuttal REmoval of New  WH Solar AdjustMI 3" xfId="8018"/>
    <cellStyle name="_DEM-WP (C) Power Cost 2006GRC Order_Rebuttal Power Costs_Electric Rev Req Model (2009 GRC) Rebuttal REmoval of New  WH Solar AdjustMI 3 2" xfId="8019"/>
    <cellStyle name="_DEM-WP (C) Power Cost 2006GRC Order_Rebuttal Power Costs_Electric Rev Req Model (2009 GRC) Rebuttal REmoval of New  WH Solar AdjustMI 4" xfId="8020"/>
    <cellStyle name="_DEM-WP (C) Power Cost 2006GRC Order_Rebuttal Power Costs_Electric Rev Req Model (2009 GRC) Rebuttal REmoval of New  WH Solar AdjustMI_DEM-WP(C) ENERG10C--ctn Mid-C_042010 2010GRC" xfId="8021"/>
    <cellStyle name="_DEM-WP (C) Power Cost 2006GRC Order_Rebuttal Power Costs_Electric Rev Req Model (2009 GRC) Revised 01-18-2010" xfId="8022"/>
    <cellStyle name="_DEM-WP (C) Power Cost 2006GRC Order_Rebuttal Power Costs_Electric Rev Req Model (2009 GRC) Revised 01-18-2010 2" xfId="8023"/>
    <cellStyle name="_DEM-WP (C) Power Cost 2006GRC Order_Rebuttal Power Costs_Electric Rev Req Model (2009 GRC) Revised 01-18-2010 2 2" xfId="8024"/>
    <cellStyle name="_DEM-WP (C) Power Cost 2006GRC Order_Rebuttal Power Costs_Electric Rev Req Model (2009 GRC) Revised 01-18-2010 2 2 2" xfId="8025"/>
    <cellStyle name="_DEM-WP (C) Power Cost 2006GRC Order_Rebuttal Power Costs_Electric Rev Req Model (2009 GRC) Revised 01-18-2010 2 3" xfId="8026"/>
    <cellStyle name="_DEM-WP (C) Power Cost 2006GRC Order_Rebuttal Power Costs_Electric Rev Req Model (2009 GRC) Revised 01-18-2010 3" xfId="8027"/>
    <cellStyle name="_DEM-WP (C) Power Cost 2006GRC Order_Rebuttal Power Costs_Electric Rev Req Model (2009 GRC) Revised 01-18-2010 3 2" xfId="8028"/>
    <cellStyle name="_DEM-WP (C) Power Cost 2006GRC Order_Rebuttal Power Costs_Electric Rev Req Model (2009 GRC) Revised 01-18-2010 4" xfId="8029"/>
    <cellStyle name="_DEM-WP (C) Power Cost 2006GRC Order_Rebuttal Power Costs_Electric Rev Req Model (2009 GRC) Revised 01-18-2010_DEM-WP(C) ENERG10C--ctn Mid-C_042010 2010GRC" xfId="8030"/>
    <cellStyle name="_DEM-WP (C) Power Cost 2006GRC Order_Rebuttal Power Costs_Final Order Electric EXHIBIT A-1" xfId="8031"/>
    <cellStyle name="_DEM-WP (C) Power Cost 2006GRC Order_Rebuttal Power Costs_Final Order Electric EXHIBIT A-1 2" xfId="8032"/>
    <cellStyle name="_DEM-WP (C) Power Cost 2006GRC Order_Rebuttal Power Costs_Final Order Electric EXHIBIT A-1 2 2" xfId="8033"/>
    <cellStyle name="_DEM-WP (C) Power Cost 2006GRC Order_Rebuttal Power Costs_Final Order Electric EXHIBIT A-1 2 2 2" xfId="8034"/>
    <cellStyle name="_DEM-WP (C) Power Cost 2006GRC Order_Rebuttal Power Costs_Final Order Electric EXHIBIT A-1 2 3" xfId="8035"/>
    <cellStyle name="_DEM-WP (C) Power Cost 2006GRC Order_Rebuttal Power Costs_Final Order Electric EXHIBIT A-1 3" xfId="8036"/>
    <cellStyle name="_DEM-WP (C) Power Cost 2006GRC Order_Rebuttal Power Costs_Final Order Electric EXHIBIT A-1 3 2" xfId="8037"/>
    <cellStyle name="_DEM-WP (C) Power Cost 2006GRC Order_Rebuttal Power Costs_Final Order Electric EXHIBIT A-1 4" xfId="8038"/>
    <cellStyle name="_DEM-WP (C) Power Cost 2006GRC Order_ROR 5.02" xfId="8039"/>
    <cellStyle name="_DEM-WP (C) Power Cost 2006GRC Order_ROR 5.02 2" xfId="8040"/>
    <cellStyle name="_DEM-WP (C) Power Cost 2006GRC Order_ROR 5.02 2 2" xfId="8041"/>
    <cellStyle name="_DEM-WP (C) Power Cost 2006GRC Order_ROR 5.02 2 2 2" xfId="8042"/>
    <cellStyle name="_DEM-WP (C) Power Cost 2006GRC Order_ROR 5.02 2 3" xfId="8043"/>
    <cellStyle name="_DEM-WP (C) Power Cost 2006GRC Order_ROR 5.02 3" xfId="8044"/>
    <cellStyle name="_DEM-WP (C) Power Cost 2006GRC Order_ROR 5.02 3 2" xfId="8045"/>
    <cellStyle name="_DEM-WP (C) Power Cost 2006GRC Order_ROR 5.02 4" xfId="8046"/>
    <cellStyle name="_DEM-WP (C) Power Cost 2006GRC Order_Scenario 1 REC vs PTC Offset" xfId="8047"/>
    <cellStyle name="_DEM-WP (C) Power Cost 2006GRC Order_Scenario 3" xfId="8048"/>
    <cellStyle name="_DEM-WP (C) Power Cost 2006GRC Order_Wind Integration 10GRC" xfId="8049"/>
    <cellStyle name="_DEM-WP (C) Power Cost 2006GRC Order_Wind Integration 10GRC 2" xfId="8050"/>
    <cellStyle name="_DEM-WP (C) Power Cost 2006GRC Order_Wind Integration 10GRC 2 2" xfId="8051"/>
    <cellStyle name="_DEM-WP (C) Power Cost 2006GRC Order_Wind Integration 10GRC 3" xfId="8052"/>
    <cellStyle name="_DEM-WP (C) Power Cost 2006GRC Order_Wind Integration 10GRC_DEM-WP(C) ENERG10C--ctn Mid-C_042010 2010GRC" xfId="8053"/>
    <cellStyle name="_DEM-WP Revised (HC) Wild Horse 2006GRC" xfId="8054"/>
    <cellStyle name="_DEM-WP Revised (HC) Wild Horse 2006GRC 2" xfId="8055"/>
    <cellStyle name="_DEM-WP Revised (HC) Wild Horse 2006GRC 2 2" xfId="8056"/>
    <cellStyle name="_DEM-WP Revised (HC) Wild Horse 2006GRC 2 2 2" xfId="8057"/>
    <cellStyle name="_DEM-WP Revised (HC) Wild Horse 2006GRC 2 3" xfId="8058"/>
    <cellStyle name="_DEM-WP Revised (HC) Wild Horse 2006GRC 3" xfId="8059"/>
    <cellStyle name="_DEM-WP Revised (HC) Wild Horse 2006GRC 3 2" xfId="8060"/>
    <cellStyle name="_DEM-WP Revised (HC) Wild Horse 2006GRC 4" xfId="8061"/>
    <cellStyle name="_DEM-WP Revised (HC) Wild Horse 2006GRC_16.37E Wild Horse Expansion DeferralRevwrkingfile SF" xfId="8062"/>
    <cellStyle name="_DEM-WP Revised (HC) Wild Horse 2006GRC_16.37E Wild Horse Expansion DeferralRevwrkingfile SF 2" xfId="8063"/>
    <cellStyle name="_DEM-WP Revised (HC) Wild Horse 2006GRC_16.37E Wild Horse Expansion DeferralRevwrkingfile SF 2 2" xfId="8064"/>
    <cellStyle name="_DEM-WP Revised (HC) Wild Horse 2006GRC_16.37E Wild Horse Expansion DeferralRevwrkingfile SF 2 2 2" xfId="8065"/>
    <cellStyle name="_DEM-WP Revised (HC) Wild Horse 2006GRC_16.37E Wild Horse Expansion DeferralRevwrkingfile SF 2 3" xfId="8066"/>
    <cellStyle name="_DEM-WP Revised (HC) Wild Horse 2006GRC_16.37E Wild Horse Expansion DeferralRevwrkingfile SF 3" xfId="8067"/>
    <cellStyle name="_DEM-WP Revised (HC) Wild Horse 2006GRC_16.37E Wild Horse Expansion DeferralRevwrkingfile SF 3 2" xfId="8068"/>
    <cellStyle name="_DEM-WP Revised (HC) Wild Horse 2006GRC_16.37E Wild Horse Expansion DeferralRevwrkingfile SF 4" xfId="8069"/>
    <cellStyle name="_DEM-WP Revised (HC) Wild Horse 2006GRC_16.37E Wild Horse Expansion DeferralRevwrkingfile SF_DEM-WP(C) ENERG10C--ctn Mid-C_042010 2010GRC" xfId="8070"/>
    <cellStyle name="_DEM-WP Revised (HC) Wild Horse 2006GRC_2009 GRC Compl Filing - Exhibit D" xfId="8071"/>
    <cellStyle name="_DEM-WP Revised (HC) Wild Horse 2006GRC_2009 GRC Compl Filing - Exhibit D 2" xfId="8072"/>
    <cellStyle name="_DEM-WP Revised (HC) Wild Horse 2006GRC_2009 GRC Compl Filing - Exhibit D 2 2" xfId="8073"/>
    <cellStyle name="_DEM-WP Revised (HC) Wild Horse 2006GRC_2009 GRC Compl Filing - Exhibit D 3" xfId="8074"/>
    <cellStyle name="_DEM-WP Revised (HC) Wild Horse 2006GRC_2009 GRC Compl Filing - Exhibit D_DEM-WP(C) ENERG10C--ctn Mid-C_042010 2010GRC" xfId="8075"/>
    <cellStyle name="_DEM-WP Revised (HC) Wild Horse 2006GRC_Adj Bench DR 3 for Initial Briefs (Electric)" xfId="8076"/>
    <cellStyle name="_DEM-WP Revised (HC) Wild Horse 2006GRC_Adj Bench DR 3 for Initial Briefs (Electric) 2" xfId="8077"/>
    <cellStyle name="_DEM-WP Revised (HC) Wild Horse 2006GRC_Adj Bench DR 3 for Initial Briefs (Electric) 2 2" xfId="8078"/>
    <cellStyle name="_DEM-WP Revised (HC) Wild Horse 2006GRC_Adj Bench DR 3 for Initial Briefs (Electric) 2 2 2" xfId="8079"/>
    <cellStyle name="_DEM-WP Revised (HC) Wild Horse 2006GRC_Adj Bench DR 3 for Initial Briefs (Electric) 2 3" xfId="8080"/>
    <cellStyle name="_DEM-WP Revised (HC) Wild Horse 2006GRC_Adj Bench DR 3 for Initial Briefs (Electric) 3" xfId="8081"/>
    <cellStyle name="_DEM-WP Revised (HC) Wild Horse 2006GRC_Adj Bench DR 3 for Initial Briefs (Electric) 3 2" xfId="8082"/>
    <cellStyle name="_DEM-WP Revised (HC) Wild Horse 2006GRC_Adj Bench DR 3 for Initial Briefs (Electric) 4" xfId="8083"/>
    <cellStyle name="_DEM-WP Revised (HC) Wild Horse 2006GRC_Adj Bench DR 3 for Initial Briefs (Electric)_DEM-WP(C) ENERG10C--ctn Mid-C_042010 2010GRC" xfId="8084"/>
    <cellStyle name="_DEM-WP Revised (HC) Wild Horse 2006GRC_Book1" xfId="8085"/>
    <cellStyle name="_DEM-WP Revised (HC) Wild Horse 2006GRC_Book2" xfId="8086"/>
    <cellStyle name="_DEM-WP Revised (HC) Wild Horse 2006GRC_Book2 2" xfId="8087"/>
    <cellStyle name="_DEM-WP Revised (HC) Wild Horse 2006GRC_Book2 2 2" xfId="8088"/>
    <cellStyle name="_DEM-WP Revised (HC) Wild Horse 2006GRC_Book2 2 2 2" xfId="8089"/>
    <cellStyle name="_DEM-WP Revised (HC) Wild Horse 2006GRC_Book2 2 3" xfId="8090"/>
    <cellStyle name="_DEM-WP Revised (HC) Wild Horse 2006GRC_Book2 3" xfId="8091"/>
    <cellStyle name="_DEM-WP Revised (HC) Wild Horse 2006GRC_Book2 3 2" xfId="8092"/>
    <cellStyle name="_DEM-WP Revised (HC) Wild Horse 2006GRC_Book2 4" xfId="8093"/>
    <cellStyle name="_DEM-WP Revised (HC) Wild Horse 2006GRC_Book2_DEM-WP(C) ENERG10C--ctn Mid-C_042010 2010GRC" xfId="8094"/>
    <cellStyle name="_DEM-WP Revised (HC) Wild Horse 2006GRC_Book4" xfId="8095"/>
    <cellStyle name="_DEM-WP Revised (HC) Wild Horse 2006GRC_Book4 2" xfId="8096"/>
    <cellStyle name="_DEM-WP Revised (HC) Wild Horse 2006GRC_Book4 2 2" xfId="8097"/>
    <cellStyle name="_DEM-WP Revised (HC) Wild Horse 2006GRC_Book4 2 2 2" xfId="8098"/>
    <cellStyle name="_DEM-WP Revised (HC) Wild Horse 2006GRC_Book4 2 3" xfId="8099"/>
    <cellStyle name="_DEM-WP Revised (HC) Wild Horse 2006GRC_Book4 3" xfId="8100"/>
    <cellStyle name="_DEM-WP Revised (HC) Wild Horse 2006GRC_Book4 3 2" xfId="8101"/>
    <cellStyle name="_DEM-WP Revised (HC) Wild Horse 2006GRC_Book4 4" xfId="8102"/>
    <cellStyle name="_DEM-WP Revised (HC) Wild Horse 2006GRC_Book4_DEM-WP(C) ENERG10C--ctn Mid-C_042010 2010GRC" xfId="8103"/>
    <cellStyle name="_DEM-WP Revised (HC) Wild Horse 2006GRC_DEM-WP(C) ENERG10C--ctn Mid-C_042010 2010GRC" xfId="8104"/>
    <cellStyle name="_DEM-WP Revised (HC) Wild Horse 2006GRC_Electric Rev Req Model (2009 GRC) " xfId="8105"/>
    <cellStyle name="_DEM-WP Revised (HC) Wild Horse 2006GRC_Electric Rev Req Model (2009 GRC)  2" xfId="8106"/>
    <cellStyle name="_DEM-WP Revised (HC) Wild Horse 2006GRC_Electric Rev Req Model (2009 GRC)  2 2" xfId="8107"/>
    <cellStyle name="_DEM-WP Revised (HC) Wild Horse 2006GRC_Electric Rev Req Model (2009 GRC)  2 2 2" xfId="8108"/>
    <cellStyle name="_DEM-WP Revised (HC) Wild Horse 2006GRC_Electric Rev Req Model (2009 GRC)  2 3" xfId="8109"/>
    <cellStyle name="_DEM-WP Revised (HC) Wild Horse 2006GRC_Electric Rev Req Model (2009 GRC)  3" xfId="8110"/>
    <cellStyle name="_DEM-WP Revised (HC) Wild Horse 2006GRC_Electric Rev Req Model (2009 GRC)  3 2" xfId="8111"/>
    <cellStyle name="_DEM-WP Revised (HC) Wild Horse 2006GRC_Electric Rev Req Model (2009 GRC)  4" xfId="8112"/>
    <cellStyle name="_DEM-WP Revised (HC) Wild Horse 2006GRC_Electric Rev Req Model (2009 GRC) _DEM-WP(C) ENERG10C--ctn Mid-C_042010 2010GRC" xfId="8113"/>
    <cellStyle name="_DEM-WP Revised (HC) Wild Horse 2006GRC_Electric Rev Req Model (2009 GRC) Rebuttal" xfId="8114"/>
    <cellStyle name="_DEM-WP Revised (HC) Wild Horse 2006GRC_Electric Rev Req Model (2009 GRC) Rebuttal 2" xfId="8115"/>
    <cellStyle name="_DEM-WP Revised (HC) Wild Horse 2006GRC_Electric Rev Req Model (2009 GRC) Rebuttal 2 2" xfId="8116"/>
    <cellStyle name="_DEM-WP Revised (HC) Wild Horse 2006GRC_Electric Rev Req Model (2009 GRC) Rebuttal 2 2 2" xfId="8117"/>
    <cellStyle name="_DEM-WP Revised (HC) Wild Horse 2006GRC_Electric Rev Req Model (2009 GRC) Rebuttal 2 3" xfId="8118"/>
    <cellStyle name="_DEM-WP Revised (HC) Wild Horse 2006GRC_Electric Rev Req Model (2009 GRC) Rebuttal 3" xfId="8119"/>
    <cellStyle name="_DEM-WP Revised (HC) Wild Horse 2006GRC_Electric Rev Req Model (2009 GRC) Rebuttal 3 2" xfId="8120"/>
    <cellStyle name="_DEM-WP Revised (HC) Wild Horse 2006GRC_Electric Rev Req Model (2009 GRC) Rebuttal 4" xfId="8121"/>
    <cellStyle name="_DEM-WP Revised (HC) Wild Horse 2006GRC_Electric Rev Req Model (2009 GRC) Rebuttal REmoval of New  WH Solar AdjustMI" xfId="8122"/>
    <cellStyle name="_DEM-WP Revised (HC) Wild Horse 2006GRC_Electric Rev Req Model (2009 GRC) Rebuttal REmoval of New  WH Solar AdjustMI 2" xfId="8123"/>
    <cellStyle name="_DEM-WP Revised (HC) Wild Horse 2006GRC_Electric Rev Req Model (2009 GRC) Rebuttal REmoval of New  WH Solar AdjustMI 2 2" xfId="8124"/>
    <cellStyle name="_DEM-WP Revised (HC) Wild Horse 2006GRC_Electric Rev Req Model (2009 GRC) Rebuttal REmoval of New  WH Solar AdjustMI 2 2 2" xfId="8125"/>
    <cellStyle name="_DEM-WP Revised (HC) Wild Horse 2006GRC_Electric Rev Req Model (2009 GRC) Rebuttal REmoval of New  WH Solar AdjustMI 2 3" xfId="8126"/>
    <cellStyle name="_DEM-WP Revised (HC) Wild Horse 2006GRC_Electric Rev Req Model (2009 GRC) Rebuttal REmoval of New  WH Solar AdjustMI 3" xfId="8127"/>
    <cellStyle name="_DEM-WP Revised (HC) Wild Horse 2006GRC_Electric Rev Req Model (2009 GRC) Rebuttal REmoval of New  WH Solar AdjustMI 3 2" xfId="8128"/>
    <cellStyle name="_DEM-WP Revised (HC) Wild Horse 2006GRC_Electric Rev Req Model (2009 GRC) Rebuttal REmoval of New  WH Solar AdjustMI 4" xfId="8129"/>
    <cellStyle name="_DEM-WP Revised (HC) Wild Horse 2006GRC_Electric Rev Req Model (2009 GRC) Rebuttal REmoval of New  WH Solar AdjustMI_DEM-WP(C) ENERG10C--ctn Mid-C_042010 2010GRC" xfId="8130"/>
    <cellStyle name="_DEM-WP Revised (HC) Wild Horse 2006GRC_Electric Rev Req Model (2009 GRC) Revised 01-18-2010" xfId="8131"/>
    <cellStyle name="_DEM-WP Revised (HC) Wild Horse 2006GRC_Electric Rev Req Model (2009 GRC) Revised 01-18-2010 2" xfId="8132"/>
    <cellStyle name="_DEM-WP Revised (HC) Wild Horse 2006GRC_Electric Rev Req Model (2009 GRC) Revised 01-18-2010 2 2" xfId="8133"/>
    <cellStyle name="_DEM-WP Revised (HC) Wild Horse 2006GRC_Electric Rev Req Model (2009 GRC) Revised 01-18-2010 2 2 2" xfId="8134"/>
    <cellStyle name="_DEM-WP Revised (HC) Wild Horse 2006GRC_Electric Rev Req Model (2009 GRC) Revised 01-18-2010 2 3" xfId="8135"/>
    <cellStyle name="_DEM-WP Revised (HC) Wild Horse 2006GRC_Electric Rev Req Model (2009 GRC) Revised 01-18-2010 3" xfId="8136"/>
    <cellStyle name="_DEM-WP Revised (HC) Wild Horse 2006GRC_Electric Rev Req Model (2009 GRC) Revised 01-18-2010 3 2" xfId="8137"/>
    <cellStyle name="_DEM-WP Revised (HC) Wild Horse 2006GRC_Electric Rev Req Model (2009 GRC) Revised 01-18-2010 4" xfId="8138"/>
    <cellStyle name="_DEM-WP Revised (HC) Wild Horse 2006GRC_Electric Rev Req Model (2009 GRC) Revised 01-18-2010_DEM-WP(C) ENERG10C--ctn Mid-C_042010 2010GRC" xfId="8139"/>
    <cellStyle name="_DEM-WP Revised (HC) Wild Horse 2006GRC_Electric Rev Req Model (2010 GRC)" xfId="8140"/>
    <cellStyle name="_DEM-WP Revised (HC) Wild Horse 2006GRC_Electric Rev Req Model (2010 GRC) SF" xfId="8141"/>
    <cellStyle name="_DEM-WP Revised (HC) Wild Horse 2006GRC_Final Order Electric" xfId="8142"/>
    <cellStyle name="_DEM-WP Revised (HC) Wild Horse 2006GRC_Final Order Electric EXHIBIT A-1" xfId="8143"/>
    <cellStyle name="_DEM-WP Revised (HC) Wild Horse 2006GRC_Final Order Electric EXHIBIT A-1 2" xfId="8144"/>
    <cellStyle name="_DEM-WP Revised (HC) Wild Horse 2006GRC_Final Order Electric EXHIBIT A-1 2 2" xfId="8145"/>
    <cellStyle name="_DEM-WP Revised (HC) Wild Horse 2006GRC_Final Order Electric EXHIBIT A-1 2 2 2" xfId="8146"/>
    <cellStyle name="_DEM-WP Revised (HC) Wild Horse 2006GRC_Final Order Electric EXHIBIT A-1 2 3" xfId="8147"/>
    <cellStyle name="_DEM-WP Revised (HC) Wild Horse 2006GRC_Final Order Electric EXHIBIT A-1 3" xfId="8148"/>
    <cellStyle name="_DEM-WP Revised (HC) Wild Horse 2006GRC_Final Order Electric EXHIBIT A-1 3 2" xfId="8149"/>
    <cellStyle name="_DEM-WP Revised (HC) Wild Horse 2006GRC_Final Order Electric EXHIBIT A-1 4" xfId="8150"/>
    <cellStyle name="_DEM-WP Revised (HC) Wild Horse 2006GRC_NIM Summary" xfId="8151"/>
    <cellStyle name="_DEM-WP Revised (HC) Wild Horse 2006GRC_NIM Summary 2" xfId="8152"/>
    <cellStyle name="_DEM-WP Revised (HC) Wild Horse 2006GRC_NIM Summary 2 2" xfId="8153"/>
    <cellStyle name="_DEM-WP Revised (HC) Wild Horse 2006GRC_NIM Summary 3" xfId="8154"/>
    <cellStyle name="_DEM-WP Revised (HC) Wild Horse 2006GRC_NIM Summary_DEM-WP(C) ENERG10C--ctn Mid-C_042010 2010GRC" xfId="8155"/>
    <cellStyle name="_DEM-WP Revised (HC) Wild Horse 2006GRC_Power Costs - Comparison bx Rbtl-Staff-Jt-PC" xfId="8156"/>
    <cellStyle name="_DEM-WP Revised (HC) Wild Horse 2006GRC_Power Costs - Comparison bx Rbtl-Staff-Jt-PC 2" xfId="8157"/>
    <cellStyle name="_DEM-WP Revised (HC) Wild Horse 2006GRC_Power Costs - Comparison bx Rbtl-Staff-Jt-PC 2 2" xfId="8158"/>
    <cellStyle name="_DEM-WP Revised (HC) Wild Horse 2006GRC_Power Costs - Comparison bx Rbtl-Staff-Jt-PC 2 2 2" xfId="8159"/>
    <cellStyle name="_DEM-WP Revised (HC) Wild Horse 2006GRC_Power Costs - Comparison bx Rbtl-Staff-Jt-PC 2 3" xfId="8160"/>
    <cellStyle name="_DEM-WP Revised (HC) Wild Horse 2006GRC_Power Costs - Comparison bx Rbtl-Staff-Jt-PC 3" xfId="8161"/>
    <cellStyle name="_DEM-WP Revised (HC) Wild Horse 2006GRC_Power Costs - Comparison bx Rbtl-Staff-Jt-PC 3 2" xfId="8162"/>
    <cellStyle name="_DEM-WP Revised (HC) Wild Horse 2006GRC_Power Costs - Comparison bx Rbtl-Staff-Jt-PC 4" xfId="8163"/>
    <cellStyle name="_DEM-WP Revised (HC) Wild Horse 2006GRC_Power Costs - Comparison bx Rbtl-Staff-Jt-PC_DEM-WP(C) ENERG10C--ctn Mid-C_042010 2010GRC" xfId="8164"/>
    <cellStyle name="_DEM-WP Revised (HC) Wild Horse 2006GRC_Rebuttal Power Costs" xfId="8165"/>
    <cellStyle name="_DEM-WP Revised (HC) Wild Horse 2006GRC_Rebuttal Power Costs 2" xfId="8166"/>
    <cellStyle name="_DEM-WP Revised (HC) Wild Horse 2006GRC_Rebuttal Power Costs 2 2" xfId="8167"/>
    <cellStyle name="_DEM-WP Revised (HC) Wild Horse 2006GRC_Rebuttal Power Costs 2 2 2" xfId="8168"/>
    <cellStyle name="_DEM-WP Revised (HC) Wild Horse 2006GRC_Rebuttal Power Costs 2 3" xfId="8169"/>
    <cellStyle name="_DEM-WP Revised (HC) Wild Horse 2006GRC_Rebuttal Power Costs 3" xfId="8170"/>
    <cellStyle name="_DEM-WP Revised (HC) Wild Horse 2006GRC_Rebuttal Power Costs 3 2" xfId="8171"/>
    <cellStyle name="_DEM-WP Revised (HC) Wild Horse 2006GRC_Rebuttal Power Costs 4" xfId="8172"/>
    <cellStyle name="_DEM-WP Revised (HC) Wild Horse 2006GRC_Rebuttal Power Costs_DEM-WP(C) ENERG10C--ctn Mid-C_042010 2010GRC" xfId="8173"/>
    <cellStyle name="_DEM-WP Revised (HC) Wild Horse 2006GRC_TENASKA REGULATORY ASSET" xfId="8174"/>
    <cellStyle name="_DEM-WP Revised (HC) Wild Horse 2006GRC_TENASKA REGULATORY ASSET 2" xfId="8175"/>
    <cellStyle name="_DEM-WP Revised (HC) Wild Horse 2006GRC_TENASKA REGULATORY ASSET 2 2" xfId="8176"/>
    <cellStyle name="_DEM-WP Revised (HC) Wild Horse 2006GRC_TENASKA REGULATORY ASSET 2 2 2" xfId="8177"/>
    <cellStyle name="_DEM-WP Revised (HC) Wild Horse 2006GRC_TENASKA REGULATORY ASSET 2 3" xfId="8178"/>
    <cellStyle name="_DEM-WP Revised (HC) Wild Horse 2006GRC_TENASKA REGULATORY ASSET 3" xfId="8179"/>
    <cellStyle name="_DEM-WP Revised (HC) Wild Horse 2006GRC_TENASKA REGULATORY ASSET 3 2" xfId="8180"/>
    <cellStyle name="_DEM-WP Revised (HC) Wild Horse 2006GRC_TENASKA REGULATORY ASSET 4" xfId="8181"/>
    <cellStyle name="_x0013__DEM-WP(C) Colstrip 12 Coal Cost Forecast 2010GRC" xfId="8182"/>
    <cellStyle name="_x0013__DEM-WP(C) Colstrip 12 Coal Cost Forecast 2010GRC 2" xfId="8183"/>
    <cellStyle name="_DEM-WP(C) Colstrip FOR" xfId="8184"/>
    <cellStyle name="_DEM-WP(C) Colstrip FOR 2" xfId="8185"/>
    <cellStyle name="_DEM-WP(C) Colstrip FOR 2 2" xfId="8186"/>
    <cellStyle name="_DEM-WP(C) Colstrip FOR 2 2 2" xfId="8187"/>
    <cellStyle name="_DEM-WP(C) Colstrip FOR 2 3" xfId="8188"/>
    <cellStyle name="_DEM-WP(C) Colstrip FOR 3" xfId="8189"/>
    <cellStyle name="_DEM-WP(C) Colstrip FOR 3 2" xfId="8190"/>
    <cellStyle name="_DEM-WP(C) Colstrip FOR 4" xfId="8191"/>
    <cellStyle name="_DEM-WP(C) Colstrip FOR 4 2" xfId="8192"/>
    <cellStyle name="_DEM-WP(C) Colstrip FOR 5" xfId="8193"/>
    <cellStyle name="_DEM-WP(C) Colstrip FOR 5 2" xfId="8194"/>
    <cellStyle name="_DEM-WP(C) Colstrip FOR 6" xfId="8195"/>
    <cellStyle name="_DEM-WP(C) Colstrip FOR 6 2" xfId="8196"/>
    <cellStyle name="_DEM-WP(C) Colstrip FOR Apr08 update" xfId="8197"/>
    <cellStyle name="_DEM-WP(C) Colstrip FOR_(C) WHE Proforma with ITC cash grant 10 Yr Amort_for rebuttal_120709" xfId="8198"/>
    <cellStyle name="_DEM-WP(C) Colstrip FOR_(C) WHE Proforma with ITC cash grant 10 Yr Amort_for rebuttal_120709 2" xfId="8199"/>
    <cellStyle name="_DEM-WP(C) Colstrip FOR_(C) WHE Proforma with ITC cash grant 10 Yr Amort_for rebuttal_120709 2 2" xfId="8200"/>
    <cellStyle name="_DEM-WP(C) Colstrip FOR_(C) WHE Proforma with ITC cash grant 10 Yr Amort_for rebuttal_120709 2 2 2" xfId="8201"/>
    <cellStyle name="_DEM-WP(C) Colstrip FOR_(C) WHE Proforma with ITC cash grant 10 Yr Amort_for rebuttal_120709 2 3" xfId="8202"/>
    <cellStyle name="_DEM-WP(C) Colstrip FOR_(C) WHE Proforma with ITC cash grant 10 Yr Amort_for rebuttal_120709 3" xfId="8203"/>
    <cellStyle name="_DEM-WP(C) Colstrip FOR_(C) WHE Proforma with ITC cash grant 10 Yr Amort_for rebuttal_120709 3 2" xfId="8204"/>
    <cellStyle name="_DEM-WP(C) Colstrip FOR_(C) WHE Proforma with ITC cash grant 10 Yr Amort_for rebuttal_120709 4" xfId="8205"/>
    <cellStyle name="_DEM-WP(C) Colstrip FOR_(C) WHE Proforma with ITC cash grant 10 Yr Amort_for rebuttal_120709_DEM-WP(C) ENERG10C--ctn Mid-C_042010 2010GRC" xfId="8206"/>
    <cellStyle name="_DEM-WP(C) Colstrip FOR_16.07E Wild Horse Wind Expansionwrkingfile" xfId="8207"/>
    <cellStyle name="_DEM-WP(C) Colstrip FOR_16.07E Wild Horse Wind Expansionwrkingfile 2" xfId="8208"/>
    <cellStyle name="_DEM-WP(C) Colstrip FOR_16.07E Wild Horse Wind Expansionwrkingfile 2 2" xfId="8209"/>
    <cellStyle name="_DEM-WP(C) Colstrip FOR_16.07E Wild Horse Wind Expansionwrkingfile 2 2 2" xfId="8210"/>
    <cellStyle name="_DEM-WP(C) Colstrip FOR_16.07E Wild Horse Wind Expansionwrkingfile 2 3" xfId="8211"/>
    <cellStyle name="_DEM-WP(C) Colstrip FOR_16.07E Wild Horse Wind Expansionwrkingfile 3" xfId="8212"/>
    <cellStyle name="_DEM-WP(C) Colstrip FOR_16.07E Wild Horse Wind Expansionwrkingfile 3 2" xfId="8213"/>
    <cellStyle name="_DEM-WP(C) Colstrip FOR_16.07E Wild Horse Wind Expansionwrkingfile 4" xfId="8214"/>
    <cellStyle name="_DEM-WP(C) Colstrip FOR_16.07E Wild Horse Wind Expansionwrkingfile SF" xfId="8215"/>
    <cellStyle name="_DEM-WP(C) Colstrip FOR_16.07E Wild Horse Wind Expansionwrkingfile SF 2" xfId="8216"/>
    <cellStyle name="_DEM-WP(C) Colstrip FOR_16.07E Wild Horse Wind Expansionwrkingfile SF 2 2" xfId="8217"/>
    <cellStyle name="_DEM-WP(C) Colstrip FOR_16.07E Wild Horse Wind Expansionwrkingfile SF 2 2 2" xfId="8218"/>
    <cellStyle name="_DEM-WP(C) Colstrip FOR_16.07E Wild Horse Wind Expansionwrkingfile SF 2 3" xfId="8219"/>
    <cellStyle name="_DEM-WP(C) Colstrip FOR_16.07E Wild Horse Wind Expansionwrkingfile SF 3" xfId="8220"/>
    <cellStyle name="_DEM-WP(C) Colstrip FOR_16.07E Wild Horse Wind Expansionwrkingfile SF 3 2" xfId="8221"/>
    <cellStyle name="_DEM-WP(C) Colstrip FOR_16.07E Wild Horse Wind Expansionwrkingfile SF 4" xfId="8222"/>
    <cellStyle name="_DEM-WP(C) Colstrip FOR_16.07E Wild Horse Wind Expansionwrkingfile SF_DEM-WP(C) ENERG10C--ctn Mid-C_042010 2010GRC" xfId="8223"/>
    <cellStyle name="_DEM-WP(C) Colstrip FOR_16.07E Wild Horse Wind Expansionwrkingfile_DEM-WP(C) ENERG10C--ctn Mid-C_042010 2010GRC" xfId="8224"/>
    <cellStyle name="_DEM-WP(C) Colstrip FOR_16.37E Wild Horse Expansion DeferralRevwrkingfile SF" xfId="8225"/>
    <cellStyle name="_DEM-WP(C) Colstrip FOR_16.37E Wild Horse Expansion DeferralRevwrkingfile SF 2" xfId="8226"/>
    <cellStyle name="_DEM-WP(C) Colstrip FOR_16.37E Wild Horse Expansion DeferralRevwrkingfile SF 2 2" xfId="8227"/>
    <cellStyle name="_DEM-WP(C) Colstrip FOR_16.37E Wild Horse Expansion DeferralRevwrkingfile SF 2 2 2" xfId="8228"/>
    <cellStyle name="_DEM-WP(C) Colstrip FOR_16.37E Wild Horse Expansion DeferralRevwrkingfile SF 2 3" xfId="8229"/>
    <cellStyle name="_DEM-WP(C) Colstrip FOR_16.37E Wild Horse Expansion DeferralRevwrkingfile SF 3" xfId="8230"/>
    <cellStyle name="_DEM-WP(C) Colstrip FOR_16.37E Wild Horse Expansion DeferralRevwrkingfile SF 3 2" xfId="8231"/>
    <cellStyle name="_DEM-WP(C) Colstrip FOR_16.37E Wild Horse Expansion DeferralRevwrkingfile SF 4" xfId="8232"/>
    <cellStyle name="_DEM-WP(C) Colstrip FOR_16.37E Wild Horse Expansion DeferralRevwrkingfile SF_DEM-WP(C) ENERG10C--ctn Mid-C_042010 2010GRC" xfId="8233"/>
    <cellStyle name="_DEM-WP(C) Colstrip FOR_Adj Bench DR 3 for Initial Briefs (Electric)" xfId="8234"/>
    <cellStyle name="_DEM-WP(C) Colstrip FOR_Adj Bench DR 3 for Initial Briefs (Electric) 2" xfId="8235"/>
    <cellStyle name="_DEM-WP(C) Colstrip FOR_Adj Bench DR 3 for Initial Briefs (Electric) 2 2" xfId="8236"/>
    <cellStyle name="_DEM-WP(C) Colstrip FOR_Adj Bench DR 3 for Initial Briefs (Electric) 2 2 2" xfId="8237"/>
    <cellStyle name="_DEM-WP(C) Colstrip FOR_Adj Bench DR 3 for Initial Briefs (Electric) 2 3" xfId="8238"/>
    <cellStyle name="_DEM-WP(C) Colstrip FOR_Adj Bench DR 3 for Initial Briefs (Electric) 3" xfId="8239"/>
    <cellStyle name="_DEM-WP(C) Colstrip FOR_Adj Bench DR 3 for Initial Briefs (Electric) 3 2" xfId="8240"/>
    <cellStyle name="_DEM-WP(C) Colstrip FOR_Adj Bench DR 3 for Initial Briefs (Electric) 4" xfId="8241"/>
    <cellStyle name="_DEM-WP(C) Colstrip FOR_Adj Bench DR 3 for Initial Briefs (Electric)_DEM-WP(C) ENERG10C--ctn Mid-C_042010 2010GRC" xfId="8242"/>
    <cellStyle name="_DEM-WP(C) Colstrip FOR_Book2" xfId="8243"/>
    <cellStyle name="_DEM-WP(C) Colstrip FOR_Book2 2" xfId="8244"/>
    <cellStyle name="_DEM-WP(C) Colstrip FOR_Book2 2 2" xfId="8245"/>
    <cellStyle name="_DEM-WP(C) Colstrip FOR_Book2 2 2 2" xfId="8246"/>
    <cellStyle name="_DEM-WP(C) Colstrip FOR_Book2 2 3" xfId="8247"/>
    <cellStyle name="_DEM-WP(C) Colstrip FOR_Book2 3" xfId="8248"/>
    <cellStyle name="_DEM-WP(C) Colstrip FOR_Book2 3 2" xfId="8249"/>
    <cellStyle name="_DEM-WP(C) Colstrip FOR_Book2 4" xfId="8250"/>
    <cellStyle name="_DEM-WP(C) Colstrip FOR_Book2_Adj Bench DR 3 for Initial Briefs (Electric)" xfId="8251"/>
    <cellStyle name="_DEM-WP(C) Colstrip FOR_Book2_Adj Bench DR 3 for Initial Briefs (Electric) 2" xfId="8252"/>
    <cellStyle name="_DEM-WP(C) Colstrip FOR_Book2_Adj Bench DR 3 for Initial Briefs (Electric) 2 2" xfId="8253"/>
    <cellStyle name="_DEM-WP(C) Colstrip FOR_Book2_Adj Bench DR 3 for Initial Briefs (Electric) 2 2 2" xfId="8254"/>
    <cellStyle name="_DEM-WP(C) Colstrip FOR_Book2_Adj Bench DR 3 for Initial Briefs (Electric) 2 3" xfId="8255"/>
    <cellStyle name="_DEM-WP(C) Colstrip FOR_Book2_Adj Bench DR 3 for Initial Briefs (Electric) 3" xfId="8256"/>
    <cellStyle name="_DEM-WP(C) Colstrip FOR_Book2_Adj Bench DR 3 for Initial Briefs (Electric) 3 2" xfId="8257"/>
    <cellStyle name="_DEM-WP(C) Colstrip FOR_Book2_Adj Bench DR 3 for Initial Briefs (Electric) 4" xfId="8258"/>
    <cellStyle name="_DEM-WP(C) Colstrip FOR_Book2_Adj Bench DR 3 for Initial Briefs (Electric)_DEM-WP(C) ENERG10C--ctn Mid-C_042010 2010GRC" xfId="8259"/>
    <cellStyle name="_DEM-WP(C) Colstrip FOR_Book2_DEM-WP(C) ENERG10C--ctn Mid-C_042010 2010GRC" xfId="8260"/>
    <cellStyle name="_DEM-WP(C) Colstrip FOR_Book2_Electric Rev Req Model (2009 GRC) Rebuttal" xfId="8261"/>
    <cellStyle name="_DEM-WP(C) Colstrip FOR_Book2_Electric Rev Req Model (2009 GRC) Rebuttal 2" xfId="8262"/>
    <cellStyle name="_DEM-WP(C) Colstrip FOR_Book2_Electric Rev Req Model (2009 GRC) Rebuttal 2 2" xfId="8263"/>
    <cellStyle name="_DEM-WP(C) Colstrip FOR_Book2_Electric Rev Req Model (2009 GRC) Rebuttal 2 2 2" xfId="8264"/>
    <cellStyle name="_DEM-WP(C) Colstrip FOR_Book2_Electric Rev Req Model (2009 GRC) Rebuttal 2 3" xfId="8265"/>
    <cellStyle name="_DEM-WP(C) Colstrip FOR_Book2_Electric Rev Req Model (2009 GRC) Rebuttal 3" xfId="8266"/>
    <cellStyle name="_DEM-WP(C) Colstrip FOR_Book2_Electric Rev Req Model (2009 GRC) Rebuttal 3 2" xfId="8267"/>
    <cellStyle name="_DEM-WP(C) Colstrip FOR_Book2_Electric Rev Req Model (2009 GRC) Rebuttal 4" xfId="8268"/>
    <cellStyle name="_DEM-WP(C) Colstrip FOR_Book2_Electric Rev Req Model (2009 GRC) Rebuttal REmoval of New  WH Solar AdjustMI" xfId="8269"/>
    <cellStyle name="_DEM-WP(C) Colstrip FOR_Book2_Electric Rev Req Model (2009 GRC) Rebuttal REmoval of New  WH Solar AdjustMI 2" xfId="8270"/>
    <cellStyle name="_DEM-WP(C) Colstrip FOR_Book2_Electric Rev Req Model (2009 GRC) Rebuttal REmoval of New  WH Solar AdjustMI 2 2" xfId="8271"/>
    <cellStyle name="_DEM-WP(C) Colstrip FOR_Book2_Electric Rev Req Model (2009 GRC) Rebuttal REmoval of New  WH Solar AdjustMI 2 2 2" xfId="8272"/>
    <cellStyle name="_DEM-WP(C) Colstrip FOR_Book2_Electric Rev Req Model (2009 GRC) Rebuttal REmoval of New  WH Solar AdjustMI 2 3" xfId="8273"/>
    <cellStyle name="_DEM-WP(C) Colstrip FOR_Book2_Electric Rev Req Model (2009 GRC) Rebuttal REmoval of New  WH Solar AdjustMI 3" xfId="8274"/>
    <cellStyle name="_DEM-WP(C) Colstrip FOR_Book2_Electric Rev Req Model (2009 GRC) Rebuttal REmoval of New  WH Solar AdjustMI 3 2" xfId="8275"/>
    <cellStyle name="_DEM-WP(C) Colstrip FOR_Book2_Electric Rev Req Model (2009 GRC) Rebuttal REmoval of New  WH Solar AdjustMI 4" xfId="8276"/>
    <cellStyle name="_DEM-WP(C) Colstrip FOR_Book2_Electric Rev Req Model (2009 GRC) Rebuttal REmoval of New  WH Solar AdjustMI_DEM-WP(C) ENERG10C--ctn Mid-C_042010 2010GRC" xfId="8277"/>
    <cellStyle name="_DEM-WP(C) Colstrip FOR_Book2_Electric Rev Req Model (2009 GRC) Revised 01-18-2010" xfId="8278"/>
    <cellStyle name="_DEM-WP(C) Colstrip FOR_Book2_Electric Rev Req Model (2009 GRC) Revised 01-18-2010 2" xfId="8279"/>
    <cellStyle name="_DEM-WP(C) Colstrip FOR_Book2_Electric Rev Req Model (2009 GRC) Revised 01-18-2010 2 2" xfId="8280"/>
    <cellStyle name="_DEM-WP(C) Colstrip FOR_Book2_Electric Rev Req Model (2009 GRC) Revised 01-18-2010 2 2 2" xfId="8281"/>
    <cellStyle name="_DEM-WP(C) Colstrip FOR_Book2_Electric Rev Req Model (2009 GRC) Revised 01-18-2010 2 3" xfId="8282"/>
    <cellStyle name="_DEM-WP(C) Colstrip FOR_Book2_Electric Rev Req Model (2009 GRC) Revised 01-18-2010 3" xfId="8283"/>
    <cellStyle name="_DEM-WP(C) Colstrip FOR_Book2_Electric Rev Req Model (2009 GRC) Revised 01-18-2010 3 2" xfId="8284"/>
    <cellStyle name="_DEM-WP(C) Colstrip FOR_Book2_Electric Rev Req Model (2009 GRC) Revised 01-18-2010 4" xfId="8285"/>
    <cellStyle name="_DEM-WP(C) Colstrip FOR_Book2_Electric Rev Req Model (2009 GRC) Revised 01-18-2010_DEM-WP(C) ENERG10C--ctn Mid-C_042010 2010GRC" xfId="8286"/>
    <cellStyle name="_DEM-WP(C) Colstrip FOR_Book2_Final Order Electric EXHIBIT A-1" xfId="8287"/>
    <cellStyle name="_DEM-WP(C) Colstrip FOR_Book2_Final Order Electric EXHIBIT A-1 2" xfId="8288"/>
    <cellStyle name="_DEM-WP(C) Colstrip FOR_Book2_Final Order Electric EXHIBIT A-1 2 2" xfId="8289"/>
    <cellStyle name="_DEM-WP(C) Colstrip FOR_Book2_Final Order Electric EXHIBIT A-1 2 2 2" xfId="8290"/>
    <cellStyle name="_DEM-WP(C) Colstrip FOR_Book2_Final Order Electric EXHIBIT A-1 2 3" xfId="8291"/>
    <cellStyle name="_DEM-WP(C) Colstrip FOR_Book2_Final Order Electric EXHIBIT A-1 3" xfId="8292"/>
    <cellStyle name="_DEM-WP(C) Colstrip FOR_Book2_Final Order Electric EXHIBIT A-1 3 2" xfId="8293"/>
    <cellStyle name="_DEM-WP(C) Colstrip FOR_Book2_Final Order Electric EXHIBIT A-1 4" xfId="8294"/>
    <cellStyle name="_DEM-WP(C) Colstrip FOR_Colstrip 1&amp;2 Annual O&amp;M Budgets" xfId="8295"/>
    <cellStyle name="_DEM-WP(C) Colstrip FOR_Confidential Material" xfId="8296"/>
    <cellStyle name="_DEM-WP(C) Colstrip FOR_Confidential Material 2" xfId="8297"/>
    <cellStyle name="_DEM-WP(C) Colstrip FOR_DEM-WP(C) Colstrip 12 Coal Cost Forecast 2010GRC" xfId="8298"/>
    <cellStyle name="_DEM-WP(C) Colstrip FOR_DEM-WP(C) Colstrip 12 Coal Cost Forecast 2010GRC 2" xfId="8299"/>
    <cellStyle name="_DEM-WP(C) Colstrip FOR_DEM-WP(C) ENERG10C--ctn Mid-C_042010 2010GRC" xfId="8300"/>
    <cellStyle name="_DEM-WP(C) Colstrip FOR_DEM-WP(C) Production O&amp;M 2010GRC As-Filed" xfId="8301"/>
    <cellStyle name="_DEM-WP(C) Colstrip FOR_DEM-WP(C) Production O&amp;M 2010GRC As-Filed 2" xfId="8302"/>
    <cellStyle name="_DEM-WP(C) Colstrip FOR_DEM-WP(C) Production O&amp;M 2010GRC As-Filed 2 2" xfId="8303"/>
    <cellStyle name="_DEM-WP(C) Colstrip FOR_DEM-WP(C) Production O&amp;M 2010GRC As-Filed 3" xfId="8304"/>
    <cellStyle name="_DEM-WP(C) Colstrip FOR_DEM-WP(C) Production O&amp;M 2010GRC As-Filed 3 2" xfId="8305"/>
    <cellStyle name="_DEM-WP(C) Colstrip FOR_DEM-WP(C) Production O&amp;M 2010GRC As-Filed 4" xfId="8306"/>
    <cellStyle name="_DEM-WP(C) Colstrip FOR_DEM-WP(C) Production O&amp;M 2010GRC As-Filed 4 2" xfId="8307"/>
    <cellStyle name="_DEM-WP(C) Colstrip FOR_DEM-WP(C) Production O&amp;M 2010GRC As-Filed 5" xfId="8308"/>
    <cellStyle name="_DEM-WP(C) Colstrip FOR_DEM-WP(C) Production O&amp;M 2010GRC As-Filed 5 2" xfId="8309"/>
    <cellStyle name="_DEM-WP(C) Colstrip FOR_DEM-WP(C) Production O&amp;M 2010GRC As-Filed 6" xfId="8310"/>
    <cellStyle name="_DEM-WP(C) Colstrip FOR_DEM-WP(C) Production O&amp;M 2010GRC As-Filed 6 2" xfId="8311"/>
    <cellStyle name="_DEM-WP(C) Colstrip FOR_Electric Rev Req Model (2009 GRC) Rebuttal" xfId="8312"/>
    <cellStyle name="_DEM-WP(C) Colstrip FOR_Electric Rev Req Model (2009 GRC) Rebuttal 2" xfId="8313"/>
    <cellStyle name="_DEM-WP(C) Colstrip FOR_Electric Rev Req Model (2009 GRC) Rebuttal 2 2" xfId="8314"/>
    <cellStyle name="_DEM-WP(C) Colstrip FOR_Electric Rev Req Model (2009 GRC) Rebuttal 2 2 2" xfId="8315"/>
    <cellStyle name="_DEM-WP(C) Colstrip FOR_Electric Rev Req Model (2009 GRC) Rebuttal 2 3" xfId="8316"/>
    <cellStyle name="_DEM-WP(C) Colstrip FOR_Electric Rev Req Model (2009 GRC) Rebuttal 3" xfId="8317"/>
    <cellStyle name="_DEM-WP(C) Colstrip FOR_Electric Rev Req Model (2009 GRC) Rebuttal 3 2" xfId="8318"/>
    <cellStyle name="_DEM-WP(C) Colstrip FOR_Electric Rev Req Model (2009 GRC) Rebuttal 4" xfId="8319"/>
    <cellStyle name="_DEM-WP(C) Colstrip FOR_Electric Rev Req Model (2009 GRC) Rebuttal REmoval of New  WH Solar AdjustMI" xfId="8320"/>
    <cellStyle name="_DEM-WP(C) Colstrip FOR_Electric Rev Req Model (2009 GRC) Rebuttal REmoval of New  WH Solar AdjustMI 2" xfId="8321"/>
    <cellStyle name="_DEM-WP(C) Colstrip FOR_Electric Rev Req Model (2009 GRC) Rebuttal REmoval of New  WH Solar AdjustMI 2 2" xfId="8322"/>
    <cellStyle name="_DEM-WP(C) Colstrip FOR_Electric Rev Req Model (2009 GRC) Rebuttal REmoval of New  WH Solar AdjustMI 2 2 2" xfId="8323"/>
    <cellStyle name="_DEM-WP(C) Colstrip FOR_Electric Rev Req Model (2009 GRC) Rebuttal REmoval of New  WH Solar AdjustMI 2 3" xfId="8324"/>
    <cellStyle name="_DEM-WP(C) Colstrip FOR_Electric Rev Req Model (2009 GRC) Rebuttal REmoval of New  WH Solar AdjustMI 3" xfId="8325"/>
    <cellStyle name="_DEM-WP(C) Colstrip FOR_Electric Rev Req Model (2009 GRC) Rebuttal REmoval of New  WH Solar AdjustMI 3 2" xfId="8326"/>
    <cellStyle name="_DEM-WP(C) Colstrip FOR_Electric Rev Req Model (2009 GRC) Rebuttal REmoval of New  WH Solar AdjustMI 4" xfId="8327"/>
    <cellStyle name="_DEM-WP(C) Colstrip FOR_Electric Rev Req Model (2009 GRC) Rebuttal REmoval of New  WH Solar AdjustMI_DEM-WP(C) ENERG10C--ctn Mid-C_042010 2010GRC" xfId="8328"/>
    <cellStyle name="_DEM-WP(C) Colstrip FOR_Electric Rev Req Model (2009 GRC) Revised 01-18-2010" xfId="8329"/>
    <cellStyle name="_DEM-WP(C) Colstrip FOR_Electric Rev Req Model (2009 GRC) Revised 01-18-2010 2" xfId="8330"/>
    <cellStyle name="_DEM-WP(C) Colstrip FOR_Electric Rev Req Model (2009 GRC) Revised 01-18-2010 2 2" xfId="8331"/>
    <cellStyle name="_DEM-WP(C) Colstrip FOR_Electric Rev Req Model (2009 GRC) Revised 01-18-2010 2 2 2" xfId="8332"/>
    <cellStyle name="_DEM-WP(C) Colstrip FOR_Electric Rev Req Model (2009 GRC) Revised 01-18-2010 2 3" xfId="8333"/>
    <cellStyle name="_DEM-WP(C) Colstrip FOR_Electric Rev Req Model (2009 GRC) Revised 01-18-2010 3" xfId="8334"/>
    <cellStyle name="_DEM-WP(C) Colstrip FOR_Electric Rev Req Model (2009 GRC) Revised 01-18-2010 3 2" xfId="8335"/>
    <cellStyle name="_DEM-WP(C) Colstrip FOR_Electric Rev Req Model (2009 GRC) Revised 01-18-2010 4" xfId="8336"/>
    <cellStyle name="_DEM-WP(C) Colstrip FOR_Electric Rev Req Model (2009 GRC) Revised 01-18-2010_DEM-WP(C) ENERG10C--ctn Mid-C_042010 2010GRC" xfId="8337"/>
    <cellStyle name="_DEM-WP(C) Colstrip FOR_Final Order Electric EXHIBIT A-1" xfId="8338"/>
    <cellStyle name="_DEM-WP(C) Colstrip FOR_Final Order Electric EXHIBIT A-1 2" xfId="8339"/>
    <cellStyle name="_DEM-WP(C) Colstrip FOR_Final Order Electric EXHIBIT A-1 2 2" xfId="8340"/>
    <cellStyle name="_DEM-WP(C) Colstrip FOR_Final Order Electric EXHIBIT A-1 2 2 2" xfId="8341"/>
    <cellStyle name="_DEM-WP(C) Colstrip FOR_Final Order Electric EXHIBIT A-1 2 3" xfId="8342"/>
    <cellStyle name="_DEM-WP(C) Colstrip FOR_Final Order Electric EXHIBIT A-1 3" xfId="8343"/>
    <cellStyle name="_DEM-WP(C) Colstrip FOR_Final Order Electric EXHIBIT A-1 3 2" xfId="8344"/>
    <cellStyle name="_DEM-WP(C) Colstrip FOR_Final Order Electric EXHIBIT A-1 4" xfId="8345"/>
    <cellStyle name="_DEM-WP(C) Colstrip FOR_Rebuttal Power Costs" xfId="8346"/>
    <cellStyle name="_DEM-WP(C) Colstrip FOR_Rebuttal Power Costs 2" xfId="8347"/>
    <cellStyle name="_DEM-WP(C) Colstrip FOR_Rebuttal Power Costs 2 2" xfId="8348"/>
    <cellStyle name="_DEM-WP(C) Colstrip FOR_Rebuttal Power Costs 2 2 2" xfId="8349"/>
    <cellStyle name="_DEM-WP(C) Colstrip FOR_Rebuttal Power Costs 2 3" xfId="8350"/>
    <cellStyle name="_DEM-WP(C) Colstrip FOR_Rebuttal Power Costs 3" xfId="8351"/>
    <cellStyle name="_DEM-WP(C) Colstrip FOR_Rebuttal Power Costs 3 2" xfId="8352"/>
    <cellStyle name="_DEM-WP(C) Colstrip FOR_Rebuttal Power Costs 4" xfId="8353"/>
    <cellStyle name="_DEM-WP(C) Colstrip FOR_Rebuttal Power Costs_Adj Bench DR 3 for Initial Briefs (Electric)" xfId="8354"/>
    <cellStyle name="_DEM-WP(C) Colstrip FOR_Rebuttal Power Costs_Adj Bench DR 3 for Initial Briefs (Electric) 2" xfId="8355"/>
    <cellStyle name="_DEM-WP(C) Colstrip FOR_Rebuttal Power Costs_Adj Bench DR 3 for Initial Briefs (Electric) 2 2" xfId="8356"/>
    <cellStyle name="_DEM-WP(C) Colstrip FOR_Rebuttal Power Costs_Adj Bench DR 3 for Initial Briefs (Electric) 2 2 2" xfId="8357"/>
    <cellStyle name="_DEM-WP(C) Colstrip FOR_Rebuttal Power Costs_Adj Bench DR 3 for Initial Briefs (Electric) 2 3" xfId="8358"/>
    <cellStyle name="_DEM-WP(C) Colstrip FOR_Rebuttal Power Costs_Adj Bench DR 3 for Initial Briefs (Electric) 3" xfId="8359"/>
    <cellStyle name="_DEM-WP(C) Colstrip FOR_Rebuttal Power Costs_Adj Bench DR 3 for Initial Briefs (Electric) 3 2" xfId="8360"/>
    <cellStyle name="_DEM-WP(C) Colstrip FOR_Rebuttal Power Costs_Adj Bench DR 3 for Initial Briefs (Electric) 4" xfId="8361"/>
    <cellStyle name="_DEM-WP(C) Colstrip FOR_Rebuttal Power Costs_Adj Bench DR 3 for Initial Briefs (Electric)_DEM-WP(C) ENERG10C--ctn Mid-C_042010 2010GRC" xfId="8362"/>
    <cellStyle name="_DEM-WP(C) Colstrip FOR_Rebuttal Power Costs_DEM-WP(C) ENERG10C--ctn Mid-C_042010 2010GRC" xfId="8363"/>
    <cellStyle name="_DEM-WP(C) Colstrip FOR_Rebuttal Power Costs_Electric Rev Req Model (2009 GRC) Rebuttal" xfId="8364"/>
    <cellStyle name="_DEM-WP(C) Colstrip FOR_Rebuttal Power Costs_Electric Rev Req Model (2009 GRC) Rebuttal 2" xfId="8365"/>
    <cellStyle name="_DEM-WP(C) Colstrip FOR_Rebuttal Power Costs_Electric Rev Req Model (2009 GRC) Rebuttal 2 2" xfId="8366"/>
    <cellStyle name="_DEM-WP(C) Colstrip FOR_Rebuttal Power Costs_Electric Rev Req Model (2009 GRC) Rebuttal 2 2 2" xfId="8367"/>
    <cellStyle name="_DEM-WP(C) Colstrip FOR_Rebuttal Power Costs_Electric Rev Req Model (2009 GRC) Rebuttal 2 3" xfId="8368"/>
    <cellStyle name="_DEM-WP(C) Colstrip FOR_Rebuttal Power Costs_Electric Rev Req Model (2009 GRC) Rebuttal 3" xfId="8369"/>
    <cellStyle name="_DEM-WP(C) Colstrip FOR_Rebuttal Power Costs_Electric Rev Req Model (2009 GRC) Rebuttal 3 2" xfId="8370"/>
    <cellStyle name="_DEM-WP(C) Colstrip FOR_Rebuttal Power Costs_Electric Rev Req Model (2009 GRC) Rebuttal 4" xfId="8371"/>
    <cellStyle name="_DEM-WP(C) Colstrip FOR_Rebuttal Power Costs_Electric Rev Req Model (2009 GRC) Rebuttal REmoval of New  WH Solar AdjustMI" xfId="8372"/>
    <cellStyle name="_DEM-WP(C) Colstrip FOR_Rebuttal Power Costs_Electric Rev Req Model (2009 GRC) Rebuttal REmoval of New  WH Solar AdjustMI 2" xfId="8373"/>
    <cellStyle name="_DEM-WP(C) Colstrip FOR_Rebuttal Power Costs_Electric Rev Req Model (2009 GRC) Rebuttal REmoval of New  WH Solar AdjustMI 2 2" xfId="8374"/>
    <cellStyle name="_DEM-WP(C) Colstrip FOR_Rebuttal Power Costs_Electric Rev Req Model (2009 GRC) Rebuttal REmoval of New  WH Solar AdjustMI 2 2 2" xfId="8375"/>
    <cellStyle name="_DEM-WP(C) Colstrip FOR_Rebuttal Power Costs_Electric Rev Req Model (2009 GRC) Rebuttal REmoval of New  WH Solar AdjustMI 2 3" xfId="8376"/>
    <cellStyle name="_DEM-WP(C) Colstrip FOR_Rebuttal Power Costs_Electric Rev Req Model (2009 GRC) Rebuttal REmoval of New  WH Solar AdjustMI 3" xfId="8377"/>
    <cellStyle name="_DEM-WP(C) Colstrip FOR_Rebuttal Power Costs_Electric Rev Req Model (2009 GRC) Rebuttal REmoval of New  WH Solar AdjustMI 3 2" xfId="8378"/>
    <cellStyle name="_DEM-WP(C) Colstrip FOR_Rebuttal Power Costs_Electric Rev Req Model (2009 GRC) Rebuttal REmoval of New  WH Solar AdjustMI 4" xfId="8379"/>
    <cellStyle name="_DEM-WP(C) Colstrip FOR_Rebuttal Power Costs_Electric Rev Req Model (2009 GRC) Rebuttal REmoval of New  WH Solar AdjustMI_DEM-WP(C) ENERG10C--ctn Mid-C_042010 2010GRC" xfId="8380"/>
    <cellStyle name="_DEM-WP(C) Colstrip FOR_Rebuttal Power Costs_Electric Rev Req Model (2009 GRC) Revised 01-18-2010" xfId="8381"/>
    <cellStyle name="_DEM-WP(C) Colstrip FOR_Rebuttal Power Costs_Electric Rev Req Model (2009 GRC) Revised 01-18-2010 2" xfId="8382"/>
    <cellStyle name="_DEM-WP(C) Colstrip FOR_Rebuttal Power Costs_Electric Rev Req Model (2009 GRC) Revised 01-18-2010 2 2" xfId="8383"/>
    <cellStyle name="_DEM-WP(C) Colstrip FOR_Rebuttal Power Costs_Electric Rev Req Model (2009 GRC) Revised 01-18-2010 2 2 2" xfId="8384"/>
    <cellStyle name="_DEM-WP(C) Colstrip FOR_Rebuttal Power Costs_Electric Rev Req Model (2009 GRC) Revised 01-18-2010 2 3" xfId="8385"/>
    <cellStyle name="_DEM-WP(C) Colstrip FOR_Rebuttal Power Costs_Electric Rev Req Model (2009 GRC) Revised 01-18-2010 3" xfId="8386"/>
    <cellStyle name="_DEM-WP(C) Colstrip FOR_Rebuttal Power Costs_Electric Rev Req Model (2009 GRC) Revised 01-18-2010 3 2" xfId="8387"/>
    <cellStyle name="_DEM-WP(C) Colstrip FOR_Rebuttal Power Costs_Electric Rev Req Model (2009 GRC) Revised 01-18-2010 4" xfId="8388"/>
    <cellStyle name="_DEM-WP(C) Colstrip FOR_Rebuttal Power Costs_Electric Rev Req Model (2009 GRC) Revised 01-18-2010_DEM-WP(C) ENERG10C--ctn Mid-C_042010 2010GRC" xfId="8389"/>
    <cellStyle name="_DEM-WP(C) Colstrip FOR_Rebuttal Power Costs_Final Order Electric EXHIBIT A-1" xfId="8390"/>
    <cellStyle name="_DEM-WP(C) Colstrip FOR_Rebuttal Power Costs_Final Order Electric EXHIBIT A-1 2" xfId="8391"/>
    <cellStyle name="_DEM-WP(C) Colstrip FOR_Rebuttal Power Costs_Final Order Electric EXHIBIT A-1 2 2" xfId="8392"/>
    <cellStyle name="_DEM-WP(C) Colstrip FOR_Rebuttal Power Costs_Final Order Electric EXHIBIT A-1 2 2 2" xfId="8393"/>
    <cellStyle name="_DEM-WP(C) Colstrip FOR_Rebuttal Power Costs_Final Order Electric EXHIBIT A-1 2 3" xfId="8394"/>
    <cellStyle name="_DEM-WP(C) Colstrip FOR_Rebuttal Power Costs_Final Order Electric EXHIBIT A-1 3" xfId="8395"/>
    <cellStyle name="_DEM-WP(C) Colstrip FOR_Rebuttal Power Costs_Final Order Electric EXHIBIT A-1 3 2" xfId="8396"/>
    <cellStyle name="_DEM-WP(C) Colstrip FOR_Rebuttal Power Costs_Final Order Electric EXHIBIT A-1 4" xfId="8397"/>
    <cellStyle name="_DEM-WP(C) Colstrip FOR_TENASKA REGULATORY ASSET" xfId="8398"/>
    <cellStyle name="_DEM-WP(C) Colstrip FOR_TENASKA REGULATORY ASSET 2" xfId="8399"/>
    <cellStyle name="_DEM-WP(C) Colstrip FOR_TENASKA REGULATORY ASSET 2 2" xfId="8400"/>
    <cellStyle name="_DEM-WP(C) Colstrip FOR_TENASKA REGULATORY ASSET 2 2 2" xfId="8401"/>
    <cellStyle name="_DEM-WP(C) Colstrip FOR_TENASKA REGULATORY ASSET 2 3" xfId="8402"/>
    <cellStyle name="_DEM-WP(C) Colstrip FOR_TENASKA REGULATORY ASSET 3" xfId="8403"/>
    <cellStyle name="_DEM-WP(C) Colstrip FOR_TENASKA REGULATORY ASSET 3 2" xfId="8404"/>
    <cellStyle name="_DEM-WP(C) Colstrip FOR_TENASKA REGULATORY ASSET 4" xfId="8405"/>
    <cellStyle name="_DEM-WP(C) Costs not in AURORA 2006GRC" xfId="8406"/>
    <cellStyle name="_DEM-WP(C) Costs not in AURORA 2006GRC 2" xfId="8407"/>
    <cellStyle name="_DEM-WP(C) Costs not in AURORA 2006GRC 2 2" xfId="8408"/>
    <cellStyle name="_DEM-WP(C) Costs not in AURORA 2006GRC 2 2 2" xfId="8409"/>
    <cellStyle name="_DEM-WP(C) Costs not in AURORA 2006GRC 2 2 2 2" xfId="8410"/>
    <cellStyle name="_DEM-WP(C) Costs not in AURORA 2006GRC 2 2 3" xfId="8411"/>
    <cellStyle name="_DEM-WP(C) Costs not in AURORA 2006GRC 2 3" xfId="8412"/>
    <cellStyle name="_DEM-WP(C) Costs not in AURORA 2006GRC 2 3 2" xfId="8413"/>
    <cellStyle name="_DEM-WP(C) Costs not in AURORA 2006GRC 2 4" xfId="8414"/>
    <cellStyle name="_DEM-WP(C) Costs not in AURORA 2006GRC 3" xfId="8415"/>
    <cellStyle name="_DEM-WP(C) Costs not in AURORA 2006GRC 3 2" xfId="8416"/>
    <cellStyle name="_DEM-WP(C) Costs not in AURORA 2006GRC 3 2 2" xfId="8417"/>
    <cellStyle name="_DEM-WP(C) Costs not in AURORA 2006GRC 3 3" xfId="8418"/>
    <cellStyle name="_DEM-WP(C) Costs not in AURORA 2006GRC 4" xfId="8419"/>
    <cellStyle name="_DEM-WP(C) Costs not in AURORA 2006GRC 4 2" xfId="8420"/>
    <cellStyle name="_DEM-WP(C) Costs not in AURORA 2006GRC 4 2 2" xfId="8421"/>
    <cellStyle name="_DEM-WP(C) Costs not in AURORA 2006GRC 4 3" xfId="8422"/>
    <cellStyle name="_DEM-WP(C) Costs not in AURORA 2006GRC 5" xfId="8423"/>
    <cellStyle name="_DEM-WP(C) Costs not in AURORA 2006GRC 5 2" xfId="8424"/>
    <cellStyle name="_DEM-WP(C) Costs not in AURORA 2006GRC 5 2 2" xfId="8425"/>
    <cellStyle name="_DEM-WP(C) Costs not in AURORA 2006GRC 5 3" xfId="8426"/>
    <cellStyle name="_DEM-WP(C) Costs not in AURORA 2006GRC 6" xfId="8427"/>
    <cellStyle name="_DEM-WP(C) Costs not in AURORA 2006GRC 6 2" xfId="8428"/>
    <cellStyle name="_DEM-WP(C) Costs not in AURORA 2006GRC 7" xfId="8429"/>
    <cellStyle name="_DEM-WP(C) Costs not in AURORA 2006GRC 7 2" xfId="8430"/>
    <cellStyle name="_DEM-WP(C) Costs not in AURORA 2006GRC 8" xfId="8431"/>
    <cellStyle name="_DEM-WP(C) Costs not in AURORA 2006GRC 8 2" xfId="8432"/>
    <cellStyle name="_DEM-WP(C) Costs not in AURORA 2006GRC 9" xfId="8433"/>
    <cellStyle name="_DEM-WP(C) Costs not in AURORA 2006GRC 9 2" xfId="8434"/>
    <cellStyle name="_DEM-WP(C) Costs not in AURORA 2006GRC_(C) WHE Proforma with ITC cash grant 10 Yr Amort_for deferral_102809" xfId="8435"/>
    <cellStyle name="_DEM-WP(C) Costs not in AURORA 2006GRC_(C) WHE Proforma with ITC cash grant 10 Yr Amort_for deferral_102809 2" xfId="8436"/>
    <cellStyle name="_DEM-WP(C) Costs not in AURORA 2006GRC_(C) WHE Proforma with ITC cash grant 10 Yr Amort_for deferral_102809 2 2" xfId="8437"/>
    <cellStyle name="_DEM-WP(C) Costs not in AURORA 2006GRC_(C) WHE Proforma with ITC cash grant 10 Yr Amort_for deferral_102809 2 2 2" xfId="8438"/>
    <cellStyle name="_DEM-WP(C) Costs not in AURORA 2006GRC_(C) WHE Proforma with ITC cash grant 10 Yr Amort_for deferral_102809 2 3" xfId="8439"/>
    <cellStyle name="_DEM-WP(C) Costs not in AURORA 2006GRC_(C) WHE Proforma with ITC cash grant 10 Yr Amort_for deferral_102809 3" xfId="8440"/>
    <cellStyle name="_DEM-WP(C) Costs not in AURORA 2006GRC_(C) WHE Proforma with ITC cash grant 10 Yr Amort_for deferral_102809 3 2" xfId="8441"/>
    <cellStyle name="_DEM-WP(C) Costs not in AURORA 2006GRC_(C) WHE Proforma with ITC cash grant 10 Yr Amort_for deferral_102809 4" xfId="8442"/>
    <cellStyle name="_DEM-WP(C) Costs not in AURORA 2006GRC_(C) WHE Proforma with ITC cash grant 10 Yr Amort_for deferral_102809_16.07E Wild Horse Wind Expansionwrkingfile" xfId="8443"/>
    <cellStyle name="_DEM-WP(C) Costs not in AURORA 2006GRC_(C) WHE Proforma with ITC cash grant 10 Yr Amort_for deferral_102809_16.07E Wild Horse Wind Expansionwrkingfile 2" xfId="8444"/>
    <cellStyle name="_DEM-WP(C) Costs not in AURORA 2006GRC_(C) WHE Proforma with ITC cash grant 10 Yr Amort_for deferral_102809_16.07E Wild Horse Wind Expansionwrkingfile 2 2" xfId="8445"/>
    <cellStyle name="_DEM-WP(C) Costs not in AURORA 2006GRC_(C) WHE Proforma with ITC cash grant 10 Yr Amort_for deferral_102809_16.07E Wild Horse Wind Expansionwrkingfile 2 2 2" xfId="8446"/>
    <cellStyle name="_DEM-WP(C) Costs not in AURORA 2006GRC_(C) WHE Proforma with ITC cash grant 10 Yr Amort_for deferral_102809_16.07E Wild Horse Wind Expansionwrkingfile 2 3" xfId="8447"/>
    <cellStyle name="_DEM-WP(C) Costs not in AURORA 2006GRC_(C) WHE Proforma with ITC cash grant 10 Yr Amort_for deferral_102809_16.07E Wild Horse Wind Expansionwrkingfile 3" xfId="8448"/>
    <cellStyle name="_DEM-WP(C) Costs not in AURORA 2006GRC_(C) WHE Proforma with ITC cash grant 10 Yr Amort_for deferral_102809_16.07E Wild Horse Wind Expansionwrkingfile 3 2" xfId="8449"/>
    <cellStyle name="_DEM-WP(C) Costs not in AURORA 2006GRC_(C) WHE Proforma with ITC cash grant 10 Yr Amort_for deferral_102809_16.07E Wild Horse Wind Expansionwrkingfile 4" xfId="8450"/>
    <cellStyle name="_DEM-WP(C) Costs not in AURORA 2006GRC_(C) WHE Proforma with ITC cash grant 10 Yr Amort_for deferral_102809_16.07E Wild Horse Wind Expansionwrkingfile SF" xfId="8451"/>
    <cellStyle name="_DEM-WP(C) Costs not in AURORA 2006GRC_(C) WHE Proforma with ITC cash grant 10 Yr Amort_for deferral_102809_16.07E Wild Horse Wind Expansionwrkingfile SF 2" xfId="8452"/>
    <cellStyle name="_DEM-WP(C) Costs not in AURORA 2006GRC_(C) WHE Proforma with ITC cash grant 10 Yr Amort_for deferral_102809_16.07E Wild Horse Wind Expansionwrkingfile SF 2 2" xfId="8453"/>
    <cellStyle name="_DEM-WP(C) Costs not in AURORA 2006GRC_(C) WHE Proforma with ITC cash grant 10 Yr Amort_for deferral_102809_16.07E Wild Horse Wind Expansionwrkingfile SF 2 2 2" xfId="8454"/>
    <cellStyle name="_DEM-WP(C) Costs not in AURORA 2006GRC_(C) WHE Proforma with ITC cash grant 10 Yr Amort_for deferral_102809_16.07E Wild Horse Wind Expansionwrkingfile SF 2 3" xfId="8455"/>
    <cellStyle name="_DEM-WP(C) Costs not in AURORA 2006GRC_(C) WHE Proforma with ITC cash grant 10 Yr Amort_for deferral_102809_16.07E Wild Horse Wind Expansionwrkingfile SF 3" xfId="8456"/>
    <cellStyle name="_DEM-WP(C) Costs not in AURORA 2006GRC_(C) WHE Proforma with ITC cash grant 10 Yr Amort_for deferral_102809_16.07E Wild Horse Wind Expansionwrkingfile SF 3 2" xfId="8457"/>
    <cellStyle name="_DEM-WP(C) Costs not in AURORA 2006GRC_(C) WHE Proforma with ITC cash grant 10 Yr Amort_for deferral_102809_16.07E Wild Horse Wind Expansionwrkingfile SF 4" xfId="8458"/>
    <cellStyle name="_DEM-WP(C) Costs not in AURORA 2006GRC_(C) WHE Proforma with ITC cash grant 10 Yr Amort_for deferral_102809_16.07E Wild Horse Wind Expansionwrkingfile SF_DEM-WP(C) ENERG10C--ctn Mid-C_042010 2010GRC" xfId="8459"/>
    <cellStyle name="_DEM-WP(C) Costs not in AURORA 2006GRC_(C) WHE Proforma with ITC cash grant 10 Yr Amort_for deferral_102809_16.07E Wild Horse Wind Expansionwrkingfile_DEM-WP(C) ENERG10C--ctn Mid-C_042010 2010GRC" xfId="8460"/>
    <cellStyle name="_DEM-WP(C) Costs not in AURORA 2006GRC_(C) WHE Proforma with ITC cash grant 10 Yr Amort_for deferral_102809_16.37E Wild Horse Expansion DeferralRevwrkingfile SF" xfId="8461"/>
    <cellStyle name="_DEM-WP(C) Costs not in AURORA 2006GRC_(C) WHE Proforma with ITC cash grant 10 Yr Amort_for deferral_102809_16.37E Wild Horse Expansion DeferralRevwrkingfile SF 2" xfId="8462"/>
    <cellStyle name="_DEM-WP(C) Costs not in AURORA 2006GRC_(C) WHE Proforma with ITC cash grant 10 Yr Amort_for deferral_102809_16.37E Wild Horse Expansion DeferralRevwrkingfile SF 2 2" xfId="8463"/>
    <cellStyle name="_DEM-WP(C) Costs not in AURORA 2006GRC_(C) WHE Proforma with ITC cash grant 10 Yr Amort_for deferral_102809_16.37E Wild Horse Expansion DeferralRevwrkingfile SF 2 2 2" xfId="8464"/>
    <cellStyle name="_DEM-WP(C) Costs not in AURORA 2006GRC_(C) WHE Proforma with ITC cash grant 10 Yr Amort_for deferral_102809_16.37E Wild Horse Expansion DeferralRevwrkingfile SF 2 3" xfId="8465"/>
    <cellStyle name="_DEM-WP(C) Costs not in AURORA 2006GRC_(C) WHE Proforma with ITC cash grant 10 Yr Amort_for deferral_102809_16.37E Wild Horse Expansion DeferralRevwrkingfile SF 3" xfId="8466"/>
    <cellStyle name="_DEM-WP(C) Costs not in AURORA 2006GRC_(C) WHE Proforma with ITC cash grant 10 Yr Amort_for deferral_102809_16.37E Wild Horse Expansion DeferralRevwrkingfile SF 3 2" xfId="8467"/>
    <cellStyle name="_DEM-WP(C) Costs not in AURORA 2006GRC_(C) WHE Proforma with ITC cash grant 10 Yr Amort_for deferral_102809_16.37E Wild Horse Expansion DeferralRevwrkingfile SF 4" xfId="8468"/>
    <cellStyle name="_DEM-WP(C) Costs not in AURORA 2006GRC_(C) WHE Proforma with ITC cash grant 10 Yr Amort_for deferral_102809_16.37E Wild Horse Expansion DeferralRevwrkingfile SF_DEM-WP(C) ENERG10C--ctn Mid-C_042010 2010GRC" xfId="8469"/>
    <cellStyle name="_DEM-WP(C) Costs not in AURORA 2006GRC_(C) WHE Proforma with ITC cash grant 10 Yr Amort_for deferral_102809_DEM-WP(C) ENERG10C--ctn Mid-C_042010 2010GRC" xfId="8470"/>
    <cellStyle name="_DEM-WP(C) Costs not in AURORA 2006GRC_(C) WHE Proforma with ITC cash grant 10 Yr Amort_for rebuttal_120709" xfId="8471"/>
    <cellStyle name="_DEM-WP(C) Costs not in AURORA 2006GRC_(C) WHE Proforma with ITC cash grant 10 Yr Amort_for rebuttal_120709 2" xfId="8472"/>
    <cellStyle name="_DEM-WP(C) Costs not in AURORA 2006GRC_(C) WHE Proforma with ITC cash grant 10 Yr Amort_for rebuttal_120709 2 2" xfId="8473"/>
    <cellStyle name="_DEM-WP(C) Costs not in AURORA 2006GRC_(C) WHE Proforma with ITC cash grant 10 Yr Amort_for rebuttal_120709 2 2 2" xfId="8474"/>
    <cellStyle name="_DEM-WP(C) Costs not in AURORA 2006GRC_(C) WHE Proforma with ITC cash grant 10 Yr Amort_for rebuttal_120709 2 3" xfId="8475"/>
    <cellStyle name="_DEM-WP(C) Costs not in AURORA 2006GRC_(C) WHE Proforma with ITC cash grant 10 Yr Amort_for rebuttal_120709 3" xfId="8476"/>
    <cellStyle name="_DEM-WP(C) Costs not in AURORA 2006GRC_(C) WHE Proforma with ITC cash grant 10 Yr Amort_for rebuttal_120709 3 2" xfId="8477"/>
    <cellStyle name="_DEM-WP(C) Costs not in AURORA 2006GRC_(C) WHE Proforma with ITC cash grant 10 Yr Amort_for rebuttal_120709 4" xfId="8478"/>
    <cellStyle name="_DEM-WP(C) Costs not in AURORA 2006GRC_(C) WHE Proforma with ITC cash grant 10 Yr Amort_for rebuttal_120709_DEM-WP(C) ENERG10C--ctn Mid-C_042010 2010GRC" xfId="8479"/>
    <cellStyle name="_DEM-WP(C) Costs not in AURORA 2006GRC_04.07E Wild Horse Wind Expansion" xfId="8480"/>
    <cellStyle name="_DEM-WP(C) Costs not in AURORA 2006GRC_04.07E Wild Horse Wind Expansion 2" xfId="8481"/>
    <cellStyle name="_DEM-WP(C) Costs not in AURORA 2006GRC_04.07E Wild Horse Wind Expansion 2 2" xfId="8482"/>
    <cellStyle name="_DEM-WP(C) Costs not in AURORA 2006GRC_04.07E Wild Horse Wind Expansion 2 2 2" xfId="8483"/>
    <cellStyle name="_DEM-WP(C) Costs not in AURORA 2006GRC_04.07E Wild Horse Wind Expansion 2 3" xfId="8484"/>
    <cellStyle name="_DEM-WP(C) Costs not in AURORA 2006GRC_04.07E Wild Horse Wind Expansion 3" xfId="8485"/>
    <cellStyle name="_DEM-WP(C) Costs not in AURORA 2006GRC_04.07E Wild Horse Wind Expansion 3 2" xfId="8486"/>
    <cellStyle name="_DEM-WP(C) Costs not in AURORA 2006GRC_04.07E Wild Horse Wind Expansion 4" xfId="8487"/>
    <cellStyle name="_DEM-WP(C) Costs not in AURORA 2006GRC_04.07E Wild Horse Wind Expansion_16.07E Wild Horse Wind Expansionwrkingfile" xfId="8488"/>
    <cellStyle name="_DEM-WP(C) Costs not in AURORA 2006GRC_04.07E Wild Horse Wind Expansion_16.07E Wild Horse Wind Expansionwrkingfile 2" xfId="8489"/>
    <cellStyle name="_DEM-WP(C) Costs not in AURORA 2006GRC_04.07E Wild Horse Wind Expansion_16.07E Wild Horse Wind Expansionwrkingfile 2 2" xfId="8490"/>
    <cellStyle name="_DEM-WP(C) Costs not in AURORA 2006GRC_04.07E Wild Horse Wind Expansion_16.07E Wild Horse Wind Expansionwrkingfile 2 2 2" xfId="8491"/>
    <cellStyle name="_DEM-WP(C) Costs not in AURORA 2006GRC_04.07E Wild Horse Wind Expansion_16.07E Wild Horse Wind Expansionwrkingfile 2 3" xfId="8492"/>
    <cellStyle name="_DEM-WP(C) Costs not in AURORA 2006GRC_04.07E Wild Horse Wind Expansion_16.07E Wild Horse Wind Expansionwrkingfile 3" xfId="8493"/>
    <cellStyle name="_DEM-WP(C) Costs not in AURORA 2006GRC_04.07E Wild Horse Wind Expansion_16.07E Wild Horse Wind Expansionwrkingfile 3 2" xfId="8494"/>
    <cellStyle name="_DEM-WP(C) Costs not in AURORA 2006GRC_04.07E Wild Horse Wind Expansion_16.07E Wild Horse Wind Expansionwrkingfile 4" xfId="8495"/>
    <cellStyle name="_DEM-WP(C) Costs not in AURORA 2006GRC_04.07E Wild Horse Wind Expansion_16.07E Wild Horse Wind Expansionwrkingfile SF" xfId="8496"/>
    <cellStyle name="_DEM-WP(C) Costs not in AURORA 2006GRC_04.07E Wild Horse Wind Expansion_16.07E Wild Horse Wind Expansionwrkingfile SF 2" xfId="8497"/>
    <cellStyle name="_DEM-WP(C) Costs not in AURORA 2006GRC_04.07E Wild Horse Wind Expansion_16.07E Wild Horse Wind Expansionwrkingfile SF 2 2" xfId="8498"/>
    <cellStyle name="_DEM-WP(C) Costs not in AURORA 2006GRC_04.07E Wild Horse Wind Expansion_16.07E Wild Horse Wind Expansionwrkingfile SF 2 2 2" xfId="8499"/>
    <cellStyle name="_DEM-WP(C) Costs not in AURORA 2006GRC_04.07E Wild Horse Wind Expansion_16.07E Wild Horse Wind Expansionwrkingfile SF 2 3" xfId="8500"/>
    <cellStyle name="_DEM-WP(C) Costs not in AURORA 2006GRC_04.07E Wild Horse Wind Expansion_16.07E Wild Horse Wind Expansionwrkingfile SF 3" xfId="8501"/>
    <cellStyle name="_DEM-WP(C) Costs not in AURORA 2006GRC_04.07E Wild Horse Wind Expansion_16.07E Wild Horse Wind Expansionwrkingfile SF 3 2" xfId="8502"/>
    <cellStyle name="_DEM-WP(C) Costs not in AURORA 2006GRC_04.07E Wild Horse Wind Expansion_16.07E Wild Horse Wind Expansionwrkingfile SF 4" xfId="8503"/>
    <cellStyle name="_DEM-WP(C) Costs not in AURORA 2006GRC_04.07E Wild Horse Wind Expansion_16.07E Wild Horse Wind Expansionwrkingfile SF_DEM-WP(C) ENERG10C--ctn Mid-C_042010 2010GRC" xfId="8504"/>
    <cellStyle name="_DEM-WP(C) Costs not in AURORA 2006GRC_04.07E Wild Horse Wind Expansion_16.07E Wild Horse Wind Expansionwrkingfile_DEM-WP(C) ENERG10C--ctn Mid-C_042010 2010GRC" xfId="8505"/>
    <cellStyle name="_DEM-WP(C) Costs not in AURORA 2006GRC_04.07E Wild Horse Wind Expansion_16.37E Wild Horse Expansion DeferralRevwrkingfile SF" xfId="8506"/>
    <cellStyle name="_DEM-WP(C) Costs not in AURORA 2006GRC_04.07E Wild Horse Wind Expansion_16.37E Wild Horse Expansion DeferralRevwrkingfile SF 2" xfId="8507"/>
    <cellStyle name="_DEM-WP(C) Costs not in AURORA 2006GRC_04.07E Wild Horse Wind Expansion_16.37E Wild Horse Expansion DeferralRevwrkingfile SF 2 2" xfId="8508"/>
    <cellStyle name="_DEM-WP(C) Costs not in AURORA 2006GRC_04.07E Wild Horse Wind Expansion_16.37E Wild Horse Expansion DeferralRevwrkingfile SF 2 2 2" xfId="8509"/>
    <cellStyle name="_DEM-WP(C) Costs not in AURORA 2006GRC_04.07E Wild Horse Wind Expansion_16.37E Wild Horse Expansion DeferralRevwrkingfile SF 2 3" xfId="8510"/>
    <cellStyle name="_DEM-WP(C) Costs not in AURORA 2006GRC_04.07E Wild Horse Wind Expansion_16.37E Wild Horse Expansion DeferralRevwrkingfile SF 3" xfId="8511"/>
    <cellStyle name="_DEM-WP(C) Costs not in AURORA 2006GRC_04.07E Wild Horse Wind Expansion_16.37E Wild Horse Expansion DeferralRevwrkingfile SF 3 2" xfId="8512"/>
    <cellStyle name="_DEM-WP(C) Costs not in AURORA 2006GRC_04.07E Wild Horse Wind Expansion_16.37E Wild Horse Expansion DeferralRevwrkingfile SF 4" xfId="8513"/>
    <cellStyle name="_DEM-WP(C) Costs not in AURORA 2006GRC_04.07E Wild Horse Wind Expansion_16.37E Wild Horse Expansion DeferralRevwrkingfile SF_DEM-WP(C) ENERG10C--ctn Mid-C_042010 2010GRC" xfId="8514"/>
    <cellStyle name="_DEM-WP(C) Costs not in AURORA 2006GRC_04.07E Wild Horse Wind Expansion_DEM-WP(C) ENERG10C--ctn Mid-C_042010 2010GRC" xfId="8515"/>
    <cellStyle name="_DEM-WP(C) Costs not in AURORA 2006GRC_16.07E Wild Horse Wind Expansionwrkingfile" xfId="8516"/>
    <cellStyle name="_DEM-WP(C) Costs not in AURORA 2006GRC_16.07E Wild Horse Wind Expansionwrkingfile 2" xfId="8517"/>
    <cellStyle name="_DEM-WP(C) Costs not in AURORA 2006GRC_16.07E Wild Horse Wind Expansionwrkingfile 2 2" xfId="8518"/>
    <cellStyle name="_DEM-WP(C) Costs not in AURORA 2006GRC_16.07E Wild Horse Wind Expansionwrkingfile 2 2 2" xfId="8519"/>
    <cellStyle name="_DEM-WP(C) Costs not in AURORA 2006GRC_16.07E Wild Horse Wind Expansionwrkingfile 2 3" xfId="8520"/>
    <cellStyle name="_DEM-WP(C) Costs not in AURORA 2006GRC_16.07E Wild Horse Wind Expansionwrkingfile 3" xfId="8521"/>
    <cellStyle name="_DEM-WP(C) Costs not in AURORA 2006GRC_16.07E Wild Horse Wind Expansionwrkingfile 3 2" xfId="8522"/>
    <cellStyle name="_DEM-WP(C) Costs not in AURORA 2006GRC_16.07E Wild Horse Wind Expansionwrkingfile 4" xfId="8523"/>
    <cellStyle name="_DEM-WP(C) Costs not in AURORA 2006GRC_16.07E Wild Horse Wind Expansionwrkingfile SF" xfId="8524"/>
    <cellStyle name="_DEM-WP(C) Costs not in AURORA 2006GRC_16.07E Wild Horse Wind Expansionwrkingfile SF 2" xfId="8525"/>
    <cellStyle name="_DEM-WP(C) Costs not in AURORA 2006GRC_16.07E Wild Horse Wind Expansionwrkingfile SF 2 2" xfId="8526"/>
    <cellStyle name="_DEM-WP(C) Costs not in AURORA 2006GRC_16.07E Wild Horse Wind Expansionwrkingfile SF 2 2 2" xfId="8527"/>
    <cellStyle name="_DEM-WP(C) Costs not in AURORA 2006GRC_16.07E Wild Horse Wind Expansionwrkingfile SF 2 3" xfId="8528"/>
    <cellStyle name="_DEM-WP(C) Costs not in AURORA 2006GRC_16.07E Wild Horse Wind Expansionwrkingfile SF 3" xfId="8529"/>
    <cellStyle name="_DEM-WP(C) Costs not in AURORA 2006GRC_16.07E Wild Horse Wind Expansionwrkingfile SF 3 2" xfId="8530"/>
    <cellStyle name="_DEM-WP(C) Costs not in AURORA 2006GRC_16.07E Wild Horse Wind Expansionwrkingfile SF 4" xfId="8531"/>
    <cellStyle name="_DEM-WP(C) Costs not in AURORA 2006GRC_16.07E Wild Horse Wind Expansionwrkingfile SF_DEM-WP(C) ENERG10C--ctn Mid-C_042010 2010GRC" xfId="8532"/>
    <cellStyle name="_DEM-WP(C) Costs not in AURORA 2006GRC_16.07E Wild Horse Wind Expansionwrkingfile_DEM-WP(C) ENERG10C--ctn Mid-C_042010 2010GRC" xfId="8533"/>
    <cellStyle name="_DEM-WP(C) Costs not in AURORA 2006GRC_16.37E Wild Horse Expansion DeferralRevwrkingfile SF" xfId="8534"/>
    <cellStyle name="_DEM-WP(C) Costs not in AURORA 2006GRC_16.37E Wild Horse Expansion DeferralRevwrkingfile SF 2" xfId="8535"/>
    <cellStyle name="_DEM-WP(C) Costs not in AURORA 2006GRC_16.37E Wild Horse Expansion DeferralRevwrkingfile SF 2 2" xfId="8536"/>
    <cellStyle name="_DEM-WP(C) Costs not in AURORA 2006GRC_16.37E Wild Horse Expansion DeferralRevwrkingfile SF 2 2 2" xfId="8537"/>
    <cellStyle name="_DEM-WP(C) Costs not in AURORA 2006GRC_16.37E Wild Horse Expansion DeferralRevwrkingfile SF 2 3" xfId="8538"/>
    <cellStyle name="_DEM-WP(C) Costs not in AURORA 2006GRC_16.37E Wild Horse Expansion DeferralRevwrkingfile SF 3" xfId="8539"/>
    <cellStyle name="_DEM-WP(C) Costs not in AURORA 2006GRC_16.37E Wild Horse Expansion DeferralRevwrkingfile SF 3 2" xfId="8540"/>
    <cellStyle name="_DEM-WP(C) Costs not in AURORA 2006GRC_16.37E Wild Horse Expansion DeferralRevwrkingfile SF 4" xfId="8541"/>
    <cellStyle name="_DEM-WP(C) Costs not in AURORA 2006GRC_16.37E Wild Horse Expansion DeferralRevwrkingfile SF_DEM-WP(C) ENERG10C--ctn Mid-C_042010 2010GRC" xfId="8542"/>
    <cellStyle name="_DEM-WP(C) Costs not in AURORA 2006GRC_2009 Compliance Filing PCA Exhibits for GRC" xfId="8543"/>
    <cellStyle name="_DEM-WP(C) Costs not in AURORA 2006GRC_2009 Compliance Filing PCA Exhibits for GRC 2" xfId="8544"/>
    <cellStyle name="_DEM-WP(C) Costs not in AURORA 2006GRC_2009 GRC Compl Filing - Exhibit D" xfId="8545"/>
    <cellStyle name="_DEM-WP(C) Costs not in AURORA 2006GRC_2009 GRC Compl Filing - Exhibit D 2" xfId="8546"/>
    <cellStyle name="_DEM-WP(C) Costs not in AURORA 2006GRC_2009 GRC Compl Filing - Exhibit D 2 2" xfId="8547"/>
    <cellStyle name="_DEM-WP(C) Costs not in AURORA 2006GRC_2009 GRC Compl Filing - Exhibit D 3" xfId="8548"/>
    <cellStyle name="_DEM-WP(C) Costs not in AURORA 2006GRC_2009 GRC Compl Filing - Exhibit D_DEM-WP(C) ENERG10C--ctn Mid-C_042010 2010GRC" xfId="8549"/>
    <cellStyle name="_DEM-WP(C) Costs not in AURORA 2006GRC_3.01 Income Statement" xfId="8550"/>
    <cellStyle name="_DEM-WP(C) Costs not in AURORA 2006GRC_4 31 Regulatory Assets and Liabilities  7 06- Exhibit D" xfId="8551"/>
    <cellStyle name="_DEM-WP(C) Costs not in AURORA 2006GRC_4 31 Regulatory Assets and Liabilities  7 06- Exhibit D 2" xfId="8552"/>
    <cellStyle name="_DEM-WP(C) Costs not in AURORA 2006GRC_4 31 Regulatory Assets and Liabilities  7 06- Exhibit D 2 2" xfId="8553"/>
    <cellStyle name="_DEM-WP(C) Costs not in AURORA 2006GRC_4 31 Regulatory Assets and Liabilities  7 06- Exhibit D 2 2 2" xfId="8554"/>
    <cellStyle name="_DEM-WP(C) Costs not in AURORA 2006GRC_4 31 Regulatory Assets and Liabilities  7 06- Exhibit D 2 3" xfId="8555"/>
    <cellStyle name="_DEM-WP(C) Costs not in AURORA 2006GRC_4 31 Regulatory Assets and Liabilities  7 06- Exhibit D 3" xfId="8556"/>
    <cellStyle name="_DEM-WP(C) Costs not in AURORA 2006GRC_4 31 Regulatory Assets and Liabilities  7 06- Exhibit D 3 2" xfId="8557"/>
    <cellStyle name="_DEM-WP(C) Costs not in AURORA 2006GRC_4 31 Regulatory Assets and Liabilities  7 06- Exhibit D 4" xfId="8558"/>
    <cellStyle name="_DEM-WP(C) Costs not in AURORA 2006GRC_4 31 Regulatory Assets and Liabilities  7 06- Exhibit D_DEM-WP(C) ENERG10C--ctn Mid-C_042010 2010GRC" xfId="8559"/>
    <cellStyle name="_DEM-WP(C) Costs not in AURORA 2006GRC_4 31 Regulatory Assets and Liabilities  7 06- Exhibit D_NIM Summary" xfId="8560"/>
    <cellStyle name="_DEM-WP(C) Costs not in AURORA 2006GRC_4 31 Regulatory Assets and Liabilities  7 06- Exhibit D_NIM Summary 2" xfId="8561"/>
    <cellStyle name="_DEM-WP(C) Costs not in AURORA 2006GRC_4 31 Regulatory Assets and Liabilities  7 06- Exhibit D_NIM Summary 2 2" xfId="8562"/>
    <cellStyle name="_DEM-WP(C) Costs not in AURORA 2006GRC_4 31 Regulatory Assets and Liabilities  7 06- Exhibit D_NIM Summary 3" xfId="8563"/>
    <cellStyle name="_DEM-WP(C) Costs not in AURORA 2006GRC_4 31 Regulatory Assets and Liabilities  7 06- Exhibit D_NIM Summary_DEM-WP(C) ENERG10C--ctn Mid-C_042010 2010GRC" xfId="8564"/>
    <cellStyle name="_DEM-WP(C) Costs not in AURORA 2006GRC_4 31E Reg Asset  Liab and EXH D" xfId="8565"/>
    <cellStyle name="_DEM-WP(C) Costs not in AURORA 2006GRC_4 31E Reg Asset  Liab and EXH D _ Aug 10 Filing (2)" xfId="8566"/>
    <cellStyle name="_DEM-WP(C) Costs not in AURORA 2006GRC_4 31E Reg Asset  Liab and EXH D _ Aug 10 Filing (2) 2" xfId="8567"/>
    <cellStyle name="_DEM-WP(C) Costs not in AURORA 2006GRC_4 31E Reg Asset  Liab and EXH D 10" xfId="8568"/>
    <cellStyle name="_DEM-WP(C) Costs not in AURORA 2006GRC_4 31E Reg Asset  Liab and EXH D 11" xfId="8569"/>
    <cellStyle name="_DEM-WP(C) Costs not in AURORA 2006GRC_4 31E Reg Asset  Liab and EXH D 12" xfId="8570"/>
    <cellStyle name="_DEM-WP(C) Costs not in AURORA 2006GRC_4 31E Reg Asset  Liab and EXH D 13" xfId="8571"/>
    <cellStyle name="_DEM-WP(C) Costs not in AURORA 2006GRC_4 31E Reg Asset  Liab and EXH D 14" xfId="8572"/>
    <cellStyle name="_DEM-WP(C) Costs not in AURORA 2006GRC_4 31E Reg Asset  Liab and EXH D 15" xfId="8573"/>
    <cellStyle name="_DEM-WP(C) Costs not in AURORA 2006GRC_4 31E Reg Asset  Liab and EXH D 16" xfId="8574"/>
    <cellStyle name="_DEM-WP(C) Costs not in AURORA 2006GRC_4 31E Reg Asset  Liab and EXH D 17" xfId="8575"/>
    <cellStyle name="_DEM-WP(C) Costs not in AURORA 2006GRC_4 31E Reg Asset  Liab and EXH D 18" xfId="8576"/>
    <cellStyle name="_DEM-WP(C) Costs not in AURORA 2006GRC_4 31E Reg Asset  Liab and EXH D 19" xfId="8577"/>
    <cellStyle name="_DEM-WP(C) Costs not in AURORA 2006GRC_4 31E Reg Asset  Liab and EXH D 2" xfId="8578"/>
    <cellStyle name="_DEM-WP(C) Costs not in AURORA 2006GRC_4 31E Reg Asset  Liab and EXH D 20" xfId="8579"/>
    <cellStyle name="_DEM-WP(C) Costs not in AURORA 2006GRC_4 31E Reg Asset  Liab and EXH D 21" xfId="8580"/>
    <cellStyle name="_DEM-WP(C) Costs not in AURORA 2006GRC_4 31E Reg Asset  Liab and EXH D 22" xfId="8581"/>
    <cellStyle name="_DEM-WP(C) Costs not in AURORA 2006GRC_4 31E Reg Asset  Liab and EXH D 23" xfId="8582"/>
    <cellStyle name="_DEM-WP(C) Costs not in AURORA 2006GRC_4 31E Reg Asset  Liab and EXH D 24" xfId="8583"/>
    <cellStyle name="_DEM-WP(C) Costs not in AURORA 2006GRC_4 31E Reg Asset  Liab and EXH D 25" xfId="8584"/>
    <cellStyle name="_DEM-WP(C) Costs not in AURORA 2006GRC_4 31E Reg Asset  Liab and EXH D 26" xfId="8585"/>
    <cellStyle name="_DEM-WP(C) Costs not in AURORA 2006GRC_4 31E Reg Asset  Liab and EXH D 27" xfId="8586"/>
    <cellStyle name="_DEM-WP(C) Costs not in AURORA 2006GRC_4 31E Reg Asset  Liab and EXH D 28" xfId="8587"/>
    <cellStyle name="_DEM-WP(C) Costs not in AURORA 2006GRC_4 31E Reg Asset  Liab and EXH D 29" xfId="8588"/>
    <cellStyle name="_DEM-WP(C) Costs not in AURORA 2006GRC_4 31E Reg Asset  Liab and EXH D 3" xfId="8589"/>
    <cellStyle name="_DEM-WP(C) Costs not in AURORA 2006GRC_4 31E Reg Asset  Liab and EXH D 30" xfId="8590"/>
    <cellStyle name="_DEM-WP(C) Costs not in AURORA 2006GRC_4 31E Reg Asset  Liab and EXH D 31" xfId="8591"/>
    <cellStyle name="_DEM-WP(C) Costs not in AURORA 2006GRC_4 31E Reg Asset  Liab and EXH D 32" xfId="8592"/>
    <cellStyle name="_DEM-WP(C) Costs not in AURORA 2006GRC_4 31E Reg Asset  Liab and EXH D 33" xfId="8593"/>
    <cellStyle name="_DEM-WP(C) Costs not in AURORA 2006GRC_4 31E Reg Asset  Liab and EXH D 34" xfId="8594"/>
    <cellStyle name="_DEM-WP(C) Costs not in AURORA 2006GRC_4 31E Reg Asset  Liab and EXH D 35" xfId="8595"/>
    <cellStyle name="_DEM-WP(C) Costs not in AURORA 2006GRC_4 31E Reg Asset  Liab and EXH D 36" xfId="8596"/>
    <cellStyle name="_DEM-WP(C) Costs not in AURORA 2006GRC_4 31E Reg Asset  Liab and EXH D 4" xfId="8597"/>
    <cellStyle name="_DEM-WP(C) Costs not in AURORA 2006GRC_4 31E Reg Asset  Liab and EXH D 5" xfId="8598"/>
    <cellStyle name="_DEM-WP(C) Costs not in AURORA 2006GRC_4 31E Reg Asset  Liab and EXH D 6" xfId="8599"/>
    <cellStyle name="_DEM-WP(C) Costs not in AURORA 2006GRC_4 31E Reg Asset  Liab and EXH D 7" xfId="8600"/>
    <cellStyle name="_DEM-WP(C) Costs not in AURORA 2006GRC_4 31E Reg Asset  Liab and EXH D 8" xfId="8601"/>
    <cellStyle name="_DEM-WP(C) Costs not in AURORA 2006GRC_4 31E Reg Asset  Liab and EXH D 9" xfId="8602"/>
    <cellStyle name="_DEM-WP(C) Costs not in AURORA 2006GRC_4 32 Regulatory Assets and Liabilities  7 06- Exhibit D" xfId="8603"/>
    <cellStyle name="_DEM-WP(C) Costs not in AURORA 2006GRC_4 32 Regulatory Assets and Liabilities  7 06- Exhibit D 2" xfId="8604"/>
    <cellStyle name="_DEM-WP(C) Costs not in AURORA 2006GRC_4 32 Regulatory Assets and Liabilities  7 06- Exhibit D 2 2" xfId="8605"/>
    <cellStyle name="_DEM-WP(C) Costs not in AURORA 2006GRC_4 32 Regulatory Assets and Liabilities  7 06- Exhibit D 2 2 2" xfId="8606"/>
    <cellStyle name="_DEM-WP(C) Costs not in AURORA 2006GRC_4 32 Regulatory Assets and Liabilities  7 06- Exhibit D 2 3" xfId="8607"/>
    <cellStyle name="_DEM-WP(C) Costs not in AURORA 2006GRC_4 32 Regulatory Assets and Liabilities  7 06- Exhibit D 3" xfId="8608"/>
    <cellStyle name="_DEM-WP(C) Costs not in AURORA 2006GRC_4 32 Regulatory Assets and Liabilities  7 06- Exhibit D 3 2" xfId="8609"/>
    <cellStyle name="_DEM-WP(C) Costs not in AURORA 2006GRC_4 32 Regulatory Assets and Liabilities  7 06- Exhibit D 4" xfId="8610"/>
    <cellStyle name="_DEM-WP(C) Costs not in AURORA 2006GRC_4 32 Regulatory Assets and Liabilities  7 06- Exhibit D_DEM-WP(C) ENERG10C--ctn Mid-C_042010 2010GRC" xfId="8611"/>
    <cellStyle name="_DEM-WP(C) Costs not in AURORA 2006GRC_4 32 Regulatory Assets and Liabilities  7 06- Exhibit D_DEM-WP(C) ENERG10C--ctn Mid-C_042010 2010GRC 2" xfId="8612"/>
    <cellStyle name="_DEM-WP(C) Costs not in AURORA 2006GRC_4 32 Regulatory Assets and Liabilities  7 06- Exhibit D_NIM Summary" xfId="8613"/>
    <cellStyle name="_DEM-WP(C) Costs not in AURORA 2006GRC_4 32 Regulatory Assets and Liabilities  7 06- Exhibit D_NIM Summary 2" xfId="8614"/>
    <cellStyle name="_DEM-WP(C) Costs not in AURORA 2006GRC_4 32 Regulatory Assets and Liabilities  7 06- Exhibit D_NIM Summary 2 2" xfId="8615"/>
    <cellStyle name="_DEM-WP(C) Costs not in AURORA 2006GRC_4 32 Regulatory Assets and Liabilities  7 06- Exhibit D_NIM Summary 2 2 2" xfId="8616"/>
    <cellStyle name="_DEM-WP(C) Costs not in AURORA 2006GRC_4 32 Regulatory Assets and Liabilities  7 06- Exhibit D_NIM Summary 2 3" xfId="8617"/>
    <cellStyle name="_DEM-WP(C) Costs not in AURORA 2006GRC_4 32 Regulatory Assets and Liabilities  7 06- Exhibit D_NIM Summary 3" xfId="8618"/>
    <cellStyle name="_DEM-WP(C) Costs not in AURORA 2006GRC_4 32 Regulatory Assets and Liabilities  7 06- Exhibit D_NIM Summary 3 2" xfId="8619"/>
    <cellStyle name="_DEM-WP(C) Costs not in AURORA 2006GRC_4 32 Regulatory Assets and Liabilities  7 06- Exhibit D_NIM Summary 4" xfId="8620"/>
    <cellStyle name="_DEM-WP(C) Costs not in AURORA 2006GRC_4 32 Regulatory Assets and Liabilities  7 06- Exhibit D_NIM Summary_DEM-WP(C) ENERG10C--ctn Mid-C_042010 2010GRC" xfId="8621"/>
    <cellStyle name="_DEM-WP(C) Costs not in AURORA 2006GRC_4 32 Regulatory Assets and Liabilities  7 06- Exhibit D_NIM Summary_DEM-WP(C) ENERG10C--ctn Mid-C_042010 2010GRC 2" xfId="8622"/>
    <cellStyle name="_DEM-WP(C) Costs not in AURORA 2006GRC_AURORA Total New" xfId="8623"/>
    <cellStyle name="_DEM-WP(C) Costs not in AURORA 2006GRC_AURORA Total New 2" xfId="8624"/>
    <cellStyle name="_DEM-WP(C) Costs not in AURORA 2006GRC_AURORA Total New 2 2" xfId="8625"/>
    <cellStyle name="_DEM-WP(C) Costs not in AURORA 2006GRC_AURORA Total New 2 2 2" xfId="8626"/>
    <cellStyle name="_DEM-WP(C) Costs not in AURORA 2006GRC_AURORA Total New 2 3" xfId="8627"/>
    <cellStyle name="_DEM-WP(C) Costs not in AURORA 2006GRC_AURORA Total New 3" xfId="8628"/>
    <cellStyle name="_DEM-WP(C) Costs not in AURORA 2006GRC_AURORA Total New 3 2" xfId="8629"/>
    <cellStyle name="_DEM-WP(C) Costs not in AURORA 2006GRC_AURORA Total New 4" xfId="8630"/>
    <cellStyle name="_DEM-WP(C) Costs not in AURORA 2006GRC_Book1" xfId="8631"/>
    <cellStyle name="_DEM-WP(C) Costs not in AURORA 2006GRC_Book2" xfId="8632"/>
    <cellStyle name="_DEM-WP(C) Costs not in AURORA 2006GRC_Book2 2" xfId="8633"/>
    <cellStyle name="_DEM-WP(C) Costs not in AURORA 2006GRC_Book2 2 2" xfId="8634"/>
    <cellStyle name="_DEM-WP(C) Costs not in AURORA 2006GRC_Book2 2 2 2" xfId="8635"/>
    <cellStyle name="_DEM-WP(C) Costs not in AURORA 2006GRC_Book2 2 3" xfId="8636"/>
    <cellStyle name="_DEM-WP(C) Costs not in AURORA 2006GRC_Book2 3" xfId="8637"/>
    <cellStyle name="_DEM-WP(C) Costs not in AURORA 2006GRC_Book2 3 2" xfId="8638"/>
    <cellStyle name="_DEM-WP(C) Costs not in AURORA 2006GRC_Book2 4" xfId="8639"/>
    <cellStyle name="_DEM-WP(C) Costs not in AURORA 2006GRC_Book2_Adj Bench DR 3 for Initial Briefs (Electric)" xfId="8640"/>
    <cellStyle name="_DEM-WP(C) Costs not in AURORA 2006GRC_Book2_Adj Bench DR 3 for Initial Briefs (Electric) 2" xfId="8641"/>
    <cellStyle name="_DEM-WP(C) Costs not in AURORA 2006GRC_Book2_Adj Bench DR 3 for Initial Briefs (Electric) 2 2" xfId="8642"/>
    <cellStyle name="_DEM-WP(C) Costs not in AURORA 2006GRC_Book2_Adj Bench DR 3 for Initial Briefs (Electric) 2 2 2" xfId="8643"/>
    <cellStyle name="_DEM-WP(C) Costs not in AURORA 2006GRC_Book2_Adj Bench DR 3 for Initial Briefs (Electric) 2 3" xfId="8644"/>
    <cellStyle name="_DEM-WP(C) Costs not in AURORA 2006GRC_Book2_Adj Bench DR 3 for Initial Briefs (Electric) 3" xfId="8645"/>
    <cellStyle name="_DEM-WP(C) Costs not in AURORA 2006GRC_Book2_Adj Bench DR 3 for Initial Briefs (Electric) 3 2" xfId="8646"/>
    <cellStyle name="_DEM-WP(C) Costs not in AURORA 2006GRC_Book2_Adj Bench DR 3 for Initial Briefs (Electric) 4" xfId="8647"/>
    <cellStyle name="_DEM-WP(C) Costs not in AURORA 2006GRC_Book2_Adj Bench DR 3 for Initial Briefs (Electric)_DEM-WP(C) ENERG10C--ctn Mid-C_042010 2010GRC" xfId="8648"/>
    <cellStyle name="_DEM-WP(C) Costs not in AURORA 2006GRC_Book2_Adj Bench DR 3 for Initial Briefs (Electric)_DEM-WP(C) ENERG10C--ctn Mid-C_042010 2010GRC 2" xfId="8649"/>
    <cellStyle name="_DEM-WP(C) Costs not in AURORA 2006GRC_Book2_DEM-WP(C) ENERG10C--ctn Mid-C_042010 2010GRC" xfId="8650"/>
    <cellStyle name="_DEM-WP(C) Costs not in AURORA 2006GRC_Book2_DEM-WP(C) ENERG10C--ctn Mid-C_042010 2010GRC 2" xfId="8651"/>
    <cellStyle name="_DEM-WP(C) Costs not in AURORA 2006GRC_Book2_Electric Rev Req Model (2009 GRC) Rebuttal" xfId="8652"/>
    <cellStyle name="_DEM-WP(C) Costs not in AURORA 2006GRC_Book2_Electric Rev Req Model (2009 GRC) Rebuttal 2" xfId="8653"/>
    <cellStyle name="_DEM-WP(C) Costs not in AURORA 2006GRC_Book2_Electric Rev Req Model (2009 GRC) Rebuttal 2 2" xfId="8654"/>
    <cellStyle name="_DEM-WP(C) Costs not in AURORA 2006GRC_Book2_Electric Rev Req Model (2009 GRC) Rebuttal 2 2 2" xfId="8655"/>
    <cellStyle name="_DEM-WP(C) Costs not in AURORA 2006GRC_Book2_Electric Rev Req Model (2009 GRC) Rebuttal 2 3" xfId="8656"/>
    <cellStyle name="_DEM-WP(C) Costs not in AURORA 2006GRC_Book2_Electric Rev Req Model (2009 GRC) Rebuttal 3" xfId="8657"/>
    <cellStyle name="_DEM-WP(C) Costs not in AURORA 2006GRC_Book2_Electric Rev Req Model (2009 GRC) Rebuttal 3 2" xfId="8658"/>
    <cellStyle name="_DEM-WP(C) Costs not in AURORA 2006GRC_Book2_Electric Rev Req Model (2009 GRC) Rebuttal 4" xfId="8659"/>
    <cellStyle name="_DEM-WP(C) Costs not in AURORA 2006GRC_Book2_Electric Rev Req Model (2009 GRC) Rebuttal REmoval of New  WH Solar AdjustMI" xfId="8660"/>
    <cellStyle name="_DEM-WP(C) Costs not in AURORA 2006GRC_Book2_Electric Rev Req Model (2009 GRC) Rebuttal REmoval of New  WH Solar AdjustMI 2" xfId="8661"/>
    <cellStyle name="_DEM-WP(C) Costs not in AURORA 2006GRC_Book2_Electric Rev Req Model (2009 GRC) Rebuttal REmoval of New  WH Solar AdjustMI 2 2" xfId="8662"/>
    <cellStyle name="_DEM-WP(C) Costs not in AURORA 2006GRC_Book2_Electric Rev Req Model (2009 GRC) Rebuttal REmoval of New  WH Solar AdjustMI 2 2 2" xfId="8663"/>
    <cellStyle name="_DEM-WP(C) Costs not in AURORA 2006GRC_Book2_Electric Rev Req Model (2009 GRC) Rebuttal REmoval of New  WH Solar AdjustMI 2 3" xfId="8664"/>
    <cellStyle name="_DEM-WP(C) Costs not in AURORA 2006GRC_Book2_Electric Rev Req Model (2009 GRC) Rebuttal REmoval of New  WH Solar AdjustMI 3" xfId="8665"/>
    <cellStyle name="_DEM-WP(C) Costs not in AURORA 2006GRC_Book2_Electric Rev Req Model (2009 GRC) Rebuttal REmoval of New  WH Solar AdjustMI 3 2" xfId="8666"/>
    <cellStyle name="_DEM-WP(C) Costs not in AURORA 2006GRC_Book2_Electric Rev Req Model (2009 GRC) Rebuttal REmoval of New  WH Solar AdjustMI 4" xfId="8667"/>
    <cellStyle name="_DEM-WP(C) Costs not in AURORA 2006GRC_Book2_Electric Rev Req Model (2009 GRC) Rebuttal REmoval of New  WH Solar AdjustMI_DEM-WP(C) ENERG10C--ctn Mid-C_042010 2010GRC" xfId="8668"/>
    <cellStyle name="_DEM-WP(C) Costs not in AURORA 2006GRC_Book2_Electric Rev Req Model (2009 GRC) Rebuttal REmoval of New  WH Solar AdjustMI_DEM-WP(C) ENERG10C--ctn Mid-C_042010 2010GRC 2" xfId="8669"/>
    <cellStyle name="_DEM-WP(C) Costs not in AURORA 2006GRC_Book2_Electric Rev Req Model (2009 GRC) Revised 01-18-2010" xfId="8670"/>
    <cellStyle name="_DEM-WP(C) Costs not in AURORA 2006GRC_Book2_Electric Rev Req Model (2009 GRC) Revised 01-18-2010 2" xfId="8671"/>
    <cellStyle name="_DEM-WP(C) Costs not in AURORA 2006GRC_Book2_Electric Rev Req Model (2009 GRC) Revised 01-18-2010 2 2" xfId="8672"/>
    <cellStyle name="_DEM-WP(C) Costs not in AURORA 2006GRC_Book2_Electric Rev Req Model (2009 GRC) Revised 01-18-2010 2 2 2" xfId="8673"/>
    <cellStyle name="_DEM-WP(C) Costs not in AURORA 2006GRC_Book2_Electric Rev Req Model (2009 GRC) Revised 01-18-2010 2 3" xfId="8674"/>
    <cellStyle name="_DEM-WP(C) Costs not in AURORA 2006GRC_Book2_Electric Rev Req Model (2009 GRC) Revised 01-18-2010 3" xfId="8675"/>
    <cellStyle name="_DEM-WP(C) Costs not in AURORA 2006GRC_Book2_Electric Rev Req Model (2009 GRC) Revised 01-18-2010 3 2" xfId="8676"/>
    <cellStyle name="_DEM-WP(C) Costs not in AURORA 2006GRC_Book2_Electric Rev Req Model (2009 GRC) Revised 01-18-2010 4" xfId="8677"/>
    <cellStyle name="_DEM-WP(C) Costs not in AURORA 2006GRC_Book2_Electric Rev Req Model (2009 GRC) Revised 01-18-2010_DEM-WP(C) ENERG10C--ctn Mid-C_042010 2010GRC" xfId="8678"/>
    <cellStyle name="_DEM-WP(C) Costs not in AURORA 2006GRC_Book2_Electric Rev Req Model (2009 GRC) Revised 01-18-2010_DEM-WP(C) ENERG10C--ctn Mid-C_042010 2010GRC 2" xfId="8679"/>
    <cellStyle name="_DEM-WP(C) Costs not in AURORA 2006GRC_Book2_Final Order Electric EXHIBIT A-1" xfId="8680"/>
    <cellStyle name="_DEM-WP(C) Costs not in AURORA 2006GRC_Book2_Final Order Electric EXHIBIT A-1 2" xfId="8681"/>
    <cellStyle name="_DEM-WP(C) Costs not in AURORA 2006GRC_Book2_Final Order Electric EXHIBIT A-1 2 2" xfId="8682"/>
    <cellStyle name="_DEM-WP(C) Costs not in AURORA 2006GRC_Book2_Final Order Electric EXHIBIT A-1 2 2 2" xfId="8683"/>
    <cellStyle name="_DEM-WP(C) Costs not in AURORA 2006GRC_Book2_Final Order Electric EXHIBIT A-1 2 3" xfId="8684"/>
    <cellStyle name="_DEM-WP(C) Costs not in AURORA 2006GRC_Book2_Final Order Electric EXHIBIT A-1 3" xfId="8685"/>
    <cellStyle name="_DEM-WP(C) Costs not in AURORA 2006GRC_Book2_Final Order Electric EXHIBIT A-1 3 2" xfId="8686"/>
    <cellStyle name="_DEM-WP(C) Costs not in AURORA 2006GRC_Book2_Final Order Electric EXHIBIT A-1 4" xfId="8687"/>
    <cellStyle name="_DEM-WP(C) Costs not in AURORA 2006GRC_Book4" xfId="8688"/>
    <cellStyle name="_DEM-WP(C) Costs not in AURORA 2006GRC_Book4 2" xfId="8689"/>
    <cellStyle name="_DEM-WP(C) Costs not in AURORA 2006GRC_Book4 2 2" xfId="8690"/>
    <cellStyle name="_DEM-WP(C) Costs not in AURORA 2006GRC_Book4 2 2 2" xfId="8691"/>
    <cellStyle name="_DEM-WP(C) Costs not in AURORA 2006GRC_Book4 2 3" xfId="8692"/>
    <cellStyle name="_DEM-WP(C) Costs not in AURORA 2006GRC_Book4 3" xfId="8693"/>
    <cellStyle name="_DEM-WP(C) Costs not in AURORA 2006GRC_Book4 3 2" xfId="8694"/>
    <cellStyle name="_DEM-WP(C) Costs not in AURORA 2006GRC_Book4 4" xfId="8695"/>
    <cellStyle name="_DEM-WP(C) Costs not in AURORA 2006GRC_Book4_DEM-WP(C) ENERG10C--ctn Mid-C_042010 2010GRC" xfId="8696"/>
    <cellStyle name="_DEM-WP(C) Costs not in AURORA 2006GRC_Book4_DEM-WP(C) ENERG10C--ctn Mid-C_042010 2010GRC 2" xfId="8697"/>
    <cellStyle name="_DEM-WP(C) Costs not in AURORA 2006GRC_Book9" xfId="8698"/>
    <cellStyle name="_DEM-WP(C) Costs not in AURORA 2006GRC_Book9 2" xfId="8699"/>
    <cellStyle name="_DEM-WP(C) Costs not in AURORA 2006GRC_Book9 2 2" xfId="8700"/>
    <cellStyle name="_DEM-WP(C) Costs not in AURORA 2006GRC_Book9 2 2 2" xfId="8701"/>
    <cellStyle name="_DEM-WP(C) Costs not in AURORA 2006GRC_Book9 2 3" xfId="8702"/>
    <cellStyle name="_DEM-WP(C) Costs not in AURORA 2006GRC_Book9 3" xfId="8703"/>
    <cellStyle name="_DEM-WP(C) Costs not in AURORA 2006GRC_Book9 3 2" xfId="8704"/>
    <cellStyle name="_DEM-WP(C) Costs not in AURORA 2006GRC_Book9 4" xfId="8705"/>
    <cellStyle name="_DEM-WP(C) Costs not in AURORA 2006GRC_Book9_DEM-WP(C) ENERG10C--ctn Mid-C_042010 2010GRC" xfId="8706"/>
    <cellStyle name="_DEM-WP(C) Costs not in AURORA 2006GRC_Book9_DEM-WP(C) ENERG10C--ctn Mid-C_042010 2010GRC 2" xfId="8707"/>
    <cellStyle name="_DEM-WP(C) Costs not in AURORA 2006GRC_Chelan PUD Power Costs (8-10)" xfId="8708"/>
    <cellStyle name="_DEM-WP(C) Costs not in AURORA 2006GRC_Chelan PUD Power Costs (8-10) 2" xfId="8709"/>
    <cellStyle name="_DEM-WP(C) Costs not in AURORA 2006GRC_DEM-WP(C) Chelan Power Costs" xfId="8710"/>
    <cellStyle name="_DEM-WP(C) Costs not in AURORA 2006GRC_DEM-WP(C) Chelan Power Costs 2" xfId="8711"/>
    <cellStyle name="_DEM-WP(C) Costs not in AURORA 2006GRC_DEM-WP(C) ENERG10C--ctn Mid-C_042010 2010GRC" xfId="8712"/>
    <cellStyle name="_DEM-WP(C) Costs not in AURORA 2006GRC_DEM-WP(C) ENERG10C--ctn Mid-C_042010 2010GRC 2" xfId="8713"/>
    <cellStyle name="_DEM-WP(C) Costs not in AURORA 2006GRC_DEM-WP(C) Gas Transport 2010GRC" xfId="8714"/>
    <cellStyle name="_DEM-WP(C) Costs not in AURORA 2006GRC_DEM-WP(C) Gas Transport 2010GRC 2" xfId="8715"/>
    <cellStyle name="_DEM-WP(C) Costs not in AURORA 2006GRC_Electric COS Inputs" xfId="8716"/>
    <cellStyle name="_DEM-WP(C) Costs not in AURORA 2006GRC_Electric COS Inputs 2" xfId="8717"/>
    <cellStyle name="_DEM-WP(C) Costs not in AURORA 2006GRC_Electric COS Inputs 2 2" xfId="8718"/>
    <cellStyle name="_DEM-WP(C) Costs not in AURORA 2006GRC_Electric COS Inputs 2 2 2" xfId="8719"/>
    <cellStyle name="_DEM-WP(C) Costs not in AURORA 2006GRC_Electric COS Inputs 2 2 2 2" xfId="8720"/>
    <cellStyle name="_DEM-WP(C) Costs not in AURORA 2006GRC_Electric COS Inputs 2 2 3" xfId="8721"/>
    <cellStyle name="_DEM-WP(C) Costs not in AURORA 2006GRC_Electric COS Inputs 2 3" xfId="8722"/>
    <cellStyle name="_DEM-WP(C) Costs not in AURORA 2006GRC_Electric COS Inputs 2 3 2" xfId="8723"/>
    <cellStyle name="_DEM-WP(C) Costs not in AURORA 2006GRC_Electric COS Inputs 2 3 2 2" xfId="8724"/>
    <cellStyle name="_DEM-WP(C) Costs not in AURORA 2006GRC_Electric COS Inputs 2 3 3" xfId="8725"/>
    <cellStyle name="_DEM-WP(C) Costs not in AURORA 2006GRC_Electric COS Inputs 2 4" xfId="8726"/>
    <cellStyle name="_DEM-WP(C) Costs not in AURORA 2006GRC_Electric COS Inputs 2 4 2" xfId="8727"/>
    <cellStyle name="_DEM-WP(C) Costs not in AURORA 2006GRC_Electric COS Inputs 2 4 2 2" xfId="8728"/>
    <cellStyle name="_DEM-WP(C) Costs not in AURORA 2006GRC_Electric COS Inputs 2 4 3" xfId="8729"/>
    <cellStyle name="_DEM-WP(C) Costs not in AURORA 2006GRC_Electric COS Inputs 2 5" xfId="8730"/>
    <cellStyle name="_DEM-WP(C) Costs not in AURORA 2006GRC_Electric COS Inputs 3" xfId="8731"/>
    <cellStyle name="_DEM-WP(C) Costs not in AURORA 2006GRC_Electric COS Inputs 3 2" xfId="8732"/>
    <cellStyle name="_DEM-WP(C) Costs not in AURORA 2006GRC_Electric COS Inputs 3 2 2" xfId="8733"/>
    <cellStyle name="_DEM-WP(C) Costs not in AURORA 2006GRC_Electric COS Inputs 3 3" xfId="8734"/>
    <cellStyle name="_DEM-WP(C) Costs not in AURORA 2006GRC_Electric COS Inputs 4" xfId="8735"/>
    <cellStyle name="_DEM-WP(C) Costs not in AURORA 2006GRC_Electric COS Inputs 4 2" xfId="8736"/>
    <cellStyle name="_DEM-WP(C) Costs not in AURORA 2006GRC_Electric COS Inputs 4 2 2" xfId="8737"/>
    <cellStyle name="_DEM-WP(C) Costs not in AURORA 2006GRC_Electric COS Inputs 4 3" xfId="8738"/>
    <cellStyle name="_DEM-WP(C) Costs not in AURORA 2006GRC_Electric COS Inputs 5" xfId="8739"/>
    <cellStyle name="_DEM-WP(C) Costs not in AURORA 2006GRC_Electric COS Inputs 5 2" xfId="8740"/>
    <cellStyle name="_DEM-WP(C) Costs not in AURORA 2006GRC_Electric COS Inputs 6" xfId="8741"/>
    <cellStyle name="_DEM-WP(C) Costs not in AURORA 2006GRC_Exh A-1 resulting from UE-112050 effective Jan 1 2012" xfId="8742"/>
    <cellStyle name="_DEM-WP(C) Costs not in AURORA 2006GRC_Exh A-1 resulting from UE-112050 effective Jan 1 2012 2" xfId="8743"/>
    <cellStyle name="_DEM-WP(C) Costs not in AURORA 2006GRC_Exh G - Klamath Peaker PPA fr C Locke 2-12" xfId="8744"/>
    <cellStyle name="_DEM-WP(C) Costs not in AURORA 2006GRC_Exh G - Klamath Peaker PPA fr C Locke 2-12 2" xfId="8745"/>
    <cellStyle name="_DEM-WP(C) Costs not in AURORA 2006GRC_Exhibit A-1 effective 4-1-11 fr S Free 12-11" xfId="8746"/>
    <cellStyle name="_DEM-WP(C) Costs not in AURORA 2006GRC_Exhibit A-1 effective 4-1-11 fr S Free 12-11 2" xfId="8747"/>
    <cellStyle name="_DEM-WP(C) Costs not in AURORA 2006GRC_LSRWEP LGIA like Acctg Petition Aug 2010" xfId="8748"/>
    <cellStyle name="_DEM-WP(C) Costs not in AURORA 2006GRC_LSRWEP LGIA like Acctg Petition Aug 2010 2" xfId="8749"/>
    <cellStyle name="_DEM-WP(C) Costs not in AURORA 2006GRC_Mint Farm Generation BPA" xfId="8750"/>
    <cellStyle name="_DEM-WP(C) Costs not in AURORA 2006GRC_NIM Summary" xfId="8751"/>
    <cellStyle name="_DEM-WP(C) Costs not in AURORA 2006GRC_NIM Summary 09GRC" xfId="8752"/>
    <cellStyle name="_DEM-WP(C) Costs not in AURORA 2006GRC_NIM Summary 09GRC 2" xfId="8753"/>
    <cellStyle name="_DEM-WP(C) Costs not in AURORA 2006GRC_NIM Summary 09GRC 2 2" xfId="8754"/>
    <cellStyle name="_DEM-WP(C) Costs not in AURORA 2006GRC_NIM Summary 09GRC 2 2 2" xfId="8755"/>
    <cellStyle name="_DEM-WP(C) Costs not in AURORA 2006GRC_NIM Summary 09GRC 2 3" xfId="8756"/>
    <cellStyle name="_DEM-WP(C) Costs not in AURORA 2006GRC_NIM Summary 09GRC 3" xfId="8757"/>
    <cellStyle name="_DEM-WP(C) Costs not in AURORA 2006GRC_NIM Summary 09GRC 3 2" xfId="8758"/>
    <cellStyle name="_DEM-WP(C) Costs not in AURORA 2006GRC_NIM Summary 09GRC 4" xfId="8759"/>
    <cellStyle name="_DEM-WP(C) Costs not in AURORA 2006GRC_NIM Summary 09GRC_DEM-WP(C) ENERG10C--ctn Mid-C_042010 2010GRC" xfId="8760"/>
    <cellStyle name="_DEM-WP(C) Costs not in AURORA 2006GRC_NIM Summary 09GRC_DEM-WP(C) ENERG10C--ctn Mid-C_042010 2010GRC 2" xfId="8761"/>
    <cellStyle name="_DEM-WP(C) Costs not in AURORA 2006GRC_NIM Summary 10" xfId="8762"/>
    <cellStyle name="_DEM-WP(C) Costs not in AURORA 2006GRC_NIM Summary 10 2" xfId="8763"/>
    <cellStyle name="_DEM-WP(C) Costs not in AURORA 2006GRC_NIM Summary 11" xfId="8764"/>
    <cellStyle name="_DEM-WP(C) Costs not in AURORA 2006GRC_NIM Summary 11 2" xfId="8765"/>
    <cellStyle name="_DEM-WP(C) Costs not in AURORA 2006GRC_NIM Summary 12" xfId="8766"/>
    <cellStyle name="_DEM-WP(C) Costs not in AURORA 2006GRC_NIM Summary 12 2" xfId="8767"/>
    <cellStyle name="_DEM-WP(C) Costs not in AURORA 2006GRC_NIM Summary 13" xfId="8768"/>
    <cellStyle name="_DEM-WP(C) Costs not in AURORA 2006GRC_NIM Summary 13 2" xfId="8769"/>
    <cellStyle name="_DEM-WP(C) Costs not in AURORA 2006GRC_NIM Summary 14" xfId="8770"/>
    <cellStyle name="_DEM-WP(C) Costs not in AURORA 2006GRC_NIM Summary 14 2" xfId="8771"/>
    <cellStyle name="_DEM-WP(C) Costs not in AURORA 2006GRC_NIM Summary 15" xfId="8772"/>
    <cellStyle name="_DEM-WP(C) Costs not in AURORA 2006GRC_NIM Summary 15 2" xfId="8773"/>
    <cellStyle name="_DEM-WP(C) Costs not in AURORA 2006GRC_NIM Summary 16" xfId="8774"/>
    <cellStyle name="_DEM-WP(C) Costs not in AURORA 2006GRC_NIM Summary 16 2" xfId="8775"/>
    <cellStyle name="_DEM-WP(C) Costs not in AURORA 2006GRC_NIM Summary 17" xfId="8776"/>
    <cellStyle name="_DEM-WP(C) Costs not in AURORA 2006GRC_NIM Summary 17 2" xfId="8777"/>
    <cellStyle name="_DEM-WP(C) Costs not in AURORA 2006GRC_NIM Summary 18" xfId="8778"/>
    <cellStyle name="_DEM-WP(C) Costs not in AURORA 2006GRC_NIM Summary 18 2" xfId="8779"/>
    <cellStyle name="_DEM-WP(C) Costs not in AURORA 2006GRC_NIM Summary 19" xfId="8780"/>
    <cellStyle name="_DEM-WP(C) Costs not in AURORA 2006GRC_NIM Summary 19 2" xfId="8781"/>
    <cellStyle name="_DEM-WP(C) Costs not in AURORA 2006GRC_NIM Summary 2" xfId="8782"/>
    <cellStyle name="_DEM-WP(C) Costs not in AURORA 2006GRC_NIM Summary 2 2" xfId="8783"/>
    <cellStyle name="_DEM-WP(C) Costs not in AURORA 2006GRC_NIM Summary 2 2 2" xfId="8784"/>
    <cellStyle name="_DEM-WP(C) Costs not in AURORA 2006GRC_NIM Summary 2 3" xfId="8785"/>
    <cellStyle name="_DEM-WP(C) Costs not in AURORA 2006GRC_NIM Summary 20" xfId="8786"/>
    <cellStyle name="_DEM-WP(C) Costs not in AURORA 2006GRC_NIM Summary 20 2" xfId="8787"/>
    <cellStyle name="_DEM-WP(C) Costs not in AURORA 2006GRC_NIM Summary 21" xfId="8788"/>
    <cellStyle name="_DEM-WP(C) Costs not in AURORA 2006GRC_NIM Summary 21 2" xfId="8789"/>
    <cellStyle name="_DEM-WP(C) Costs not in AURORA 2006GRC_NIM Summary 22" xfId="8790"/>
    <cellStyle name="_DEM-WP(C) Costs not in AURORA 2006GRC_NIM Summary 22 2" xfId="8791"/>
    <cellStyle name="_DEM-WP(C) Costs not in AURORA 2006GRC_NIM Summary 23" xfId="8792"/>
    <cellStyle name="_DEM-WP(C) Costs not in AURORA 2006GRC_NIM Summary 23 2" xfId="8793"/>
    <cellStyle name="_DEM-WP(C) Costs not in AURORA 2006GRC_NIM Summary 24" xfId="8794"/>
    <cellStyle name="_DEM-WP(C) Costs not in AURORA 2006GRC_NIM Summary 24 2" xfId="8795"/>
    <cellStyle name="_DEM-WP(C) Costs not in AURORA 2006GRC_NIM Summary 25" xfId="8796"/>
    <cellStyle name="_DEM-WP(C) Costs not in AURORA 2006GRC_NIM Summary 25 2" xfId="8797"/>
    <cellStyle name="_DEM-WP(C) Costs not in AURORA 2006GRC_NIM Summary 26" xfId="8798"/>
    <cellStyle name="_DEM-WP(C) Costs not in AURORA 2006GRC_NIM Summary 26 2" xfId="8799"/>
    <cellStyle name="_DEM-WP(C) Costs not in AURORA 2006GRC_NIM Summary 27" xfId="8800"/>
    <cellStyle name="_DEM-WP(C) Costs not in AURORA 2006GRC_NIM Summary 27 2" xfId="8801"/>
    <cellStyle name="_DEM-WP(C) Costs not in AURORA 2006GRC_NIM Summary 28" xfId="8802"/>
    <cellStyle name="_DEM-WP(C) Costs not in AURORA 2006GRC_NIM Summary 28 2" xfId="8803"/>
    <cellStyle name="_DEM-WP(C) Costs not in AURORA 2006GRC_NIM Summary 29" xfId="8804"/>
    <cellStyle name="_DEM-WP(C) Costs not in AURORA 2006GRC_NIM Summary 29 2" xfId="8805"/>
    <cellStyle name="_DEM-WP(C) Costs not in AURORA 2006GRC_NIM Summary 3" xfId="8806"/>
    <cellStyle name="_DEM-WP(C) Costs not in AURORA 2006GRC_NIM Summary 3 2" xfId="8807"/>
    <cellStyle name="_DEM-WP(C) Costs not in AURORA 2006GRC_NIM Summary 30" xfId="8808"/>
    <cellStyle name="_DEM-WP(C) Costs not in AURORA 2006GRC_NIM Summary 30 2" xfId="8809"/>
    <cellStyle name="_DEM-WP(C) Costs not in AURORA 2006GRC_NIM Summary 31" xfId="8810"/>
    <cellStyle name="_DEM-WP(C) Costs not in AURORA 2006GRC_NIM Summary 31 2" xfId="8811"/>
    <cellStyle name="_DEM-WP(C) Costs not in AURORA 2006GRC_NIM Summary 32" xfId="8812"/>
    <cellStyle name="_DEM-WP(C) Costs not in AURORA 2006GRC_NIM Summary 32 2" xfId="8813"/>
    <cellStyle name="_DEM-WP(C) Costs not in AURORA 2006GRC_NIM Summary 33" xfId="8814"/>
    <cellStyle name="_DEM-WP(C) Costs not in AURORA 2006GRC_NIM Summary 33 2" xfId="8815"/>
    <cellStyle name="_DEM-WP(C) Costs not in AURORA 2006GRC_NIM Summary 34" xfId="8816"/>
    <cellStyle name="_DEM-WP(C) Costs not in AURORA 2006GRC_NIM Summary 34 2" xfId="8817"/>
    <cellStyle name="_DEM-WP(C) Costs not in AURORA 2006GRC_NIM Summary 35" xfId="8818"/>
    <cellStyle name="_DEM-WP(C) Costs not in AURORA 2006GRC_NIM Summary 35 2" xfId="8819"/>
    <cellStyle name="_DEM-WP(C) Costs not in AURORA 2006GRC_NIM Summary 36" xfId="8820"/>
    <cellStyle name="_DEM-WP(C) Costs not in AURORA 2006GRC_NIM Summary 36 2" xfId="8821"/>
    <cellStyle name="_DEM-WP(C) Costs not in AURORA 2006GRC_NIM Summary 37" xfId="8822"/>
    <cellStyle name="_DEM-WP(C) Costs not in AURORA 2006GRC_NIM Summary 37 2" xfId="8823"/>
    <cellStyle name="_DEM-WP(C) Costs not in AURORA 2006GRC_NIM Summary 38" xfId="8824"/>
    <cellStyle name="_DEM-WP(C) Costs not in AURORA 2006GRC_NIM Summary 38 2" xfId="8825"/>
    <cellStyle name="_DEM-WP(C) Costs not in AURORA 2006GRC_NIM Summary 39" xfId="8826"/>
    <cellStyle name="_DEM-WP(C) Costs not in AURORA 2006GRC_NIM Summary 39 2" xfId="8827"/>
    <cellStyle name="_DEM-WP(C) Costs not in AURORA 2006GRC_NIM Summary 4" xfId="8828"/>
    <cellStyle name="_DEM-WP(C) Costs not in AURORA 2006GRC_NIM Summary 4 2" xfId="8829"/>
    <cellStyle name="_DEM-WP(C) Costs not in AURORA 2006GRC_NIM Summary 40" xfId="8830"/>
    <cellStyle name="_DEM-WP(C) Costs not in AURORA 2006GRC_NIM Summary 40 2" xfId="8831"/>
    <cellStyle name="_DEM-WP(C) Costs not in AURORA 2006GRC_NIM Summary 41" xfId="8832"/>
    <cellStyle name="_DEM-WP(C) Costs not in AURORA 2006GRC_NIM Summary 41 2" xfId="8833"/>
    <cellStyle name="_DEM-WP(C) Costs not in AURORA 2006GRC_NIM Summary 42" xfId="8834"/>
    <cellStyle name="_DEM-WP(C) Costs not in AURORA 2006GRC_NIM Summary 42 2" xfId="8835"/>
    <cellStyle name="_DEM-WP(C) Costs not in AURORA 2006GRC_NIM Summary 43" xfId="8836"/>
    <cellStyle name="_DEM-WP(C) Costs not in AURORA 2006GRC_NIM Summary 43 2" xfId="8837"/>
    <cellStyle name="_DEM-WP(C) Costs not in AURORA 2006GRC_NIM Summary 44" xfId="8838"/>
    <cellStyle name="_DEM-WP(C) Costs not in AURORA 2006GRC_NIM Summary 44 2" xfId="8839"/>
    <cellStyle name="_DEM-WP(C) Costs not in AURORA 2006GRC_NIM Summary 45" xfId="8840"/>
    <cellStyle name="_DEM-WP(C) Costs not in AURORA 2006GRC_NIM Summary 45 2" xfId="8841"/>
    <cellStyle name="_DEM-WP(C) Costs not in AURORA 2006GRC_NIM Summary 46" xfId="8842"/>
    <cellStyle name="_DEM-WP(C) Costs not in AURORA 2006GRC_NIM Summary 46 2" xfId="8843"/>
    <cellStyle name="_DEM-WP(C) Costs not in AURORA 2006GRC_NIM Summary 47" xfId="8844"/>
    <cellStyle name="_DEM-WP(C) Costs not in AURORA 2006GRC_NIM Summary 47 2" xfId="8845"/>
    <cellStyle name="_DEM-WP(C) Costs not in AURORA 2006GRC_NIM Summary 48" xfId="8846"/>
    <cellStyle name="_DEM-WP(C) Costs not in AURORA 2006GRC_NIM Summary 49" xfId="8847"/>
    <cellStyle name="_DEM-WP(C) Costs not in AURORA 2006GRC_NIM Summary 5" xfId="8848"/>
    <cellStyle name="_DEM-WP(C) Costs not in AURORA 2006GRC_NIM Summary 5 2" xfId="8849"/>
    <cellStyle name="_DEM-WP(C) Costs not in AURORA 2006GRC_NIM Summary 50" xfId="8850"/>
    <cellStyle name="_DEM-WP(C) Costs not in AURORA 2006GRC_NIM Summary 51" xfId="8851"/>
    <cellStyle name="_DEM-WP(C) Costs not in AURORA 2006GRC_NIM Summary 6" xfId="8852"/>
    <cellStyle name="_DEM-WP(C) Costs not in AURORA 2006GRC_NIM Summary 6 2" xfId="8853"/>
    <cellStyle name="_DEM-WP(C) Costs not in AURORA 2006GRC_NIM Summary 7" xfId="8854"/>
    <cellStyle name="_DEM-WP(C) Costs not in AURORA 2006GRC_NIM Summary 7 2" xfId="8855"/>
    <cellStyle name="_DEM-WP(C) Costs not in AURORA 2006GRC_NIM Summary 8" xfId="8856"/>
    <cellStyle name="_DEM-WP(C) Costs not in AURORA 2006GRC_NIM Summary 8 2" xfId="8857"/>
    <cellStyle name="_DEM-WP(C) Costs not in AURORA 2006GRC_NIM Summary 9" xfId="8858"/>
    <cellStyle name="_DEM-WP(C) Costs not in AURORA 2006GRC_NIM Summary 9 2" xfId="8859"/>
    <cellStyle name="_DEM-WP(C) Costs not in AURORA 2006GRC_NIM Summary_DEM-WP(C) ENERG10C--ctn Mid-C_042010 2010GRC" xfId="8860"/>
    <cellStyle name="_DEM-WP(C) Costs not in AURORA 2006GRC_NIM Summary_DEM-WP(C) ENERG10C--ctn Mid-C_042010 2010GRC 2" xfId="8861"/>
    <cellStyle name="_DEM-WP(C) Costs not in AURORA 2006GRC_PCA 10 -  Exhibit D Dec 2011" xfId="8862"/>
    <cellStyle name="_DEM-WP(C) Costs not in AURORA 2006GRC_PCA 10 -  Exhibit D Dec 2011 2" xfId="8863"/>
    <cellStyle name="_DEM-WP(C) Costs not in AURORA 2006GRC_PCA 10 -  Exhibit D from A Kellogg Jan 2011" xfId="8864"/>
    <cellStyle name="_DEM-WP(C) Costs not in AURORA 2006GRC_PCA 10 -  Exhibit D from A Kellogg Jan 2011 2" xfId="8865"/>
    <cellStyle name="_DEM-WP(C) Costs not in AURORA 2006GRC_PCA 10 -  Exhibit D from A Kellogg July 2011" xfId="8866"/>
    <cellStyle name="_DEM-WP(C) Costs not in AURORA 2006GRC_PCA 10 -  Exhibit D from A Kellogg July 2011 2" xfId="8867"/>
    <cellStyle name="_DEM-WP(C) Costs not in AURORA 2006GRC_PCA 10 -  Exhibit D from S Free Rcv'd 12-11" xfId="8868"/>
    <cellStyle name="_DEM-WP(C) Costs not in AURORA 2006GRC_PCA 10 -  Exhibit D from S Free Rcv'd 12-11 2" xfId="8869"/>
    <cellStyle name="_DEM-WP(C) Costs not in AURORA 2006GRC_PCA 11 -  Exhibit D Jan 2012 fr A Kellogg" xfId="8870"/>
    <cellStyle name="_DEM-WP(C) Costs not in AURORA 2006GRC_PCA 11 -  Exhibit D Jan 2012 fr A Kellogg 2" xfId="8871"/>
    <cellStyle name="_DEM-WP(C) Costs not in AURORA 2006GRC_PCA 11 -  Exhibit D Jan 2012 WF" xfId="8872"/>
    <cellStyle name="_DEM-WP(C) Costs not in AURORA 2006GRC_PCA 11 -  Exhibit D Jan 2012 WF 2" xfId="8873"/>
    <cellStyle name="_DEM-WP(C) Costs not in AURORA 2006GRC_PCA 9 -  Exhibit D April 2010" xfId="8874"/>
    <cellStyle name="_DEM-WP(C) Costs not in AURORA 2006GRC_PCA 9 -  Exhibit D April 2010 (3)" xfId="8875"/>
    <cellStyle name="_DEM-WP(C) Costs not in AURORA 2006GRC_PCA 9 -  Exhibit D April 2010 (3) 2" xfId="8876"/>
    <cellStyle name="_DEM-WP(C) Costs not in AURORA 2006GRC_PCA 9 -  Exhibit D April 2010 (3) 2 2" xfId="8877"/>
    <cellStyle name="_DEM-WP(C) Costs not in AURORA 2006GRC_PCA 9 -  Exhibit D April 2010 (3) 2 2 2" xfId="8878"/>
    <cellStyle name="_DEM-WP(C) Costs not in AURORA 2006GRC_PCA 9 -  Exhibit D April 2010 (3) 2 3" xfId="8879"/>
    <cellStyle name="_DEM-WP(C) Costs not in AURORA 2006GRC_PCA 9 -  Exhibit D April 2010 (3) 3" xfId="8880"/>
    <cellStyle name="_DEM-WP(C) Costs not in AURORA 2006GRC_PCA 9 -  Exhibit D April 2010 (3) 3 2" xfId="8881"/>
    <cellStyle name="_DEM-WP(C) Costs not in AURORA 2006GRC_PCA 9 -  Exhibit D April 2010 (3) 4" xfId="8882"/>
    <cellStyle name="_DEM-WP(C) Costs not in AURORA 2006GRC_PCA 9 -  Exhibit D April 2010 (3)_DEM-WP(C) ENERG10C--ctn Mid-C_042010 2010GRC" xfId="8883"/>
    <cellStyle name="_DEM-WP(C) Costs not in AURORA 2006GRC_PCA 9 -  Exhibit D April 2010 (3)_DEM-WP(C) ENERG10C--ctn Mid-C_042010 2010GRC 2" xfId="8884"/>
    <cellStyle name="_DEM-WP(C) Costs not in AURORA 2006GRC_PCA 9 -  Exhibit D April 2010 2" xfId="8885"/>
    <cellStyle name="_DEM-WP(C) Costs not in AURORA 2006GRC_PCA 9 -  Exhibit D April 2010 2 2" xfId="8886"/>
    <cellStyle name="_DEM-WP(C) Costs not in AURORA 2006GRC_PCA 9 -  Exhibit D April 2010 3" xfId="8887"/>
    <cellStyle name="_DEM-WP(C) Costs not in AURORA 2006GRC_PCA 9 -  Exhibit D April 2010 3 2" xfId="8888"/>
    <cellStyle name="_DEM-WP(C) Costs not in AURORA 2006GRC_PCA 9 -  Exhibit D April 2010 4" xfId="8889"/>
    <cellStyle name="_DEM-WP(C) Costs not in AURORA 2006GRC_PCA 9 -  Exhibit D April 2010 4 2" xfId="8890"/>
    <cellStyle name="_DEM-WP(C) Costs not in AURORA 2006GRC_PCA 9 -  Exhibit D April 2010 5" xfId="8891"/>
    <cellStyle name="_DEM-WP(C) Costs not in AURORA 2006GRC_PCA 9 -  Exhibit D April 2010 5 2" xfId="8892"/>
    <cellStyle name="_DEM-WP(C) Costs not in AURORA 2006GRC_PCA 9 -  Exhibit D April 2010 6" xfId="8893"/>
    <cellStyle name="_DEM-WP(C) Costs not in AURORA 2006GRC_PCA 9 -  Exhibit D April 2010 6 2" xfId="8894"/>
    <cellStyle name="_DEM-WP(C) Costs not in AURORA 2006GRC_PCA 9 -  Exhibit D April 2010 7" xfId="8895"/>
    <cellStyle name="_DEM-WP(C) Costs not in AURORA 2006GRC_PCA 9 -  Exhibit D Nov 2010" xfId="8896"/>
    <cellStyle name="_DEM-WP(C) Costs not in AURORA 2006GRC_PCA 9 -  Exhibit D Nov 2010 2" xfId="8897"/>
    <cellStyle name="_DEM-WP(C) Costs not in AURORA 2006GRC_PCA 9 -  Exhibit D Nov 2010 2 2" xfId="8898"/>
    <cellStyle name="_DEM-WP(C) Costs not in AURORA 2006GRC_PCA 9 -  Exhibit D Nov 2010 3" xfId="8899"/>
    <cellStyle name="_DEM-WP(C) Costs not in AURORA 2006GRC_PCA 9 - Exhibit D at August 2010" xfId="8900"/>
    <cellStyle name="_DEM-WP(C) Costs not in AURORA 2006GRC_PCA 9 - Exhibit D at August 2010 2" xfId="8901"/>
    <cellStyle name="_DEM-WP(C) Costs not in AURORA 2006GRC_PCA 9 - Exhibit D at August 2010 2 2" xfId="8902"/>
    <cellStyle name="_DEM-WP(C) Costs not in AURORA 2006GRC_PCA 9 - Exhibit D at August 2010 3" xfId="8903"/>
    <cellStyle name="_DEM-WP(C) Costs not in AURORA 2006GRC_PCA 9 - Exhibit D June 2010 GRC" xfId="8904"/>
    <cellStyle name="_DEM-WP(C) Costs not in AURORA 2006GRC_PCA 9 - Exhibit D June 2010 GRC 2" xfId="8905"/>
    <cellStyle name="_DEM-WP(C) Costs not in AURORA 2006GRC_PCA 9 - Exhibit D June 2010 GRC 2 2" xfId="8906"/>
    <cellStyle name="_DEM-WP(C) Costs not in AURORA 2006GRC_PCA 9 - Exhibit D June 2010 GRC 3" xfId="8907"/>
    <cellStyle name="_DEM-WP(C) Costs not in AURORA 2006GRC_Power Costs - Comparison bx Rbtl-Staff-Jt-PC" xfId="8908"/>
    <cellStyle name="_DEM-WP(C) Costs not in AURORA 2006GRC_Power Costs - Comparison bx Rbtl-Staff-Jt-PC 2" xfId="8909"/>
    <cellStyle name="_DEM-WP(C) Costs not in AURORA 2006GRC_Power Costs - Comparison bx Rbtl-Staff-Jt-PC 2 2" xfId="8910"/>
    <cellStyle name="_DEM-WP(C) Costs not in AURORA 2006GRC_Power Costs - Comparison bx Rbtl-Staff-Jt-PC 2 2 2" xfId="8911"/>
    <cellStyle name="_DEM-WP(C) Costs not in AURORA 2006GRC_Power Costs - Comparison bx Rbtl-Staff-Jt-PC 2 3" xfId="8912"/>
    <cellStyle name="_DEM-WP(C) Costs not in AURORA 2006GRC_Power Costs - Comparison bx Rbtl-Staff-Jt-PC 3" xfId="8913"/>
    <cellStyle name="_DEM-WP(C) Costs not in AURORA 2006GRC_Power Costs - Comparison bx Rbtl-Staff-Jt-PC 3 2" xfId="8914"/>
    <cellStyle name="_DEM-WP(C) Costs not in AURORA 2006GRC_Power Costs - Comparison bx Rbtl-Staff-Jt-PC 4" xfId="8915"/>
    <cellStyle name="_DEM-WP(C) Costs not in AURORA 2006GRC_Power Costs - Comparison bx Rbtl-Staff-Jt-PC_Adj Bench DR 3 for Initial Briefs (Electric)" xfId="8916"/>
    <cellStyle name="_DEM-WP(C) Costs not in AURORA 2006GRC_Power Costs - Comparison bx Rbtl-Staff-Jt-PC_Adj Bench DR 3 for Initial Briefs (Electric) 2" xfId="8917"/>
    <cellStyle name="_DEM-WP(C) Costs not in AURORA 2006GRC_Power Costs - Comparison bx Rbtl-Staff-Jt-PC_Adj Bench DR 3 for Initial Briefs (Electric) 2 2" xfId="8918"/>
    <cellStyle name="_DEM-WP(C) Costs not in AURORA 2006GRC_Power Costs - Comparison bx Rbtl-Staff-Jt-PC_Adj Bench DR 3 for Initial Briefs (Electric) 2 2 2" xfId="8919"/>
    <cellStyle name="_DEM-WP(C) Costs not in AURORA 2006GRC_Power Costs - Comparison bx Rbtl-Staff-Jt-PC_Adj Bench DR 3 for Initial Briefs (Electric) 2 3" xfId="8920"/>
    <cellStyle name="_DEM-WP(C) Costs not in AURORA 2006GRC_Power Costs - Comparison bx Rbtl-Staff-Jt-PC_Adj Bench DR 3 for Initial Briefs (Electric) 3" xfId="8921"/>
    <cellStyle name="_DEM-WP(C) Costs not in AURORA 2006GRC_Power Costs - Comparison bx Rbtl-Staff-Jt-PC_Adj Bench DR 3 for Initial Briefs (Electric) 3 2" xfId="8922"/>
    <cellStyle name="_DEM-WP(C) Costs not in AURORA 2006GRC_Power Costs - Comparison bx Rbtl-Staff-Jt-PC_Adj Bench DR 3 for Initial Briefs (Electric) 4" xfId="8923"/>
    <cellStyle name="_DEM-WP(C) Costs not in AURORA 2006GRC_Power Costs - Comparison bx Rbtl-Staff-Jt-PC_Adj Bench DR 3 for Initial Briefs (Electric)_DEM-WP(C) ENERG10C--ctn Mid-C_042010 2010GRC" xfId="8924"/>
    <cellStyle name="_DEM-WP(C) Costs not in AURORA 2006GRC_Power Costs - Comparison bx Rbtl-Staff-Jt-PC_Adj Bench DR 3 for Initial Briefs (Electric)_DEM-WP(C) ENERG10C--ctn Mid-C_042010 2010GRC 2" xfId="8925"/>
    <cellStyle name="_DEM-WP(C) Costs not in AURORA 2006GRC_Power Costs - Comparison bx Rbtl-Staff-Jt-PC_DEM-WP(C) ENERG10C--ctn Mid-C_042010 2010GRC" xfId="8926"/>
    <cellStyle name="_DEM-WP(C) Costs not in AURORA 2006GRC_Power Costs - Comparison bx Rbtl-Staff-Jt-PC_DEM-WP(C) ENERG10C--ctn Mid-C_042010 2010GRC 2" xfId="8927"/>
    <cellStyle name="_DEM-WP(C) Costs not in AURORA 2006GRC_Power Costs - Comparison bx Rbtl-Staff-Jt-PC_Electric Rev Req Model (2009 GRC) Rebuttal" xfId="8928"/>
    <cellStyle name="_DEM-WP(C) Costs not in AURORA 2006GRC_Power Costs - Comparison bx Rbtl-Staff-Jt-PC_Electric Rev Req Model (2009 GRC) Rebuttal 2" xfId="8929"/>
    <cellStyle name="_DEM-WP(C) Costs not in AURORA 2006GRC_Power Costs - Comparison bx Rbtl-Staff-Jt-PC_Electric Rev Req Model (2009 GRC) Rebuttal 2 2" xfId="8930"/>
    <cellStyle name="_DEM-WP(C) Costs not in AURORA 2006GRC_Power Costs - Comparison bx Rbtl-Staff-Jt-PC_Electric Rev Req Model (2009 GRC) Rebuttal 2 2 2" xfId="8931"/>
    <cellStyle name="_DEM-WP(C) Costs not in AURORA 2006GRC_Power Costs - Comparison bx Rbtl-Staff-Jt-PC_Electric Rev Req Model (2009 GRC) Rebuttal 2 3" xfId="8932"/>
    <cellStyle name="_DEM-WP(C) Costs not in AURORA 2006GRC_Power Costs - Comparison bx Rbtl-Staff-Jt-PC_Electric Rev Req Model (2009 GRC) Rebuttal 3" xfId="8933"/>
    <cellStyle name="_DEM-WP(C) Costs not in AURORA 2006GRC_Power Costs - Comparison bx Rbtl-Staff-Jt-PC_Electric Rev Req Model (2009 GRC) Rebuttal 3 2" xfId="8934"/>
    <cellStyle name="_DEM-WP(C) Costs not in AURORA 2006GRC_Power Costs - Comparison bx Rbtl-Staff-Jt-PC_Electric Rev Req Model (2009 GRC) Rebuttal 4" xfId="8935"/>
    <cellStyle name="_DEM-WP(C) Costs not in AURORA 2006GRC_Power Costs - Comparison bx Rbtl-Staff-Jt-PC_Electric Rev Req Model (2009 GRC) Rebuttal REmoval of New  WH Solar AdjustMI" xfId="8936"/>
    <cellStyle name="_DEM-WP(C) Costs not in AURORA 2006GRC_Power Costs - Comparison bx Rbtl-Staff-Jt-PC_Electric Rev Req Model (2009 GRC) Rebuttal REmoval of New  WH Solar AdjustMI 2" xfId="8937"/>
    <cellStyle name="_DEM-WP(C) Costs not in AURORA 2006GRC_Power Costs - Comparison bx Rbtl-Staff-Jt-PC_Electric Rev Req Model (2009 GRC) Rebuttal REmoval of New  WH Solar AdjustMI 2 2" xfId="8938"/>
    <cellStyle name="_DEM-WP(C) Costs not in AURORA 2006GRC_Power Costs - Comparison bx Rbtl-Staff-Jt-PC_Electric Rev Req Model (2009 GRC) Rebuttal REmoval of New  WH Solar AdjustMI 2 2 2" xfId="8939"/>
    <cellStyle name="_DEM-WP(C) Costs not in AURORA 2006GRC_Power Costs - Comparison bx Rbtl-Staff-Jt-PC_Electric Rev Req Model (2009 GRC) Rebuttal REmoval of New  WH Solar AdjustMI 2 3" xfId="8940"/>
    <cellStyle name="_DEM-WP(C) Costs not in AURORA 2006GRC_Power Costs - Comparison bx Rbtl-Staff-Jt-PC_Electric Rev Req Model (2009 GRC) Rebuttal REmoval of New  WH Solar AdjustMI 3" xfId="8941"/>
    <cellStyle name="_DEM-WP(C) Costs not in AURORA 2006GRC_Power Costs - Comparison bx Rbtl-Staff-Jt-PC_Electric Rev Req Model (2009 GRC) Rebuttal REmoval of New  WH Solar AdjustMI 3 2" xfId="8942"/>
    <cellStyle name="_DEM-WP(C) Costs not in AURORA 2006GRC_Power Costs - Comparison bx Rbtl-Staff-Jt-PC_Electric Rev Req Model (2009 GRC) Rebuttal REmoval of New  WH Solar AdjustMI 4" xfId="8943"/>
    <cellStyle name="_DEM-WP(C) Costs not in AURORA 2006GRC_Power Costs - Comparison bx Rbtl-Staff-Jt-PC_Electric Rev Req Model (2009 GRC) Rebuttal REmoval of New  WH Solar AdjustMI_DEM-WP(C) ENERG10C--ctn Mid-C_042010 2010GRC" xfId="8944"/>
    <cellStyle name="_DEM-WP(C) Costs not in AURORA 2006GRC_Power Costs - Comparison bx Rbtl-Staff-Jt-PC_Electric Rev Req Model (2009 GRC) Rebuttal REmoval of New  WH Solar AdjustMI_DEM-WP(C) ENERG10C--ctn Mid-C_042010 2010GRC 2" xfId="8945"/>
    <cellStyle name="_DEM-WP(C) Costs not in AURORA 2006GRC_Power Costs - Comparison bx Rbtl-Staff-Jt-PC_Electric Rev Req Model (2009 GRC) Revised 01-18-2010" xfId="8946"/>
    <cellStyle name="_DEM-WP(C) Costs not in AURORA 2006GRC_Power Costs - Comparison bx Rbtl-Staff-Jt-PC_Electric Rev Req Model (2009 GRC) Revised 01-18-2010 2" xfId="8947"/>
    <cellStyle name="_DEM-WP(C) Costs not in AURORA 2006GRC_Power Costs - Comparison bx Rbtl-Staff-Jt-PC_Electric Rev Req Model (2009 GRC) Revised 01-18-2010 2 2" xfId="8948"/>
    <cellStyle name="_DEM-WP(C) Costs not in AURORA 2006GRC_Power Costs - Comparison bx Rbtl-Staff-Jt-PC_Electric Rev Req Model (2009 GRC) Revised 01-18-2010 2 2 2" xfId="8949"/>
    <cellStyle name="_DEM-WP(C) Costs not in AURORA 2006GRC_Power Costs - Comparison bx Rbtl-Staff-Jt-PC_Electric Rev Req Model (2009 GRC) Revised 01-18-2010 2 3" xfId="8950"/>
    <cellStyle name="_DEM-WP(C) Costs not in AURORA 2006GRC_Power Costs - Comparison bx Rbtl-Staff-Jt-PC_Electric Rev Req Model (2009 GRC) Revised 01-18-2010 3" xfId="8951"/>
    <cellStyle name="_DEM-WP(C) Costs not in AURORA 2006GRC_Power Costs - Comparison bx Rbtl-Staff-Jt-PC_Electric Rev Req Model (2009 GRC) Revised 01-18-2010 3 2" xfId="8952"/>
    <cellStyle name="_DEM-WP(C) Costs not in AURORA 2006GRC_Power Costs - Comparison bx Rbtl-Staff-Jt-PC_Electric Rev Req Model (2009 GRC) Revised 01-18-2010 4" xfId="8953"/>
    <cellStyle name="_DEM-WP(C) Costs not in AURORA 2006GRC_Power Costs - Comparison bx Rbtl-Staff-Jt-PC_Electric Rev Req Model (2009 GRC) Revised 01-18-2010_DEM-WP(C) ENERG10C--ctn Mid-C_042010 2010GRC" xfId="8954"/>
    <cellStyle name="_DEM-WP(C) Costs not in AURORA 2006GRC_Power Costs - Comparison bx Rbtl-Staff-Jt-PC_Electric Rev Req Model (2009 GRC) Revised 01-18-2010_DEM-WP(C) ENERG10C--ctn Mid-C_042010 2010GRC 2" xfId="8955"/>
    <cellStyle name="_DEM-WP(C) Costs not in AURORA 2006GRC_Power Costs - Comparison bx Rbtl-Staff-Jt-PC_Final Order Electric EXHIBIT A-1" xfId="8956"/>
    <cellStyle name="_DEM-WP(C) Costs not in AURORA 2006GRC_Power Costs - Comparison bx Rbtl-Staff-Jt-PC_Final Order Electric EXHIBIT A-1 2" xfId="8957"/>
    <cellStyle name="_DEM-WP(C) Costs not in AURORA 2006GRC_Power Costs - Comparison bx Rbtl-Staff-Jt-PC_Final Order Electric EXHIBIT A-1 2 2" xfId="8958"/>
    <cellStyle name="_DEM-WP(C) Costs not in AURORA 2006GRC_Power Costs - Comparison bx Rbtl-Staff-Jt-PC_Final Order Electric EXHIBIT A-1 2 2 2" xfId="8959"/>
    <cellStyle name="_DEM-WP(C) Costs not in AURORA 2006GRC_Power Costs - Comparison bx Rbtl-Staff-Jt-PC_Final Order Electric EXHIBIT A-1 2 3" xfId="8960"/>
    <cellStyle name="_DEM-WP(C) Costs not in AURORA 2006GRC_Power Costs - Comparison bx Rbtl-Staff-Jt-PC_Final Order Electric EXHIBIT A-1 3" xfId="8961"/>
    <cellStyle name="_DEM-WP(C) Costs not in AURORA 2006GRC_Power Costs - Comparison bx Rbtl-Staff-Jt-PC_Final Order Electric EXHIBIT A-1 3 2" xfId="8962"/>
    <cellStyle name="_DEM-WP(C) Costs not in AURORA 2006GRC_Power Costs - Comparison bx Rbtl-Staff-Jt-PC_Final Order Electric EXHIBIT A-1 4" xfId="8963"/>
    <cellStyle name="_DEM-WP(C) Costs not in AURORA 2006GRC_Production Adj 4.37" xfId="8964"/>
    <cellStyle name="_DEM-WP(C) Costs not in AURORA 2006GRC_Production Adj 4.37 2" xfId="8965"/>
    <cellStyle name="_DEM-WP(C) Costs not in AURORA 2006GRC_Production Adj 4.37 2 2" xfId="8966"/>
    <cellStyle name="_DEM-WP(C) Costs not in AURORA 2006GRC_Production Adj 4.37 2 2 2" xfId="8967"/>
    <cellStyle name="_DEM-WP(C) Costs not in AURORA 2006GRC_Production Adj 4.37 2 3" xfId="8968"/>
    <cellStyle name="_DEM-WP(C) Costs not in AURORA 2006GRC_Production Adj 4.37 3" xfId="8969"/>
    <cellStyle name="_DEM-WP(C) Costs not in AURORA 2006GRC_Production Adj 4.37 3 2" xfId="8970"/>
    <cellStyle name="_DEM-WP(C) Costs not in AURORA 2006GRC_Production Adj 4.37 4" xfId="8971"/>
    <cellStyle name="_DEM-WP(C) Costs not in AURORA 2006GRC_Purchased Power Adj 4.03" xfId="8972"/>
    <cellStyle name="_DEM-WP(C) Costs not in AURORA 2006GRC_Purchased Power Adj 4.03 2" xfId="8973"/>
    <cellStyle name="_DEM-WP(C) Costs not in AURORA 2006GRC_Purchased Power Adj 4.03 2 2" xfId="8974"/>
    <cellStyle name="_DEM-WP(C) Costs not in AURORA 2006GRC_Purchased Power Adj 4.03 2 2 2" xfId="8975"/>
    <cellStyle name="_DEM-WP(C) Costs not in AURORA 2006GRC_Purchased Power Adj 4.03 2 3" xfId="8976"/>
    <cellStyle name="_DEM-WP(C) Costs not in AURORA 2006GRC_Purchased Power Adj 4.03 3" xfId="8977"/>
    <cellStyle name="_DEM-WP(C) Costs not in AURORA 2006GRC_Purchased Power Adj 4.03 3 2" xfId="8978"/>
    <cellStyle name="_DEM-WP(C) Costs not in AURORA 2006GRC_Purchased Power Adj 4.03 4" xfId="8979"/>
    <cellStyle name="_DEM-WP(C) Costs not in AURORA 2006GRC_Rebuttal Power Costs" xfId="8980"/>
    <cellStyle name="_DEM-WP(C) Costs not in AURORA 2006GRC_Rebuttal Power Costs 2" xfId="8981"/>
    <cellStyle name="_DEM-WP(C) Costs not in AURORA 2006GRC_Rebuttal Power Costs 2 2" xfId="8982"/>
    <cellStyle name="_DEM-WP(C) Costs not in AURORA 2006GRC_Rebuttal Power Costs 2 2 2" xfId="8983"/>
    <cellStyle name="_DEM-WP(C) Costs not in AURORA 2006GRC_Rebuttal Power Costs 2 3" xfId="8984"/>
    <cellStyle name="_DEM-WP(C) Costs not in AURORA 2006GRC_Rebuttal Power Costs 3" xfId="8985"/>
    <cellStyle name="_DEM-WP(C) Costs not in AURORA 2006GRC_Rebuttal Power Costs 3 2" xfId="8986"/>
    <cellStyle name="_DEM-WP(C) Costs not in AURORA 2006GRC_Rebuttal Power Costs 4" xfId="8987"/>
    <cellStyle name="_DEM-WP(C) Costs not in AURORA 2006GRC_Rebuttal Power Costs_Adj Bench DR 3 for Initial Briefs (Electric)" xfId="8988"/>
    <cellStyle name="_DEM-WP(C) Costs not in AURORA 2006GRC_Rebuttal Power Costs_Adj Bench DR 3 for Initial Briefs (Electric) 2" xfId="8989"/>
    <cellStyle name="_DEM-WP(C) Costs not in AURORA 2006GRC_Rebuttal Power Costs_Adj Bench DR 3 for Initial Briefs (Electric) 2 2" xfId="8990"/>
    <cellStyle name="_DEM-WP(C) Costs not in AURORA 2006GRC_Rebuttal Power Costs_Adj Bench DR 3 for Initial Briefs (Electric) 2 2 2" xfId="8991"/>
    <cellStyle name="_DEM-WP(C) Costs not in AURORA 2006GRC_Rebuttal Power Costs_Adj Bench DR 3 for Initial Briefs (Electric) 2 3" xfId="8992"/>
    <cellStyle name="_DEM-WP(C) Costs not in AURORA 2006GRC_Rebuttal Power Costs_Adj Bench DR 3 for Initial Briefs (Electric) 3" xfId="8993"/>
    <cellStyle name="_DEM-WP(C) Costs not in AURORA 2006GRC_Rebuttal Power Costs_Adj Bench DR 3 for Initial Briefs (Electric) 3 2" xfId="8994"/>
    <cellStyle name="_DEM-WP(C) Costs not in AURORA 2006GRC_Rebuttal Power Costs_Adj Bench DR 3 for Initial Briefs (Electric) 4" xfId="8995"/>
    <cellStyle name="_DEM-WP(C) Costs not in AURORA 2006GRC_Rebuttal Power Costs_Adj Bench DR 3 for Initial Briefs (Electric)_DEM-WP(C) ENERG10C--ctn Mid-C_042010 2010GRC" xfId="8996"/>
    <cellStyle name="_DEM-WP(C) Costs not in AURORA 2006GRC_Rebuttal Power Costs_Adj Bench DR 3 for Initial Briefs (Electric)_DEM-WP(C) ENERG10C--ctn Mid-C_042010 2010GRC 2" xfId="8997"/>
    <cellStyle name="_DEM-WP(C) Costs not in AURORA 2006GRC_Rebuttal Power Costs_DEM-WP(C) ENERG10C--ctn Mid-C_042010 2010GRC" xfId="8998"/>
    <cellStyle name="_DEM-WP(C) Costs not in AURORA 2006GRC_Rebuttal Power Costs_DEM-WP(C) ENERG10C--ctn Mid-C_042010 2010GRC 2" xfId="8999"/>
    <cellStyle name="_DEM-WP(C) Costs not in AURORA 2006GRC_Rebuttal Power Costs_Electric Rev Req Model (2009 GRC) Rebuttal" xfId="9000"/>
    <cellStyle name="_DEM-WP(C) Costs not in AURORA 2006GRC_Rebuttal Power Costs_Electric Rev Req Model (2009 GRC) Rebuttal 2" xfId="9001"/>
    <cellStyle name="_DEM-WP(C) Costs not in AURORA 2006GRC_Rebuttal Power Costs_Electric Rev Req Model (2009 GRC) Rebuttal 2 2" xfId="9002"/>
    <cellStyle name="_DEM-WP(C) Costs not in AURORA 2006GRC_Rebuttal Power Costs_Electric Rev Req Model (2009 GRC) Rebuttal 2 2 2" xfId="9003"/>
    <cellStyle name="_DEM-WP(C) Costs not in AURORA 2006GRC_Rebuttal Power Costs_Electric Rev Req Model (2009 GRC) Rebuttal 2 3" xfId="9004"/>
    <cellStyle name="_DEM-WP(C) Costs not in AURORA 2006GRC_Rebuttal Power Costs_Electric Rev Req Model (2009 GRC) Rebuttal 3" xfId="9005"/>
    <cellStyle name="_DEM-WP(C) Costs not in AURORA 2006GRC_Rebuttal Power Costs_Electric Rev Req Model (2009 GRC) Rebuttal 3 2" xfId="9006"/>
    <cellStyle name="_DEM-WP(C) Costs not in AURORA 2006GRC_Rebuttal Power Costs_Electric Rev Req Model (2009 GRC) Rebuttal 4" xfId="9007"/>
    <cellStyle name="_DEM-WP(C) Costs not in AURORA 2006GRC_Rebuttal Power Costs_Electric Rev Req Model (2009 GRC) Rebuttal REmoval of New  WH Solar AdjustMI" xfId="9008"/>
    <cellStyle name="_DEM-WP(C) Costs not in AURORA 2006GRC_Rebuttal Power Costs_Electric Rev Req Model (2009 GRC) Rebuttal REmoval of New  WH Solar AdjustMI 2" xfId="9009"/>
    <cellStyle name="_DEM-WP(C) Costs not in AURORA 2006GRC_Rebuttal Power Costs_Electric Rev Req Model (2009 GRC) Rebuttal REmoval of New  WH Solar AdjustMI 2 2" xfId="9010"/>
    <cellStyle name="_DEM-WP(C) Costs not in AURORA 2006GRC_Rebuttal Power Costs_Electric Rev Req Model (2009 GRC) Rebuttal REmoval of New  WH Solar AdjustMI 2 2 2" xfId="9011"/>
    <cellStyle name="_DEM-WP(C) Costs not in AURORA 2006GRC_Rebuttal Power Costs_Electric Rev Req Model (2009 GRC) Rebuttal REmoval of New  WH Solar AdjustMI 2 3" xfId="9012"/>
    <cellStyle name="_DEM-WP(C) Costs not in AURORA 2006GRC_Rebuttal Power Costs_Electric Rev Req Model (2009 GRC) Rebuttal REmoval of New  WH Solar AdjustMI 3" xfId="9013"/>
    <cellStyle name="_DEM-WP(C) Costs not in AURORA 2006GRC_Rebuttal Power Costs_Electric Rev Req Model (2009 GRC) Rebuttal REmoval of New  WH Solar AdjustMI 3 2" xfId="9014"/>
    <cellStyle name="_DEM-WP(C) Costs not in AURORA 2006GRC_Rebuttal Power Costs_Electric Rev Req Model (2009 GRC) Rebuttal REmoval of New  WH Solar AdjustMI 4" xfId="9015"/>
    <cellStyle name="_DEM-WP(C) Costs not in AURORA 2006GRC_Rebuttal Power Costs_Electric Rev Req Model (2009 GRC) Rebuttal REmoval of New  WH Solar AdjustMI_DEM-WP(C) ENERG10C--ctn Mid-C_042010 2010GRC" xfId="9016"/>
    <cellStyle name="_DEM-WP(C) Costs not in AURORA 2006GRC_Rebuttal Power Costs_Electric Rev Req Model (2009 GRC) Rebuttal REmoval of New  WH Solar AdjustMI_DEM-WP(C) ENERG10C--ctn Mid-C_042010 2010GRC 2" xfId="9017"/>
    <cellStyle name="_DEM-WP(C) Costs not in AURORA 2006GRC_Rebuttal Power Costs_Electric Rev Req Model (2009 GRC) Revised 01-18-2010" xfId="9018"/>
    <cellStyle name="_DEM-WP(C) Costs not in AURORA 2006GRC_Rebuttal Power Costs_Electric Rev Req Model (2009 GRC) Revised 01-18-2010 2" xfId="9019"/>
    <cellStyle name="_DEM-WP(C) Costs not in AURORA 2006GRC_Rebuttal Power Costs_Electric Rev Req Model (2009 GRC) Revised 01-18-2010 2 2" xfId="9020"/>
    <cellStyle name="_DEM-WP(C) Costs not in AURORA 2006GRC_Rebuttal Power Costs_Electric Rev Req Model (2009 GRC) Revised 01-18-2010 2 2 2" xfId="9021"/>
    <cellStyle name="_DEM-WP(C) Costs not in AURORA 2006GRC_Rebuttal Power Costs_Electric Rev Req Model (2009 GRC) Revised 01-18-2010 2 3" xfId="9022"/>
    <cellStyle name="_DEM-WP(C) Costs not in AURORA 2006GRC_Rebuttal Power Costs_Electric Rev Req Model (2009 GRC) Revised 01-18-2010 3" xfId="9023"/>
    <cellStyle name="_DEM-WP(C) Costs not in AURORA 2006GRC_Rebuttal Power Costs_Electric Rev Req Model (2009 GRC) Revised 01-18-2010 3 2" xfId="9024"/>
    <cellStyle name="_DEM-WP(C) Costs not in AURORA 2006GRC_Rebuttal Power Costs_Electric Rev Req Model (2009 GRC) Revised 01-18-2010 4" xfId="9025"/>
    <cellStyle name="_DEM-WP(C) Costs not in AURORA 2006GRC_Rebuttal Power Costs_Electric Rev Req Model (2009 GRC) Revised 01-18-2010_DEM-WP(C) ENERG10C--ctn Mid-C_042010 2010GRC" xfId="9026"/>
    <cellStyle name="_DEM-WP(C) Costs not in AURORA 2006GRC_Rebuttal Power Costs_Electric Rev Req Model (2009 GRC) Revised 01-18-2010_DEM-WP(C) ENERG10C--ctn Mid-C_042010 2010GRC 2" xfId="9027"/>
    <cellStyle name="_DEM-WP(C) Costs not in AURORA 2006GRC_Rebuttal Power Costs_Final Order Electric EXHIBIT A-1" xfId="9028"/>
    <cellStyle name="_DEM-WP(C) Costs not in AURORA 2006GRC_Rebuttal Power Costs_Final Order Electric EXHIBIT A-1 2" xfId="9029"/>
    <cellStyle name="_DEM-WP(C) Costs not in AURORA 2006GRC_Rebuttal Power Costs_Final Order Electric EXHIBIT A-1 2 2" xfId="9030"/>
    <cellStyle name="_DEM-WP(C) Costs not in AURORA 2006GRC_Rebuttal Power Costs_Final Order Electric EXHIBIT A-1 2 2 2" xfId="9031"/>
    <cellStyle name="_DEM-WP(C) Costs not in AURORA 2006GRC_Rebuttal Power Costs_Final Order Electric EXHIBIT A-1 2 3" xfId="9032"/>
    <cellStyle name="_DEM-WP(C) Costs not in AURORA 2006GRC_Rebuttal Power Costs_Final Order Electric EXHIBIT A-1 3" xfId="9033"/>
    <cellStyle name="_DEM-WP(C) Costs not in AURORA 2006GRC_Rebuttal Power Costs_Final Order Electric EXHIBIT A-1 3 2" xfId="9034"/>
    <cellStyle name="_DEM-WP(C) Costs not in AURORA 2006GRC_Rebuttal Power Costs_Final Order Electric EXHIBIT A-1 4" xfId="9035"/>
    <cellStyle name="_DEM-WP(C) Costs not in AURORA 2006GRC_ROR 5.02" xfId="9036"/>
    <cellStyle name="_DEM-WP(C) Costs not in AURORA 2006GRC_ROR 5.02 2" xfId="9037"/>
    <cellStyle name="_DEM-WP(C) Costs not in AURORA 2006GRC_ROR 5.02 2 2" xfId="9038"/>
    <cellStyle name="_DEM-WP(C) Costs not in AURORA 2006GRC_ROR 5.02 2 2 2" xfId="9039"/>
    <cellStyle name="_DEM-WP(C) Costs not in AURORA 2006GRC_ROR 5.02 2 3" xfId="9040"/>
    <cellStyle name="_DEM-WP(C) Costs not in AURORA 2006GRC_ROR 5.02 3" xfId="9041"/>
    <cellStyle name="_DEM-WP(C) Costs not in AURORA 2006GRC_ROR 5.02 3 2" xfId="9042"/>
    <cellStyle name="_DEM-WP(C) Costs not in AURORA 2006GRC_ROR 5.02 4" xfId="9043"/>
    <cellStyle name="_DEM-WP(C) Costs not in AURORA 2006GRC_Transmission Workbook for May BOD" xfId="9044"/>
    <cellStyle name="_DEM-WP(C) Costs not in AURORA 2006GRC_Transmission Workbook for May BOD 2" xfId="9045"/>
    <cellStyle name="_DEM-WP(C) Costs not in AURORA 2006GRC_Transmission Workbook for May BOD 2 2" xfId="9046"/>
    <cellStyle name="_DEM-WP(C) Costs not in AURORA 2006GRC_Transmission Workbook for May BOD 2 2 2" xfId="9047"/>
    <cellStyle name="_DEM-WP(C) Costs not in AURORA 2006GRC_Transmission Workbook for May BOD 2 3" xfId="9048"/>
    <cellStyle name="_DEM-WP(C) Costs not in AURORA 2006GRC_Transmission Workbook for May BOD 3" xfId="9049"/>
    <cellStyle name="_DEM-WP(C) Costs not in AURORA 2006GRC_Transmission Workbook for May BOD 3 2" xfId="9050"/>
    <cellStyle name="_DEM-WP(C) Costs not in AURORA 2006GRC_Transmission Workbook for May BOD 4" xfId="9051"/>
    <cellStyle name="_DEM-WP(C) Costs not in AURORA 2006GRC_Transmission Workbook for May BOD_DEM-WP(C) ENERG10C--ctn Mid-C_042010 2010GRC" xfId="9052"/>
    <cellStyle name="_DEM-WP(C) Costs not in AURORA 2006GRC_Transmission Workbook for May BOD_DEM-WP(C) ENERG10C--ctn Mid-C_042010 2010GRC 2" xfId="9053"/>
    <cellStyle name="_DEM-WP(C) Costs not in AURORA 2006GRC_Wind Integration 10GRC" xfId="9054"/>
    <cellStyle name="_DEM-WP(C) Costs not in AURORA 2006GRC_Wind Integration 10GRC 2" xfId="9055"/>
    <cellStyle name="_DEM-WP(C) Costs not in AURORA 2006GRC_Wind Integration 10GRC 2 2" xfId="9056"/>
    <cellStyle name="_DEM-WP(C) Costs not in AURORA 2006GRC_Wind Integration 10GRC 2 2 2" xfId="9057"/>
    <cellStyle name="_DEM-WP(C) Costs not in AURORA 2006GRC_Wind Integration 10GRC 2 3" xfId="9058"/>
    <cellStyle name="_DEM-WP(C) Costs not in AURORA 2006GRC_Wind Integration 10GRC 3" xfId="9059"/>
    <cellStyle name="_DEM-WP(C) Costs not in AURORA 2006GRC_Wind Integration 10GRC 3 2" xfId="9060"/>
    <cellStyle name="_DEM-WP(C) Costs not in AURORA 2006GRC_Wind Integration 10GRC 4" xfId="9061"/>
    <cellStyle name="_DEM-WP(C) Costs not in AURORA 2006GRC_Wind Integration 10GRC_DEM-WP(C) ENERG10C--ctn Mid-C_042010 2010GRC" xfId="9062"/>
    <cellStyle name="_DEM-WP(C) Costs not in AURORA 2006GRC_Wind Integration 10GRC_DEM-WP(C) ENERG10C--ctn Mid-C_042010 2010GRC 2" xfId="9063"/>
    <cellStyle name="_DEM-WP(C) Costs not in AURORA 2007GRC" xfId="9064"/>
    <cellStyle name="_DEM-WP(C) Costs not in AURORA 2007GRC 2" xfId="9065"/>
    <cellStyle name="_DEM-WP(C) Costs not in AURORA 2007GRC 2 2" xfId="9066"/>
    <cellStyle name="_DEM-WP(C) Costs not in AURORA 2007GRC 2 2 2" xfId="9067"/>
    <cellStyle name="_DEM-WP(C) Costs not in AURORA 2007GRC 2 2 2 2" xfId="9068"/>
    <cellStyle name="_DEM-WP(C) Costs not in AURORA 2007GRC 2 2 3" xfId="9069"/>
    <cellStyle name="_DEM-WP(C) Costs not in AURORA 2007GRC 2 3" xfId="9070"/>
    <cellStyle name="_DEM-WP(C) Costs not in AURORA 2007GRC 2 3 2" xfId="9071"/>
    <cellStyle name="_DEM-WP(C) Costs not in AURORA 2007GRC 2 4" xfId="9072"/>
    <cellStyle name="_DEM-WP(C) Costs not in AURORA 2007GRC 3" xfId="9073"/>
    <cellStyle name="_DEM-WP(C) Costs not in AURORA 2007GRC 3 2" xfId="9074"/>
    <cellStyle name="_DEM-WP(C) Costs not in AURORA 2007GRC 4" xfId="9075"/>
    <cellStyle name="_DEM-WP(C) Costs not in AURORA 2007GRC Update" xfId="9076"/>
    <cellStyle name="_DEM-WP(C) Costs not in AURORA 2007GRC Update 2" xfId="9077"/>
    <cellStyle name="_DEM-WP(C) Costs not in AURORA 2007GRC Update 2 2" xfId="9078"/>
    <cellStyle name="_DEM-WP(C) Costs not in AURORA 2007GRC Update 2 2 2" xfId="9079"/>
    <cellStyle name="_DEM-WP(C) Costs not in AURORA 2007GRC Update 2 3" xfId="9080"/>
    <cellStyle name="_DEM-WP(C) Costs not in AURORA 2007GRC Update 3" xfId="9081"/>
    <cellStyle name="_DEM-WP(C) Costs not in AURORA 2007GRC Update 3 2" xfId="9082"/>
    <cellStyle name="_DEM-WP(C) Costs not in AURORA 2007GRC Update 4" xfId="9083"/>
    <cellStyle name="_DEM-WP(C) Costs not in AURORA 2007GRC Update_DEM-WP(C) ENERG10C--ctn Mid-C_042010 2010GRC" xfId="9084"/>
    <cellStyle name="_DEM-WP(C) Costs not in AURORA 2007GRC Update_DEM-WP(C) ENERG10C--ctn Mid-C_042010 2010GRC 2" xfId="9085"/>
    <cellStyle name="_DEM-WP(C) Costs not in AURORA 2007GRC Update_NIM Summary" xfId="9086"/>
    <cellStyle name="_DEM-WP(C) Costs not in AURORA 2007GRC Update_NIM Summary 2" xfId="9087"/>
    <cellStyle name="_DEM-WP(C) Costs not in AURORA 2007GRC Update_NIM Summary 2 2" xfId="9088"/>
    <cellStyle name="_DEM-WP(C) Costs not in AURORA 2007GRC Update_NIM Summary 2 2 2" xfId="9089"/>
    <cellStyle name="_DEM-WP(C) Costs not in AURORA 2007GRC Update_NIM Summary 2 3" xfId="9090"/>
    <cellStyle name="_DEM-WP(C) Costs not in AURORA 2007GRC Update_NIM Summary 3" xfId="9091"/>
    <cellStyle name="_DEM-WP(C) Costs not in AURORA 2007GRC Update_NIM Summary 3 2" xfId="9092"/>
    <cellStyle name="_DEM-WP(C) Costs not in AURORA 2007GRC Update_NIM Summary 4" xfId="9093"/>
    <cellStyle name="_DEM-WP(C) Costs not in AURORA 2007GRC Update_NIM Summary_DEM-WP(C) ENERG10C--ctn Mid-C_042010 2010GRC" xfId="9094"/>
    <cellStyle name="_DEM-WP(C) Costs not in AURORA 2007GRC Update_NIM Summary_DEM-WP(C) ENERG10C--ctn Mid-C_042010 2010GRC 2" xfId="9095"/>
    <cellStyle name="_DEM-WP(C) Costs not in AURORA 2007GRC_16.37E Wild Horse Expansion DeferralRevwrkingfile SF" xfId="9096"/>
    <cellStyle name="_DEM-WP(C) Costs not in AURORA 2007GRC_16.37E Wild Horse Expansion DeferralRevwrkingfile SF 2" xfId="9097"/>
    <cellStyle name="_DEM-WP(C) Costs not in AURORA 2007GRC_16.37E Wild Horse Expansion DeferralRevwrkingfile SF 2 2" xfId="9098"/>
    <cellStyle name="_DEM-WP(C) Costs not in AURORA 2007GRC_16.37E Wild Horse Expansion DeferralRevwrkingfile SF 2 2 2" xfId="9099"/>
    <cellStyle name="_DEM-WP(C) Costs not in AURORA 2007GRC_16.37E Wild Horse Expansion DeferralRevwrkingfile SF 2 3" xfId="9100"/>
    <cellStyle name="_DEM-WP(C) Costs not in AURORA 2007GRC_16.37E Wild Horse Expansion DeferralRevwrkingfile SF 3" xfId="9101"/>
    <cellStyle name="_DEM-WP(C) Costs not in AURORA 2007GRC_16.37E Wild Horse Expansion DeferralRevwrkingfile SF 3 2" xfId="9102"/>
    <cellStyle name="_DEM-WP(C) Costs not in AURORA 2007GRC_16.37E Wild Horse Expansion DeferralRevwrkingfile SF 4" xfId="9103"/>
    <cellStyle name="_DEM-WP(C) Costs not in AURORA 2007GRC_16.37E Wild Horse Expansion DeferralRevwrkingfile SF_DEM-WP(C) ENERG10C--ctn Mid-C_042010 2010GRC" xfId="9104"/>
    <cellStyle name="_DEM-WP(C) Costs not in AURORA 2007GRC_16.37E Wild Horse Expansion DeferralRevwrkingfile SF_DEM-WP(C) ENERG10C--ctn Mid-C_042010 2010GRC 2" xfId="9105"/>
    <cellStyle name="_DEM-WP(C) Costs not in AURORA 2007GRC_2009 GRC Compl Filing - Exhibit D" xfId="9106"/>
    <cellStyle name="_DEM-WP(C) Costs not in AURORA 2007GRC_2009 GRC Compl Filing - Exhibit D 2" xfId="9107"/>
    <cellStyle name="_DEM-WP(C) Costs not in AURORA 2007GRC_2009 GRC Compl Filing - Exhibit D 2 2" xfId="9108"/>
    <cellStyle name="_DEM-WP(C) Costs not in AURORA 2007GRC_2009 GRC Compl Filing - Exhibit D 2 2 2" xfId="9109"/>
    <cellStyle name="_DEM-WP(C) Costs not in AURORA 2007GRC_2009 GRC Compl Filing - Exhibit D 2 3" xfId="9110"/>
    <cellStyle name="_DEM-WP(C) Costs not in AURORA 2007GRC_2009 GRC Compl Filing - Exhibit D 3" xfId="9111"/>
    <cellStyle name="_DEM-WP(C) Costs not in AURORA 2007GRC_2009 GRC Compl Filing - Exhibit D 3 2" xfId="9112"/>
    <cellStyle name="_DEM-WP(C) Costs not in AURORA 2007GRC_2009 GRC Compl Filing - Exhibit D 4" xfId="9113"/>
    <cellStyle name="_DEM-WP(C) Costs not in AURORA 2007GRC_2009 GRC Compl Filing - Exhibit D_DEM-WP(C) ENERG10C--ctn Mid-C_042010 2010GRC" xfId="9114"/>
    <cellStyle name="_DEM-WP(C) Costs not in AURORA 2007GRC_2009 GRC Compl Filing - Exhibit D_DEM-WP(C) ENERG10C--ctn Mid-C_042010 2010GRC 2" xfId="9115"/>
    <cellStyle name="_DEM-WP(C) Costs not in AURORA 2007GRC_Adj Bench DR 3 for Initial Briefs (Electric)" xfId="9116"/>
    <cellStyle name="_DEM-WP(C) Costs not in AURORA 2007GRC_Adj Bench DR 3 for Initial Briefs (Electric) 2" xfId="9117"/>
    <cellStyle name="_DEM-WP(C) Costs not in AURORA 2007GRC_Adj Bench DR 3 for Initial Briefs (Electric) 2 2" xfId="9118"/>
    <cellStyle name="_DEM-WP(C) Costs not in AURORA 2007GRC_Adj Bench DR 3 for Initial Briefs (Electric) 2 2 2" xfId="9119"/>
    <cellStyle name="_DEM-WP(C) Costs not in AURORA 2007GRC_Adj Bench DR 3 for Initial Briefs (Electric) 2 3" xfId="9120"/>
    <cellStyle name="_DEM-WP(C) Costs not in AURORA 2007GRC_Adj Bench DR 3 for Initial Briefs (Electric) 3" xfId="9121"/>
    <cellStyle name="_DEM-WP(C) Costs not in AURORA 2007GRC_Adj Bench DR 3 for Initial Briefs (Electric) 3 2" xfId="9122"/>
    <cellStyle name="_DEM-WP(C) Costs not in AURORA 2007GRC_Adj Bench DR 3 for Initial Briefs (Electric) 4" xfId="9123"/>
    <cellStyle name="_DEM-WP(C) Costs not in AURORA 2007GRC_Adj Bench DR 3 for Initial Briefs (Electric)_DEM-WP(C) ENERG10C--ctn Mid-C_042010 2010GRC" xfId="9124"/>
    <cellStyle name="_DEM-WP(C) Costs not in AURORA 2007GRC_Adj Bench DR 3 for Initial Briefs (Electric)_DEM-WP(C) ENERG10C--ctn Mid-C_042010 2010GRC 2" xfId="9125"/>
    <cellStyle name="_DEM-WP(C) Costs not in AURORA 2007GRC_Book1" xfId="9126"/>
    <cellStyle name="_DEM-WP(C) Costs not in AURORA 2007GRC_Book1 2" xfId="9127"/>
    <cellStyle name="_DEM-WP(C) Costs not in AURORA 2007GRC_Book2" xfId="9128"/>
    <cellStyle name="_DEM-WP(C) Costs not in AURORA 2007GRC_Book2 2" xfId="9129"/>
    <cellStyle name="_DEM-WP(C) Costs not in AURORA 2007GRC_Book2 2 2" xfId="9130"/>
    <cellStyle name="_DEM-WP(C) Costs not in AURORA 2007GRC_Book2 2 2 2" xfId="9131"/>
    <cellStyle name="_DEM-WP(C) Costs not in AURORA 2007GRC_Book2 2 3" xfId="9132"/>
    <cellStyle name="_DEM-WP(C) Costs not in AURORA 2007GRC_Book2 3" xfId="9133"/>
    <cellStyle name="_DEM-WP(C) Costs not in AURORA 2007GRC_Book2 3 2" xfId="9134"/>
    <cellStyle name="_DEM-WP(C) Costs not in AURORA 2007GRC_Book2 4" xfId="9135"/>
    <cellStyle name="_DEM-WP(C) Costs not in AURORA 2007GRC_Book2_DEM-WP(C) ENERG10C--ctn Mid-C_042010 2010GRC" xfId="9136"/>
    <cellStyle name="_DEM-WP(C) Costs not in AURORA 2007GRC_Book2_DEM-WP(C) ENERG10C--ctn Mid-C_042010 2010GRC 2" xfId="9137"/>
    <cellStyle name="_DEM-WP(C) Costs not in AURORA 2007GRC_Book4" xfId="9138"/>
    <cellStyle name="_DEM-WP(C) Costs not in AURORA 2007GRC_Book4 2" xfId="9139"/>
    <cellStyle name="_DEM-WP(C) Costs not in AURORA 2007GRC_Book4 2 2" xfId="9140"/>
    <cellStyle name="_DEM-WP(C) Costs not in AURORA 2007GRC_Book4 2 2 2" xfId="9141"/>
    <cellStyle name="_DEM-WP(C) Costs not in AURORA 2007GRC_Book4 2 3" xfId="9142"/>
    <cellStyle name="_DEM-WP(C) Costs not in AURORA 2007GRC_Book4 3" xfId="9143"/>
    <cellStyle name="_DEM-WP(C) Costs not in AURORA 2007GRC_Book4 3 2" xfId="9144"/>
    <cellStyle name="_DEM-WP(C) Costs not in AURORA 2007GRC_Book4 4" xfId="9145"/>
    <cellStyle name="_DEM-WP(C) Costs not in AURORA 2007GRC_Book4_DEM-WP(C) ENERG10C--ctn Mid-C_042010 2010GRC" xfId="9146"/>
    <cellStyle name="_DEM-WP(C) Costs not in AURORA 2007GRC_Book4_DEM-WP(C) ENERG10C--ctn Mid-C_042010 2010GRC 2" xfId="9147"/>
    <cellStyle name="_DEM-WP(C) Costs not in AURORA 2007GRC_DEM-WP(C) ENERG10C--ctn Mid-C_042010 2010GRC" xfId="9148"/>
    <cellStyle name="_DEM-WP(C) Costs not in AURORA 2007GRC_DEM-WP(C) ENERG10C--ctn Mid-C_042010 2010GRC 2" xfId="9149"/>
    <cellStyle name="_DEM-WP(C) Costs not in AURORA 2007GRC_Electric Rev Req Model (2009 GRC) " xfId="9150"/>
    <cellStyle name="_DEM-WP(C) Costs not in AURORA 2007GRC_Electric Rev Req Model (2009 GRC)  2" xfId="9151"/>
    <cellStyle name="_DEM-WP(C) Costs not in AURORA 2007GRC_Electric Rev Req Model (2009 GRC)  2 2" xfId="9152"/>
    <cellStyle name="_DEM-WP(C) Costs not in AURORA 2007GRC_Electric Rev Req Model (2009 GRC)  2 2 2" xfId="9153"/>
    <cellStyle name="_DEM-WP(C) Costs not in AURORA 2007GRC_Electric Rev Req Model (2009 GRC)  2 3" xfId="9154"/>
    <cellStyle name="_DEM-WP(C) Costs not in AURORA 2007GRC_Electric Rev Req Model (2009 GRC)  3" xfId="9155"/>
    <cellStyle name="_DEM-WP(C) Costs not in AURORA 2007GRC_Electric Rev Req Model (2009 GRC)  3 2" xfId="9156"/>
    <cellStyle name="_DEM-WP(C) Costs not in AURORA 2007GRC_Electric Rev Req Model (2009 GRC)  4" xfId="9157"/>
    <cellStyle name="_DEM-WP(C) Costs not in AURORA 2007GRC_Electric Rev Req Model (2009 GRC) _DEM-WP(C) ENERG10C--ctn Mid-C_042010 2010GRC" xfId="9158"/>
    <cellStyle name="_DEM-WP(C) Costs not in AURORA 2007GRC_Electric Rev Req Model (2009 GRC) _DEM-WP(C) ENERG10C--ctn Mid-C_042010 2010GRC 2" xfId="9159"/>
    <cellStyle name="_DEM-WP(C) Costs not in AURORA 2007GRC_Electric Rev Req Model (2009 GRC) Rebuttal" xfId="9160"/>
    <cellStyle name="_DEM-WP(C) Costs not in AURORA 2007GRC_Electric Rev Req Model (2009 GRC) Rebuttal 2" xfId="9161"/>
    <cellStyle name="_DEM-WP(C) Costs not in AURORA 2007GRC_Electric Rev Req Model (2009 GRC) Rebuttal 2 2" xfId="9162"/>
    <cellStyle name="_DEM-WP(C) Costs not in AURORA 2007GRC_Electric Rev Req Model (2009 GRC) Rebuttal 2 2 2" xfId="9163"/>
    <cellStyle name="_DEM-WP(C) Costs not in AURORA 2007GRC_Electric Rev Req Model (2009 GRC) Rebuttal 2 3" xfId="9164"/>
    <cellStyle name="_DEM-WP(C) Costs not in AURORA 2007GRC_Electric Rev Req Model (2009 GRC) Rebuttal 3" xfId="9165"/>
    <cellStyle name="_DEM-WP(C) Costs not in AURORA 2007GRC_Electric Rev Req Model (2009 GRC) Rebuttal 3 2" xfId="9166"/>
    <cellStyle name="_DEM-WP(C) Costs not in AURORA 2007GRC_Electric Rev Req Model (2009 GRC) Rebuttal 4" xfId="9167"/>
    <cellStyle name="_DEM-WP(C) Costs not in AURORA 2007GRC_Electric Rev Req Model (2009 GRC) Rebuttal REmoval of New  WH Solar AdjustMI" xfId="9168"/>
    <cellStyle name="_DEM-WP(C) Costs not in AURORA 2007GRC_Electric Rev Req Model (2009 GRC) Rebuttal REmoval of New  WH Solar AdjustMI 2" xfId="9169"/>
    <cellStyle name="_DEM-WP(C) Costs not in AURORA 2007GRC_Electric Rev Req Model (2009 GRC) Rebuttal REmoval of New  WH Solar AdjustMI 2 2" xfId="9170"/>
    <cellStyle name="_DEM-WP(C) Costs not in AURORA 2007GRC_Electric Rev Req Model (2009 GRC) Rebuttal REmoval of New  WH Solar AdjustMI 2 2 2" xfId="9171"/>
    <cellStyle name="_DEM-WP(C) Costs not in AURORA 2007GRC_Electric Rev Req Model (2009 GRC) Rebuttal REmoval of New  WH Solar AdjustMI 2 3" xfId="9172"/>
    <cellStyle name="_DEM-WP(C) Costs not in AURORA 2007GRC_Electric Rev Req Model (2009 GRC) Rebuttal REmoval of New  WH Solar AdjustMI 3" xfId="9173"/>
    <cellStyle name="_DEM-WP(C) Costs not in AURORA 2007GRC_Electric Rev Req Model (2009 GRC) Rebuttal REmoval of New  WH Solar AdjustMI 3 2" xfId="9174"/>
    <cellStyle name="_DEM-WP(C) Costs not in AURORA 2007GRC_Electric Rev Req Model (2009 GRC) Rebuttal REmoval of New  WH Solar AdjustMI 4" xfId="9175"/>
    <cellStyle name="_DEM-WP(C) Costs not in AURORA 2007GRC_Electric Rev Req Model (2009 GRC) Rebuttal REmoval of New  WH Solar AdjustMI_DEM-WP(C) ENERG10C--ctn Mid-C_042010 2010GRC" xfId="9176"/>
    <cellStyle name="_DEM-WP(C) Costs not in AURORA 2007GRC_Electric Rev Req Model (2009 GRC) Rebuttal REmoval of New  WH Solar AdjustMI_DEM-WP(C) ENERG10C--ctn Mid-C_042010 2010GRC 2" xfId="9177"/>
    <cellStyle name="_DEM-WP(C) Costs not in AURORA 2007GRC_Electric Rev Req Model (2009 GRC) Revised 01-18-2010" xfId="9178"/>
    <cellStyle name="_DEM-WP(C) Costs not in AURORA 2007GRC_Electric Rev Req Model (2009 GRC) Revised 01-18-2010 2" xfId="9179"/>
    <cellStyle name="_DEM-WP(C) Costs not in AURORA 2007GRC_Electric Rev Req Model (2009 GRC) Revised 01-18-2010 2 2" xfId="9180"/>
    <cellStyle name="_DEM-WP(C) Costs not in AURORA 2007GRC_Electric Rev Req Model (2009 GRC) Revised 01-18-2010 2 2 2" xfId="9181"/>
    <cellStyle name="_DEM-WP(C) Costs not in AURORA 2007GRC_Electric Rev Req Model (2009 GRC) Revised 01-18-2010 2 3" xfId="9182"/>
    <cellStyle name="_DEM-WP(C) Costs not in AURORA 2007GRC_Electric Rev Req Model (2009 GRC) Revised 01-18-2010 3" xfId="9183"/>
    <cellStyle name="_DEM-WP(C) Costs not in AURORA 2007GRC_Electric Rev Req Model (2009 GRC) Revised 01-18-2010 3 2" xfId="9184"/>
    <cellStyle name="_DEM-WP(C) Costs not in AURORA 2007GRC_Electric Rev Req Model (2009 GRC) Revised 01-18-2010 4" xfId="9185"/>
    <cellStyle name="_DEM-WP(C) Costs not in AURORA 2007GRC_Electric Rev Req Model (2009 GRC) Revised 01-18-2010_DEM-WP(C) ENERG10C--ctn Mid-C_042010 2010GRC" xfId="9186"/>
    <cellStyle name="_DEM-WP(C) Costs not in AURORA 2007GRC_Electric Rev Req Model (2009 GRC) Revised 01-18-2010_DEM-WP(C) ENERG10C--ctn Mid-C_042010 2010GRC 2" xfId="9187"/>
    <cellStyle name="_DEM-WP(C) Costs not in AURORA 2007GRC_Electric Rev Req Model (2010 GRC)" xfId="9188"/>
    <cellStyle name="_DEM-WP(C) Costs not in AURORA 2007GRC_Electric Rev Req Model (2010 GRC) 2" xfId="9189"/>
    <cellStyle name="_DEM-WP(C) Costs not in AURORA 2007GRC_Electric Rev Req Model (2010 GRC) SF" xfId="9190"/>
    <cellStyle name="_DEM-WP(C) Costs not in AURORA 2007GRC_Electric Rev Req Model (2010 GRC) SF 2" xfId="9191"/>
    <cellStyle name="_DEM-WP(C) Costs not in AURORA 2007GRC_Final Order Electric" xfId="9192"/>
    <cellStyle name="_DEM-WP(C) Costs not in AURORA 2007GRC_Final Order Electric EXHIBIT A-1" xfId="9193"/>
    <cellStyle name="_DEM-WP(C) Costs not in AURORA 2007GRC_Final Order Electric EXHIBIT A-1 2" xfId="9194"/>
    <cellStyle name="_DEM-WP(C) Costs not in AURORA 2007GRC_Final Order Electric EXHIBIT A-1 2 2" xfId="9195"/>
    <cellStyle name="_DEM-WP(C) Costs not in AURORA 2007GRC_Final Order Electric EXHIBIT A-1 2 2 2" xfId="9196"/>
    <cellStyle name="_DEM-WP(C) Costs not in AURORA 2007GRC_Final Order Electric EXHIBIT A-1 2 3" xfId="9197"/>
    <cellStyle name="_DEM-WP(C) Costs not in AURORA 2007GRC_Final Order Electric EXHIBIT A-1 3" xfId="9198"/>
    <cellStyle name="_DEM-WP(C) Costs not in AURORA 2007GRC_Final Order Electric EXHIBIT A-1 3 2" xfId="9199"/>
    <cellStyle name="_DEM-WP(C) Costs not in AURORA 2007GRC_Final Order Electric EXHIBIT A-1 4" xfId="9200"/>
    <cellStyle name="_DEM-WP(C) Costs not in AURORA 2007GRC_NIM Summary" xfId="9201"/>
    <cellStyle name="_DEM-WP(C) Costs not in AURORA 2007GRC_NIM Summary 2" xfId="9202"/>
    <cellStyle name="_DEM-WP(C) Costs not in AURORA 2007GRC_NIM Summary 2 2" xfId="9203"/>
    <cellStyle name="_DEM-WP(C) Costs not in AURORA 2007GRC_NIM Summary 2 2 2" xfId="9204"/>
    <cellStyle name="_DEM-WP(C) Costs not in AURORA 2007GRC_NIM Summary 2 3" xfId="9205"/>
    <cellStyle name="_DEM-WP(C) Costs not in AURORA 2007GRC_NIM Summary 3" xfId="9206"/>
    <cellStyle name="_DEM-WP(C) Costs not in AURORA 2007GRC_NIM Summary 3 2" xfId="9207"/>
    <cellStyle name="_DEM-WP(C) Costs not in AURORA 2007GRC_NIM Summary 4" xfId="9208"/>
    <cellStyle name="_DEM-WP(C) Costs not in AURORA 2007GRC_NIM Summary_DEM-WP(C) ENERG10C--ctn Mid-C_042010 2010GRC" xfId="9209"/>
    <cellStyle name="_DEM-WP(C) Costs not in AURORA 2007GRC_NIM Summary_DEM-WP(C) ENERG10C--ctn Mid-C_042010 2010GRC 2" xfId="9210"/>
    <cellStyle name="_DEM-WP(C) Costs not in AURORA 2007GRC_NIM+O&amp;M Monthly" xfId="9211"/>
    <cellStyle name="_DEM-WP(C) Costs not in AURORA 2007GRC_NIM+O&amp;M Monthly 2" xfId="9212"/>
    <cellStyle name="_DEM-WP(C) Costs not in AURORA 2007GRC_NIM+O&amp;M Monthly 2 2" xfId="9213"/>
    <cellStyle name="_DEM-WP(C) Costs not in AURORA 2007GRC_NIM+O&amp;M Monthly 3" xfId="9214"/>
    <cellStyle name="_DEM-WP(C) Costs not in AURORA 2007GRC_Power Costs - Comparison bx Rbtl-Staff-Jt-PC" xfId="9215"/>
    <cellStyle name="_DEM-WP(C) Costs not in AURORA 2007GRC_Power Costs - Comparison bx Rbtl-Staff-Jt-PC 2" xfId="9216"/>
    <cellStyle name="_DEM-WP(C) Costs not in AURORA 2007GRC_Power Costs - Comparison bx Rbtl-Staff-Jt-PC 2 2" xfId="9217"/>
    <cellStyle name="_DEM-WP(C) Costs not in AURORA 2007GRC_Power Costs - Comparison bx Rbtl-Staff-Jt-PC 2 2 2" xfId="9218"/>
    <cellStyle name="_DEM-WP(C) Costs not in AURORA 2007GRC_Power Costs - Comparison bx Rbtl-Staff-Jt-PC 2 3" xfId="9219"/>
    <cellStyle name="_DEM-WP(C) Costs not in AURORA 2007GRC_Power Costs - Comparison bx Rbtl-Staff-Jt-PC 3" xfId="9220"/>
    <cellStyle name="_DEM-WP(C) Costs not in AURORA 2007GRC_Power Costs - Comparison bx Rbtl-Staff-Jt-PC 3 2" xfId="9221"/>
    <cellStyle name="_DEM-WP(C) Costs not in AURORA 2007GRC_Power Costs - Comparison bx Rbtl-Staff-Jt-PC 4" xfId="9222"/>
    <cellStyle name="_DEM-WP(C) Costs not in AURORA 2007GRC_Power Costs - Comparison bx Rbtl-Staff-Jt-PC_DEM-WP(C) ENERG10C--ctn Mid-C_042010 2010GRC" xfId="9223"/>
    <cellStyle name="_DEM-WP(C) Costs not in AURORA 2007GRC_Power Costs - Comparison bx Rbtl-Staff-Jt-PC_DEM-WP(C) ENERG10C--ctn Mid-C_042010 2010GRC 2" xfId="9224"/>
    <cellStyle name="_DEM-WP(C) Costs not in AURORA 2007GRC_Rebuttal Power Costs" xfId="9225"/>
    <cellStyle name="_DEM-WP(C) Costs not in AURORA 2007GRC_Rebuttal Power Costs 2" xfId="9226"/>
    <cellStyle name="_DEM-WP(C) Costs not in AURORA 2007GRC_Rebuttal Power Costs 2 2" xfId="9227"/>
    <cellStyle name="_DEM-WP(C) Costs not in AURORA 2007GRC_Rebuttal Power Costs 2 2 2" xfId="9228"/>
    <cellStyle name="_DEM-WP(C) Costs not in AURORA 2007GRC_Rebuttal Power Costs 2 3" xfId="9229"/>
    <cellStyle name="_DEM-WP(C) Costs not in AURORA 2007GRC_Rebuttal Power Costs 3" xfId="9230"/>
    <cellStyle name="_DEM-WP(C) Costs not in AURORA 2007GRC_Rebuttal Power Costs 3 2" xfId="9231"/>
    <cellStyle name="_DEM-WP(C) Costs not in AURORA 2007GRC_Rebuttal Power Costs 4" xfId="9232"/>
    <cellStyle name="_DEM-WP(C) Costs not in AURORA 2007GRC_Rebuttal Power Costs_DEM-WP(C) ENERG10C--ctn Mid-C_042010 2010GRC" xfId="9233"/>
    <cellStyle name="_DEM-WP(C) Costs not in AURORA 2007GRC_Rebuttal Power Costs_DEM-WP(C) ENERG10C--ctn Mid-C_042010 2010GRC 2" xfId="9234"/>
    <cellStyle name="_DEM-WP(C) Costs not in AURORA 2007GRC_TENASKA REGULATORY ASSET" xfId="9235"/>
    <cellStyle name="_DEM-WP(C) Costs not in AURORA 2007GRC_TENASKA REGULATORY ASSET 2" xfId="9236"/>
    <cellStyle name="_DEM-WP(C) Costs not in AURORA 2007GRC_TENASKA REGULATORY ASSET 2 2" xfId="9237"/>
    <cellStyle name="_DEM-WP(C) Costs not in AURORA 2007GRC_TENASKA REGULATORY ASSET 2 2 2" xfId="9238"/>
    <cellStyle name="_DEM-WP(C) Costs not in AURORA 2007GRC_TENASKA REGULATORY ASSET 2 3" xfId="9239"/>
    <cellStyle name="_DEM-WP(C) Costs not in AURORA 2007GRC_TENASKA REGULATORY ASSET 3" xfId="9240"/>
    <cellStyle name="_DEM-WP(C) Costs not in AURORA 2007GRC_TENASKA REGULATORY ASSET 3 2" xfId="9241"/>
    <cellStyle name="_DEM-WP(C) Costs not in AURORA 2007GRC_TENASKA REGULATORY ASSET 4" xfId="9242"/>
    <cellStyle name="_DEM-WP(C) Costs not in AURORA 2007PCORC" xfId="9243"/>
    <cellStyle name="_DEM-WP(C) Costs not in AURORA 2007PCORC 2" xfId="9244"/>
    <cellStyle name="_DEM-WP(C) Costs not in AURORA 2007PCORC 2 2" xfId="9245"/>
    <cellStyle name="_DEM-WP(C) Costs not in AURORA 2007PCORC 2 2 2" xfId="9246"/>
    <cellStyle name="_DEM-WP(C) Costs not in AURORA 2007PCORC 2 3" xfId="9247"/>
    <cellStyle name="_DEM-WP(C) Costs not in AURORA 2007PCORC 3" xfId="9248"/>
    <cellStyle name="_DEM-WP(C) Costs not in AURORA 2007PCORC 3 2" xfId="9249"/>
    <cellStyle name="_DEM-WP(C) Costs not in AURORA 2007PCORC 4" xfId="9250"/>
    <cellStyle name="_DEM-WP(C) Costs not in AURORA 2007PCORC_Chelan PUD Power Costs (8-10)" xfId="9251"/>
    <cellStyle name="_DEM-WP(C) Costs not in AURORA 2007PCORC_Chelan PUD Power Costs (8-10) 2" xfId="9252"/>
    <cellStyle name="_DEM-WP(C) Costs not in AURORA 2007PCORC_DEM-WP(C) ENERG10C--ctn Mid-C_042010 2010GRC" xfId="9253"/>
    <cellStyle name="_DEM-WP(C) Costs not in AURORA 2007PCORC_DEM-WP(C) ENERG10C--ctn Mid-C_042010 2010GRC 2" xfId="9254"/>
    <cellStyle name="_DEM-WP(C) Costs not in AURORA 2007PCORC_NIM Summary" xfId="9255"/>
    <cellStyle name="_DEM-WP(C) Costs not in AURORA 2007PCORC_NIM Summary 2" xfId="9256"/>
    <cellStyle name="_DEM-WP(C) Costs not in AURORA 2007PCORC_NIM Summary 2 2" xfId="9257"/>
    <cellStyle name="_DEM-WP(C) Costs not in AURORA 2007PCORC_NIM Summary 2 2 2" xfId="9258"/>
    <cellStyle name="_DEM-WP(C) Costs not in AURORA 2007PCORC_NIM Summary 2 3" xfId="9259"/>
    <cellStyle name="_DEM-WP(C) Costs not in AURORA 2007PCORC_NIM Summary 3" xfId="9260"/>
    <cellStyle name="_DEM-WP(C) Costs not in AURORA 2007PCORC_NIM Summary 3 2" xfId="9261"/>
    <cellStyle name="_DEM-WP(C) Costs not in AURORA 2007PCORC_NIM Summary 4" xfId="9262"/>
    <cellStyle name="_DEM-WP(C) Costs not in AURORA 2007PCORC_NIM Summary_DEM-WP(C) ENERG10C--ctn Mid-C_042010 2010GRC" xfId="9263"/>
    <cellStyle name="_DEM-WP(C) Costs not in AURORA 2007PCORC_NIM Summary_DEM-WP(C) ENERG10C--ctn Mid-C_042010 2010GRC 2" xfId="9264"/>
    <cellStyle name="_DEM-WP(C) Costs not in AURORA 2007PCORC-5.07Update" xfId="9265"/>
    <cellStyle name="_DEM-WP(C) Costs not in AURORA 2007PCORC-5.07Update 2" xfId="9266"/>
    <cellStyle name="_DEM-WP(C) Costs not in AURORA 2007PCORC-5.07Update 2 2" xfId="9267"/>
    <cellStyle name="_DEM-WP(C) Costs not in AURORA 2007PCORC-5.07Update 2 2 2" xfId="9268"/>
    <cellStyle name="_DEM-WP(C) Costs not in AURORA 2007PCORC-5.07Update 2 2 2 2" xfId="9269"/>
    <cellStyle name="_DEM-WP(C) Costs not in AURORA 2007PCORC-5.07Update 2 2 3" xfId="9270"/>
    <cellStyle name="_DEM-WP(C) Costs not in AURORA 2007PCORC-5.07Update 2 3" xfId="9271"/>
    <cellStyle name="_DEM-WP(C) Costs not in AURORA 2007PCORC-5.07Update 2 3 2" xfId="9272"/>
    <cellStyle name="_DEM-WP(C) Costs not in AURORA 2007PCORC-5.07Update 2 4" xfId="9273"/>
    <cellStyle name="_DEM-WP(C) Costs not in AURORA 2007PCORC-5.07Update 3" xfId="9274"/>
    <cellStyle name="_DEM-WP(C) Costs not in AURORA 2007PCORC-5.07Update 3 2" xfId="9275"/>
    <cellStyle name="_DEM-WP(C) Costs not in AURORA 2007PCORC-5.07Update 3 2 2" xfId="9276"/>
    <cellStyle name="_DEM-WP(C) Costs not in AURORA 2007PCORC-5.07Update 4" xfId="9277"/>
    <cellStyle name="_DEM-WP(C) Costs not in AURORA 2007PCORC-5.07Update 4 2" xfId="9278"/>
    <cellStyle name="_DEM-WP(C) Costs not in AURORA 2007PCORC-5.07Update 4 3" xfId="9279"/>
    <cellStyle name="_DEM-WP(C) Costs not in AURORA 2007PCORC-5.07Update 5" xfId="9280"/>
    <cellStyle name="_DEM-WP(C) Costs not in AURORA 2007PCORC-5.07Update 5 2" xfId="9281"/>
    <cellStyle name="_DEM-WP(C) Costs not in AURORA 2007PCORC-5.07Update 6" xfId="9282"/>
    <cellStyle name="_DEM-WP(C) Costs not in AURORA 2007PCORC-5.07Update 6 2" xfId="9283"/>
    <cellStyle name="_DEM-WP(C) Costs not in AURORA 2007PCORC-5.07Update_16.37E Wild Horse Expansion DeferralRevwrkingfile SF" xfId="9284"/>
    <cellStyle name="_DEM-WP(C) Costs not in AURORA 2007PCORC-5.07Update_16.37E Wild Horse Expansion DeferralRevwrkingfile SF 2" xfId="9285"/>
    <cellStyle name="_DEM-WP(C) Costs not in AURORA 2007PCORC-5.07Update_16.37E Wild Horse Expansion DeferralRevwrkingfile SF 2 2" xfId="9286"/>
    <cellStyle name="_DEM-WP(C) Costs not in AURORA 2007PCORC-5.07Update_16.37E Wild Horse Expansion DeferralRevwrkingfile SF 2 2 2" xfId="9287"/>
    <cellStyle name="_DEM-WP(C) Costs not in AURORA 2007PCORC-5.07Update_16.37E Wild Horse Expansion DeferralRevwrkingfile SF 2 3" xfId="9288"/>
    <cellStyle name="_DEM-WP(C) Costs not in AURORA 2007PCORC-5.07Update_16.37E Wild Horse Expansion DeferralRevwrkingfile SF 3" xfId="9289"/>
    <cellStyle name="_DEM-WP(C) Costs not in AURORA 2007PCORC-5.07Update_16.37E Wild Horse Expansion DeferralRevwrkingfile SF 3 2" xfId="9290"/>
    <cellStyle name="_DEM-WP(C) Costs not in AURORA 2007PCORC-5.07Update_16.37E Wild Horse Expansion DeferralRevwrkingfile SF 4" xfId="9291"/>
    <cellStyle name="_DEM-WP(C) Costs not in AURORA 2007PCORC-5.07Update_16.37E Wild Horse Expansion DeferralRevwrkingfile SF_DEM-WP(C) ENERG10C--ctn Mid-C_042010 2010GRC" xfId="9292"/>
    <cellStyle name="_DEM-WP(C) Costs not in AURORA 2007PCORC-5.07Update_16.37E Wild Horse Expansion DeferralRevwrkingfile SF_DEM-WP(C) ENERG10C--ctn Mid-C_042010 2010GRC 2" xfId="9293"/>
    <cellStyle name="_DEM-WP(C) Costs not in AURORA 2007PCORC-5.07Update_2009 GRC Compl Filing - Exhibit D" xfId="9294"/>
    <cellStyle name="_DEM-WP(C) Costs not in AURORA 2007PCORC-5.07Update_2009 GRC Compl Filing - Exhibit D 2" xfId="9295"/>
    <cellStyle name="_DEM-WP(C) Costs not in AURORA 2007PCORC-5.07Update_2009 GRC Compl Filing - Exhibit D 2 2" xfId="9296"/>
    <cellStyle name="_DEM-WP(C) Costs not in AURORA 2007PCORC-5.07Update_2009 GRC Compl Filing - Exhibit D 2 2 2" xfId="9297"/>
    <cellStyle name="_DEM-WP(C) Costs not in AURORA 2007PCORC-5.07Update_2009 GRC Compl Filing - Exhibit D 2 3" xfId="9298"/>
    <cellStyle name="_DEM-WP(C) Costs not in AURORA 2007PCORC-5.07Update_2009 GRC Compl Filing - Exhibit D 3" xfId="9299"/>
    <cellStyle name="_DEM-WP(C) Costs not in AURORA 2007PCORC-5.07Update_2009 GRC Compl Filing - Exhibit D 3 2" xfId="9300"/>
    <cellStyle name="_DEM-WP(C) Costs not in AURORA 2007PCORC-5.07Update_2009 GRC Compl Filing - Exhibit D 4" xfId="9301"/>
    <cellStyle name="_DEM-WP(C) Costs not in AURORA 2007PCORC-5.07Update_2009 GRC Compl Filing - Exhibit D_DEM-WP(C) ENERG10C--ctn Mid-C_042010 2010GRC" xfId="9302"/>
    <cellStyle name="_DEM-WP(C) Costs not in AURORA 2007PCORC-5.07Update_2009 GRC Compl Filing - Exhibit D_DEM-WP(C) ENERG10C--ctn Mid-C_042010 2010GRC 2" xfId="9303"/>
    <cellStyle name="_DEM-WP(C) Costs not in AURORA 2007PCORC-5.07Update_Adj Bench DR 3 for Initial Briefs (Electric)" xfId="9304"/>
    <cellStyle name="_DEM-WP(C) Costs not in AURORA 2007PCORC-5.07Update_Adj Bench DR 3 for Initial Briefs (Electric) 2" xfId="9305"/>
    <cellStyle name="_DEM-WP(C) Costs not in AURORA 2007PCORC-5.07Update_Adj Bench DR 3 for Initial Briefs (Electric) 2 2" xfId="9306"/>
    <cellStyle name="_DEM-WP(C) Costs not in AURORA 2007PCORC-5.07Update_Adj Bench DR 3 for Initial Briefs (Electric) 2 2 2" xfId="9307"/>
    <cellStyle name="_DEM-WP(C) Costs not in AURORA 2007PCORC-5.07Update_Adj Bench DR 3 for Initial Briefs (Electric) 2 3" xfId="9308"/>
    <cellStyle name="_DEM-WP(C) Costs not in AURORA 2007PCORC-5.07Update_Adj Bench DR 3 for Initial Briefs (Electric) 3" xfId="9309"/>
    <cellStyle name="_DEM-WP(C) Costs not in AURORA 2007PCORC-5.07Update_Adj Bench DR 3 for Initial Briefs (Electric) 3 2" xfId="9310"/>
    <cellStyle name="_DEM-WP(C) Costs not in AURORA 2007PCORC-5.07Update_Adj Bench DR 3 for Initial Briefs (Electric) 4" xfId="9311"/>
    <cellStyle name="_DEM-WP(C) Costs not in AURORA 2007PCORC-5.07Update_Adj Bench DR 3 for Initial Briefs (Electric)_DEM-WP(C) ENERG10C--ctn Mid-C_042010 2010GRC" xfId="9312"/>
    <cellStyle name="_DEM-WP(C) Costs not in AURORA 2007PCORC-5.07Update_Adj Bench DR 3 for Initial Briefs (Electric)_DEM-WP(C) ENERG10C--ctn Mid-C_042010 2010GRC 2" xfId="9313"/>
    <cellStyle name="_DEM-WP(C) Costs not in AURORA 2007PCORC-5.07Update_Book1" xfId="9314"/>
    <cellStyle name="_DEM-WP(C) Costs not in AURORA 2007PCORC-5.07Update_Book1 2" xfId="9315"/>
    <cellStyle name="_DEM-WP(C) Costs not in AURORA 2007PCORC-5.07Update_Book2" xfId="9316"/>
    <cellStyle name="_DEM-WP(C) Costs not in AURORA 2007PCORC-5.07Update_Book2 2" xfId="9317"/>
    <cellStyle name="_DEM-WP(C) Costs not in AURORA 2007PCORC-5.07Update_Book2 2 2" xfId="9318"/>
    <cellStyle name="_DEM-WP(C) Costs not in AURORA 2007PCORC-5.07Update_Book2 2 2 2" xfId="9319"/>
    <cellStyle name="_DEM-WP(C) Costs not in AURORA 2007PCORC-5.07Update_Book2 2 3" xfId="9320"/>
    <cellStyle name="_DEM-WP(C) Costs not in AURORA 2007PCORC-5.07Update_Book2 3" xfId="9321"/>
    <cellStyle name="_DEM-WP(C) Costs not in AURORA 2007PCORC-5.07Update_Book2 3 2" xfId="9322"/>
    <cellStyle name="_DEM-WP(C) Costs not in AURORA 2007PCORC-5.07Update_Book2 4" xfId="9323"/>
    <cellStyle name="_DEM-WP(C) Costs not in AURORA 2007PCORC-5.07Update_Book2_DEM-WP(C) ENERG10C--ctn Mid-C_042010 2010GRC" xfId="9324"/>
    <cellStyle name="_DEM-WP(C) Costs not in AURORA 2007PCORC-5.07Update_Book2_DEM-WP(C) ENERG10C--ctn Mid-C_042010 2010GRC 2" xfId="9325"/>
    <cellStyle name="_DEM-WP(C) Costs not in AURORA 2007PCORC-5.07Update_Book4" xfId="9326"/>
    <cellStyle name="_DEM-WP(C) Costs not in AURORA 2007PCORC-5.07Update_Book4 2" xfId="9327"/>
    <cellStyle name="_DEM-WP(C) Costs not in AURORA 2007PCORC-5.07Update_Book4 2 2" xfId="9328"/>
    <cellStyle name="_DEM-WP(C) Costs not in AURORA 2007PCORC-5.07Update_Book4 2 2 2" xfId="9329"/>
    <cellStyle name="_DEM-WP(C) Costs not in AURORA 2007PCORC-5.07Update_Book4 2 3" xfId="9330"/>
    <cellStyle name="_DEM-WP(C) Costs not in AURORA 2007PCORC-5.07Update_Book4 3" xfId="9331"/>
    <cellStyle name="_DEM-WP(C) Costs not in AURORA 2007PCORC-5.07Update_Book4 3 2" xfId="9332"/>
    <cellStyle name="_DEM-WP(C) Costs not in AURORA 2007PCORC-5.07Update_Book4 4" xfId="9333"/>
    <cellStyle name="_DEM-WP(C) Costs not in AURORA 2007PCORC-5.07Update_Book4_DEM-WP(C) ENERG10C--ctn Mid-C_042010 2010GRC" xfId="9334"/>
    <cellStyle name="_DEM-WP(C) Costs not in AURORA 2007PCORC-5.07Update_Book4_DEM-WP(C) ENERG10C--ctn Mid-C_042010 2010GRC 2" xfId="9335"/>
    <cellStyle name="_DEM-WP(C) Costs not in AURORA 2007PCORC-5.07Update_Chelan PUD Power Costs (8-10)" xfId="9336"/>
    <cellStyle name="_DEM-WP(C) Costs not in AURORA 2007PCORC-5.07Update_Chelan PUD Power Costs (8-10) 2" xfId="9337"/>
    <cellStyle name="_DEM-WP(C) Costs not in AURORA 2007PCORC-5.07Update_Colstrip 1&amp;2 Annual O&amp;M Budgets" xfId="9338"/>
    <cellStyle name="_DEM-WP(C) Costs not in AURORA 2007PCORC-5.07Update_Confidential Material" xfId="9339"/>
    <cellStyle name="_DEM-WP(C) Costs not in AURORA 2007PCORC-5.07Update_Confidential Material 2" xfId="9340"/>
    <cellStyle name="_DEM-WP(C) Costs not in AURORA 2007PCORC-5.07Update_DEM-WP(C) Colstrip 12 Coal Cost Forecast 2010GRC" xfId="9341"/>
    <cellStyle name="_DEM-WP(C) Costs not in AURORA 2007PCORC-5.07Update_DEM-WP(C) Colstrip 12 Coal Cost Forecast 2010GRC 2" xfId="9342"/>
    <cellStyle name="_DEM-WP(C) Costs not in AURORA 2007PCORC-5.07Update_DEM-WP(C) ENERG10C--ctn Mid-C_042010 2010GRC" xfId="9343"/>
    <cellStyle name="_DEM-WP(C) Costs not in AURORA 2007PCORC-5.07Update_DEM-WP(C) ENERG10C--ctn Mid-C_042010 2010GRC 2" xfId="9344"/>
    <cellStyle name="_DEM-WP(C) Costs not in AURORA 2007PCORC-5.07Update_DEM-WP(C) Production O&amp;M 2009GRC Rebuttal" xfId="9345"/>
    <cellStyle name="_DEM-WP(C) Costs not in AURORA 2007PCORC-5.07Update_DEM-WP(C) Production O&amp;M 2009GRC Rebuttal 2" xfId="9346"/>
    <cellStyle name="_DEM-WP(C) Costs not in AURORA 2007PCORC-5.07Update_DEM-WP(C) Production O&amp;M 2009GRC Rebuttal 2 2" xfId="9347"/>
    <cellStyle name="_DEM-WP(C) Costs not in AURORA 2007PCORC-5.07Update_DEM-WP(C) Production O&amp;M 2009GRC Rebuttal 2 2 2" xfId="9348"/>
    <cellStyle name="_DEM-WP(C) Costs not in AURORA 2007PCORC-5.07Update_DEM-WP(C) Production O&amp;M 2009GRC Rebuttal 2 3" xfId="9349"/>
    <cellStyle name="_DEM-WP(C) Costs not in AURORA 2007PCORC-5.07Update_DEM-WP(C) Production O&amp;M 2009GRC Rebuttal 3" xfId="9350"/>
    <cellStyle name="_DEM-WP(C) Costs not in AURORA 2007PCORC-5.07Update_DEM-WP(C) Production O&amp;M 2009GRC Rebuttal 3 2" xfId="9351"/>
    <cellStyle name="_DEM-WP(C) Costs not in AURORA 2007PCORC-5.07Update_DEM-WP(C) Production O&amp;M 2009GRC Rebuttal 4" xfId="9352"/>
    <cellStyle name="_DEM-WP(C) Costs not in AURORA 2007PCORC-5.07Update_DEM-WP(C) Production O&amp;M 2009GRC Rebuttal_Adj Bench DR 3 for Initial Briefs (Electric)" xfId="9353"/>
    <cellStyle name="_DEM-WP(C) Costs not in AURORA 2007PCORC-5.07Update_DEM-WP(C) Production O&amp;M 2009GRC Rebuttal_Adj Bench DR 3 for Initial Briefs (Electric) 2" xfId="9354"/>
    <cellStyle name="_DEM-WP(C) Costs not in AURORA 2007PCORC-5.07Update_DEM-WP(C) Production O&amp;M 2009GRC Rebuttal_Adj Bench DR 3 for Initial Briefs (Electric) 2 2" xfId="9355"/>
    <cellStyle name="_DEM-WP(C) Costs not in AURORA 2007PCORC-5.07Update_DEM-WP(C) Production O&amp;M 2009GRC Rebuttal_Adj Bench DR 3 for Initial Briefs (Electric) 2 2 2" xfId="9356"/>
    <cellStyle name="_DEM-WP(C) Costs not in AURORA 2007PCORC-5.07Update_DEM-WP(C) Production O&amp;M 2009GRC Rebuttal_Adj Bench DR 3 for Initial Briefs (Electric) 2 3" xfId="9357"/>
    <cellStyle name="_DEM-WP(C) Costs not in AURORA 2007PCORC-5.07Update_DEM-WP(C) Production O&amp;M 2009GRC Rebuttal_Adj Bench DR 3 for Initial Briefs (Electric) 3" xfId="9358"/>
    <cellStyle name="_DEM-WP(C) Costs not in AURORA 2007PCORC-5.07Update_DEM-WP(C) Production O&amp;M 2009GRC Rebuttal_Adj Bench DR 3 for Initial Briefs (Electric) 3 2" xfId="9359"/>
    <cellStyle name="_DEM-WP(C) Costs not in AURORA 2007PCORC-5.07Update_DEM-WP(C) Production O&amp;M 2009GRC Rebuttal_Adj Bench DR 3 for Initial Briefs (Electric) 4" xfId="9360"/>
    <cellStyle name="_DEM-WP(C) Costs not in AURORA 2007PCORC-5.07Update_DEM-WP(C) Production O&amp;M 2009GRC Rebuttal_Adj Bench DR 3 for Initial Briefs (Electric)_DEM-WP(C) ENERG10C--ctn Mid-C_042010 2010GRC" xfId="9361"/>
    <cellStyle name="_DEM-WP(C) Costs not in AURORA 2007PCORC-5.07Update_DEM-WP(C) Production O&amp;M 2009GRC Rebuttal_Adj Bench DR 3 for Initial Briefs (Electric)_DEM-WP(C) ENERG10C--ctn Mid-C_042010 2010GRC 2" xfId="9362"/>
    <cellStyle name="_DEM-WP(C) Costs not in AURORA 2007PCORC-5.07Update_DEM-WP(C) Production O&amp;M 2009GRC Rebuttal_Book2" xfId="9363"/>
    <cellStyle name="_DEM-WP(C) Costs not in AURORA 2007PCORC-5.07Update_DEM-WP(C) Production O&amp;M 2009GRC Rebuttal_Book2 2" xfId="9364"/>
    <cellStyle name="_DEM-WP(C) Costs not in AURORA 2007PCORC-5.07Update_DEM-WP(C) Production O&amp;M 2009GRC Rebuttal_Book2 2 2" xfId="9365"/>
    <cellStyle name="_DEM-WP(C) Costs not in AURORA 2007PCORC-5.07Update_DEM-WP(C) Production O&amp;M 2009GRC Rebuttal_Book2 2 2 2" xfId="9366"/>
    <cellStyle name="_DEM-WP(C) Costs not in AURORA 2007PCORC-5.07Update_DEM-WP(C) Production O&amp;M 2009GRC Rebuttal_Book2 2 3" xfId="9367"/>
    <cellStyle name="_DEM-WP(C) Costs not in AURORA 2007PCORC-5.07Update_DEM-WP(C) Production O&amp;M 2009GRC Rebuttal_Book2 3" xfId="9368"/>
    <cellStyle name="_DEM-WP(C) Costs not in AURORA 2007PCORC-5.07Update_DEM-WP(C) Production O&amp;M 2009GRC Rebuttal_Book2 3 2" xfId="9369"/>
    <cellStyle name="_DEM-WP(C) Costs not in AURORA 2007PCORC-5.07Update_DEM-WP(C) Production O&amp;M 2009GRC Rebuttal_Book2 4" xfId="9370"/>
    <cellStyle name="_DEM-WP(C) Costs not in AURORA 2007PCORC-5.07Update_DEM-WP(C) Production O&amp;M 2009GRC Rebuttal_Book2_Adj Bench DR 3 for Initial Briefs (Electric)" xfId="9371"/>
    <cellStyle name="_DEM-WP(C) Costs not in AURORA 2007PCORC-5.07Update_DEM-WP(C) Production O&amp;M 2009GRC Rebuttal_Book2_Adj Bench DR 3 for Initial Briefs (Electric) 2" xfId="9372"/>
    <cellStyle name="_DEM-WP(C) Costs not in AURORA 2007PCORC-5.07Update_DEM-WP(C) Production O&amp;M 2009GRC Rebuttal_Book2_Adj Bench DR 3 for Initial Briefs (Electric) 2 2" xfId="9373"/>
    <cellStyle name="_DEM-WP(C) Costs not in AURORA 2007PCORC-5.07Update_DEM-WP(C) Production O&amp;M 2009GRC Rebuttal_Book2_Adj Bench DR 3 for Initial Briefs (Electric) 2 2 2" xfId="9374"/>
    <cellStyle name="_DEM-WP(C) Costs not in AURORA 2007PCORC-5.07Update_DEM-WP(C) Production O&amp;M 2009GRC Rebuttal_Book2_Adj Bench DR 3 for Initial Briefs (Electric) 2 3" xfId="9375"/>
    <cellStyle name="_DEM-WP(C) Costs not in AURORA 2007PCORC-5.07Update_DEM-WP(C) Production O&amp;M 2009GRC Rebuttal_Book2_Adj Bench DR 3 for Initial Briefs (Electric) 3" xfId="9376"/>
    <cellStyle name="_DEM-WP(C) Costs not in AURORA 2007PCORC-5.07Update_DEM-WP(C) Production O&amp;M 2009GRC Rebuttal_Book2_Adj Bench DR 3 for Initial Briefs (Electric) 3 2" xfId="9377"/>
    <cellStyle name="_DEM-WP(C) Costs not in AURORA 2007PCORC-5.07Update_DEM-WP(C) Production O&amp;M 2009GRC Rebuttal_Book2_Adj Bench DR 3 for Initial Briefs (Electric) 4" xfId="9378"/>
    <cellStyle name="_DEM-WP(C) Costs not in AURORA 2007PCORC-5.07Update_DEM-WP(C) Production O&amp;M 2009GRC Rebuttal_Book2_Adj Bench DR 3 for Initial Briefs (Electric)_DEM-WP(C) ENERG10C--ctn Mid-C_042010 2010GRC" xfId="9379"/>
    <cellStyle name="_DEM-WP(C) Costs not in AURORA 2007PCORC-5.07Update_DEM-WP(C) Production O&amp;M 2009GRC Rebuttal_Book2_Adj Bench DR 3 for Initial Briefs (Electric)_DEM-WP(C) ENERG10C--ctn Mid-C_042010 2010GRC 2" xfId="9380"/>
    <cellStyle name="_DEM-WP(C) Costs not in AURORA 2007PCORC-5.07Update_DEM-WP(C) Production O&amp;M 2009GRC Rebuttal_Book2_DEM-WP(C) ENERG10C--ctn Mid-C_042010 2010GRC" xfId="9381"/>
    <cellStyle name="_DEM-WP(C) Costs not in AURORA 2007PCORC-5.07Update_DEM-WP(C) Production O&amp;M 2009GRC Rebuttal_Book2_DEM-WP(C) ENERG10C--ctn Mid-C_042010 2010GRC 2" xfId="9382"/>
    <cellStyle name="_DEM-WP(C) Costs not in AURORA 2007PCORC-5.07Update_DEM-WP(C) Production O&amp;M 2009GRC Rebuttal_Book2_Electric Rev Req Model (2009 GRC) Rebuttal" xfId="9383"/>
    <cellStyle name="_DEM-WP(C) Costs not in AURORA 2007PCORC-5.07Update_DEM-WP(C) Production O&amp;M 2009GRC Rebuttal_Book2_Electric Rev Req Model (2009 GRC) Rebuttal 2" xfId="9384"/>
    <cellStyle name="_DEM-WP(C) Costs not in AURORA 2007PCORC-5.07Update_DEM-WP(C) Production O&amp;M 2009GRC Rebuttal_Book2_Electric Rev Req Model (2009 GRC) Rebuttal 2 2" xfId="9385"/>
    <cellStyle name="_DEM-WP(C) Costs not in AURORA 2007PCORC-5.07Update_DEM-WP(C) Production O&amp;M 2009GRC Rebuttal_Book2_Electric Rev Req Model (2009 GRC) Rebuttal 2 2 2" xfId="9386"/>
    <cellStyle name="_DEM-WP(C) Costs not in AURORA 2007PCORC-5.07Update_DEM-WP(C) Production O&amp;M 2009GRC Rebuttal_Book2_Electric Rev Req Model (2009 GRC) Rebuttal 2 3" xfId="9387"/>
    <cellStyle name="_DEM-WP(C) Costs not in AURORA 2007PCORC-5.07Update_DEM-WP(C) Production O&amp;M 2009GRC Rebuttal_Book2_Electric Rev Req Model (2009 GRC) Rebuttal 3" xfId="9388"/>
    <cellStyle name="_DEM-WP(C) Costs not in AURORA 2007PCORC-5.07Update_DEM-WP(C) Production O&amp;M 2009GRC Rebuttal_Book2_Electric Rev Req Model (2009 GRC) Rebuttal 3 2" xfId="9389"/>
    <cellStyle name="_DEM-WP(C) Costs not in AURORA 2007PCORC-5.07Update_DEM-WP(C) Production O&amp;M 2009GRC Rebuttal_Book2_Electric Rev Req Model (2009 GRC) Rebuttal 4" xfId="9390"/>
    <cellStyle name="_DEM-WP(C) Costs not in AURORA 2007PCORC-5.07Update_DEM-WP(C) Production O&amp;M 2009GRC Rebuttal_Book2_Electric Rev Req Model (2009 GRC) Rebuttal REmoval of New  WH Solar AdjustMI" xfId="9391"/>
    <cellStyle name="_DEM-WP(C) Costs not in AURORA 2007PCORC-5.07Update_DEM-WP(C) Production O&amp;M 2009GRC Rebuttal_Book2_Electric Rev Req Model (2009 GRC) Rebuttal REmoval of New  WH Solar AdjustMI 2" xfId="9392"/>
    <cellStyle name="_DEM-WP(C) Costs not in AURORA 2007PCORC-5.07Update_DEM-WP(C) Production O&amp;M 2009GRC Rebuttal_Book2_Electric Rev Req Model (2009 GRC) Rebuttal REmoval of New  WH Solar AdjustMI 2 2" xfId="9393"/>
    <cellStyle name="_DEM-WP(C) Costs not in AURORA 2007PCORC-5.07Update_DEM-WP(C) Production O&amp;M 2009GRC Rebuttal_Book2_Electric Rev Req Model (2009 GRC) Rebuttal REmoval of New  WH Solar AdjustMI 2 2 2" xfId="9394"/>
    <cellStyle name="_DEM-WP(C) Costs not in AURORA 2007PCORC-5.07Update_DEM-WP(C) Production O&amp;M 2009GRC Rebuttal_Book2_Electric Rev Req Model (2009 GRC) Rebuttal REmoval of New  WH Solar AdjustMI 2 3" xfId="9395"/>
    <cellStyle name="_DEM-WP(C) Costs not in AURORA 2007PCORC-5.07Update_DEM-WP(C) Production O&amp;M 2009GRC Rebuttal_Book2_Electric Rev Req Model (2009 GRC) Rebuttal REmoval of New  WH Solar AdjustMI 3" xfId="9396"/>
    <cellStyle name="_DEM-WP(C) Costs not in AURORA 2007PCORC-5.07Update_DEM-WP(C) Production O&amp;M 2009GRC Rebuttal_Book2_Electric Rev Req Model (2009 GRC) Rebuttal REmoval of New  WH Solar AdjustMI 3 2" xfId="9397"/>
    <cellStyle name="_DEM-WP(C) Costs not in AURORA 2007PCORC-5.07Update_DEM-WP(C) Production O&amp;M 2009GRC Rebuttal_Book2_Electric Rev Req Model (2009 GRC) Rebuttal REmoval of New  WH Solar AdjustMI 4" xfId="9398"/>
    <cellStyle name="_DEM-WP(C) Costs not in AURORA 2007PCORC-5.07Update_DEM-WP(C) Production O&amp;M 2009GRC Rebuttal_Book2_Electric Rev Req Model (2009 GRC) Rebuttal REmoval of New  WH Solar AdjustMI_DEM-WP(C) ENERG10C--ctn Mid-C_042010 2010GRC" xfId="9399"/>
    <cellStyle name="_DEM-WP(C) Costs not in AURORA 2007PCORC-5.07Update_DEM-WP(C) Production O&amp;M 2009GRC Rebuttal_Book2_Electric Rev Req Model (2009 GRC) Rebuttal REmoval of New  WH Solar AdjustMI_DEM-WP(C) ENERG10C--ctn Mid-C_042010 2010GRC 2" xfId="9400"/>
    <cellStyle name="_DEM-WP(C) Costs not in AURORA 2007PCORC-5.07Update_DEM-WP(C) Production O&amp;M 2009GRC Rebuttal_Book2_Electric Rev Req Model (2009 GRC) Revised 01-18-2010" xfId="9401"/>
    <cellStyle name="_DEM-WP(C) Costs not in AURORA 2007PCORC-5.07Update_DEM-WP(C) Production O&amp;M 2009GRC Rebuttal_Book2_Electric Rev Req Model (2009 GRC) Revised 01-18-2010 2" xfId="9402"/>
    <cellStyle name="_DEM-WP(C) Costs not in AURORA 2007PCORC-5.07Update_DEM-WP(C) Production O&amp;M 2009GRC Rebuttal_Book2_Electric Rev Req Model (2009 GRC) Revised 01-18-2010 2 2" xfId="9403"/>
    <cellStyle name="_DEM-WP(C) Costs not in AURORA 2007PCORC-5.07Update_DEM-WP(C) Production O&amp;M 2009GRC Rebuttal_Book2_Electric Rev Req Model (2009 GRC) Revised 01-18-2010 2 2 2" xfId="9404"/>
    <cellStyle name="_DEM-WP(C) Costs not in AURORA 2007PCORC-5.07Update_DEM-WP(C) Production O&amp;M 2009GRC Rebuttal_Book2_Electric Rev Req Model (2009 GRC) Revised 01-18-2010 2 3" xfId="9405"/>
    <cellStyle name="_DEM-WP(C) Costs not in AURORA 2007PCORC-5.07Update_DEM-WP(C) Production O&amp;M 2009GRC Rebuttal_Book2_Electric Rev Req Model (2009 GRC) Revised 01-18-2010 3" xfId="9406"/>
    <cellStyle name="_DEM-WP(C) Costs not in AURORA 2007PCORC-5.07Update_DEM-WP(C) Production O&amp;M 2009GRC Rebuttal_Book2_Electric Rev Req Model (2009 GRC) Revised 01-18-2010 3 2" xfId="9407"/>
    <cellStyle name="_DEM-WP(C) Costs not in AURORA 2007PCORC-5.07Update_DEM-WP(C) Production O&amp;M 2009GRC Rebuttal_Book2_Electric Rev Req Model (2009 GRC) Revised 01-18-2010 4" xfId="9408"/>
    <cellStyle name="_DEM-WP(C) Costs not in AURORA 2007PCORC-5.07Update_DEM-WP(C) Production O&amp;M 2009GRC Rebuttal_Book2_Electric Rev Req Model (2009 GRC) Revised 01-18-2010_DEM-WP(C) ENERG10C--ctn Mid-C_042010 2010GRC" xfId="9409"/>
    <cellStyle name="_DEM-WP(C) Costs not in AURORA 2007PCORC-5.07Update_DEM-WP(C) Production O&amp;M 2009GRC Rebuttal_Book2_Electric Rev Req Model (2009 GRC) Revised 01-18-2010_DEM-WP(C) ENERG10C--ctn Mid-C_042010 2010GRC 2" xfId="9410"/>
    <cellStyle name="_DEM-WP(C) Costs not in AURORA 2007PCORC-5.07Update_DEM-WP(C) Production O&amp;M 2009GRC Rebuttal_Book2_Final Order Electric EXHIBIT A-1" xfId="9411"/>
    <cellStyle name="_DEM-WP(C) Costs not in AURORA 2007PCORC-5.07Update_DEM-WP(C) Production O&amp;M 2009GRC Rebuttal_Book2_Final Order Electric EXHIBIT A-1 2" xfId="9412"/>
    <cellStyle name="_DEM-WP(C) Costs not in AURORA 2007PCORC-5.07Update_DEM-WP(C) Production O&amp;M 2009GRC Rebuttal_Book2_Final Order Electric EXHIBIT A-1 2 2" xfId="9413"/>
    <cellStyle name="_DEM-WP(C) Costs not in AURORA 2007PCORC-5.07Update_DEM-WP(C) Production O&amp;M 2009GRC Rebuttal_Book2_Final Order Electric EXHIBIT A-1 2 2 2" xfId="9414"/>
    <cellStyle name="_DEM-WP(C) Costs not in AURORA 2007PCORC-5.07Update_DEM-WP(C) Production O&amp;M 2009GRC Rebuttal_Book2_Final Order Electric EXHIBIT A-1 2 3" xfId="9415"/>
    <cellStyle name="_DEM-WP(C) Costs not in AURORA 2007PCORC-5.07Update_DEM-WP(C) Production O&amp;M 2009GRC Rebuttal_Book2_Final Order Electric EXHIBIT A-1 3" xfId="9416"/>
    <cellStyle name="_DEM-WP(C) Costs not in AURORA 2007PCORC-5.07Update_DEM-WP(C) Production O&amp;M 2009GRC Rebuttal_Book2_Final Order Electric EXHIBIT A-1 3 2" xfId="9417"/>
    <cellStyle name="_DEM-WP(C) Costs not in AURORA 2007PCORC-5.07Update_DEM-WP(C) Production O&amp;M 2009GRC Rebuttal_Book2_Final Order Electric EXHIBIT A-1 4" xfId="9418"/>
    <cellStyle name="_DEM-WP(C) Costs not in AURORA 2007PCORC-5.07Update_DEM-WP(C) Production O&amp;M 2009GRC Rebuttal_DEM-WP(C) ENERG10C--ctn Mid-C_042010 2010GRC" xfId="9419"/>
    <cellStyle name="_DEM-WP(C) Costs not in AURORA 2007PCORC-5.07Update_DEM-WP(C) Production O&amp;M 2009GRC Rebuttal_DEM-WP(C) ENERG10C--ctn Mid-C_042010 2010GRC 2" xfId="9420"/>
    <cellStyle name="_DEM-WP(C) Costs not in AURORA 2007PCORC-5.07Update_DEM-WP(C) Production O&amp;M 2009GRC Rebuttal_Electric Rev Req Model (2009 GRC) Rebuttal" xfId="9421"/>
    <cellStyle name="_DEM-WP(C) Costs not in AURORA 2007PCORC-5.07Update_DEM-WP(C) Production O&amp;M 2009GRC Rebuttal_Electric Rev Req Model (2009 GRC) Rebuttal 2" xfId="9422"/>
    <cellStyle name="_DEM-WP(C) Costs not in AURORA 2007PCORC-5.07Update_DEM-WP(C) Production O&amp;M 2009GRC Rebuttal_Electric Rev Req Model (2009 GRC) Rebuttal 2 2" xfId="9423"/>
    <cellStyle name="_DEM-WP(C) Costs not in AURORA 2007PCORC-5.07Update_DEM-WP(C) Production O&amp;M 2009GRC Rebuttal_Electric Rev Req Model (2009 GRC) Rebuttal 2 2 2" xfId="9424"/>
    <cellStyle name="_DEM-WP(C) Costs not in AURORA 2007PCORC-5.07Update_DEM-WP(C) Production O&amp;M 2009GRC Rebuttal_Electric Rev Req Model (2009 GRC) Rebuttal 2 3" xfId="9425"/>
    <cellStyle name="_DEM-WP(C) Costs not in AURORA 2007PCORC-5.07Update_DEM-WP(C) Production O&amp;M 2009GRC Rebuttal_Electric Rev Req Model (2009 GRC) Rebuttal 3" xfId="9426"/>
    <cellStyle name="_DEM-WP(C) Costs not in AURORA 2007PCORC-5.07Update_DEM-WP(C) Production O&amp;M 2009GRC Rebuttal_Electric Rev Req Model (2009 GRC) Rebuttal 3 2" xfId="9427"/>
    <cellStyle name="_DEM-WP(C) Costs not in AURORA 2007PCORC-5.07Update_DEM-WP(C) Production O&amp;M 2009GRC Rebuttal_Electric Rev Req Model (2009 GRC) Rebuttal 4" xfId="9428"/>
    <cellStyle name="_DEM-WP(C) Costs not in AURORA 2007PCORC-5.07Update_DEM-WP(C) Production O&amp;M 2009GRC Rebuttal_Electric Rev Req Model (2009 GRC) Rebuttal REmoval of New  WH Solar AdjustMI" xfId="9429"/>
    <cellStyle name="_DEM-WP(C) Costs not in AURORA 2007PCORC-5.07Update_DEM-WP(C) Production O&amp;M 2009GRC Rebuttal_Electric Rev Req Model (2009 GRC) Rebuttal REmoval of New  WH Solar AdjustMI 2" xfId="9430"/>
    <cellStyle name="_DEM-WP(C) Costs not in AURORA 2007PCORC-5.07Update_DEM-WP(C) Production O&amp;M 2009GRC Rebuttal_Electric Rev Req Model (2009 GRC) Rebuttal REmoval of New  WH Solar AdjustMI 2 2" xfId="9431"/>
    <cellStyle name="_DEM-WP(C) Costs not in AURORA 2007PCORC-5.07Update_DEM-WP(C) Production O&amp;M 2009GRC Rebuttal_Electric Rev Req Model (2009 GRC) Rebuttal REmoval of New  WH Solar AdjustMI 2 2 2" xfId="9432"/>
    <cellStyle name="_DEM-WP(C) Costs not in AURORA 2007PCORC-5.07Update_DEM-WP(C) Production O&amp;M 2009GRC Rebuttal_Electric Rev Req Model (2009 GRC) Rebuttal REmoval of New  WH Solar AdjustMI 2 3" xfId="9433"/>
    <cellStyle name="_DEM-WP(C) Costs not in AURORA 2007PCORC-5.07Update_DEM-WP(C) Production O&amp;M 2009GRC Rebuttal_Electric Rev Req Model (2009 GRC) Rebuttal REmoval of New  WH Solar AdjustMI 3" xfId="9434"/>
    <cellStyle name="_DEM-WP(C) Costs not in AURORA 2007PCORC-5.07Update_DEM-WP(C) Production O&amp;M 2009GRC Rebuttal_Electric Rev Req Model (2009 GRC) Rebuttal REmoval of New  WH Solar AdjustMI 3 2" xfId="9435"/>
    <cellStyle name="_DEM-WP(C) Costs not in AURORA 2007PCORC-5.07Update_DEM-WP(C) Production O&amp;M 2009GRC Rebuttal_Electric Rev Req Model (2009 GRC) Rebuttal REmoval of New  WH Solar AdjustMI 4" xfId="9436"/>
    <cellStyle name="_DEM-WP(C) Costs not in AURORA 2007PCORC-5.07Update_DEM-WP(C) Production O&amp;M 2009GRC Rebuttal_Electric Rev Req Model (2009 GRC) Rebuttal REmoval of New  WH Solar AdjustMI_DEM-WP(C) ENERG10C--ctn Mid-C_042010 2010GRC" xfId="9437"/>
    <cellStyle name="_DEM-WP(C) Costs not in AURORA 2007PCORC-5.07Update_DEM-WP(C) Production O&amp;M 2009GRC Rebuttal_Electric Rev Req Model (2009 GRC) Rebuttal REmoval of New  WH Solar AdjustMI_DEM-WP(C) ENERG10C--ctn Mid-C_042010 2010GRC 2" xfId="9438"/>
    <cellStyle name="_DEM-WP(C) Costs not in AURORA 2007PCORC-5.07Update_DEM-WP(C) Production O&amp;M 2009GRC Rebuttal_Electric Rev Req Model (2009 GRC) Revised 01-18-2010" xfId="9439"/>
    <cellStyle name="_DEM-WP(C) Costs not in AURORA 2007PCORC-5.07Update_DEM-WP(C) Production O&amp;M 2009GRC Rebuttal_Electric Rev Req Model (2009 GRC) Revised 01-18-2010 2" xfId="9440"/>
    <cellStyle name="_DEM-WP(C) Costs not in AURORA 2007PCORC-5.07Update_DEM-WP(C) Production O&amp;M 2009GRC Rebuttal_Electric Rev Req Model (2009 GRC) Revised 01-18-2010 2 2" xfId="9441"/>
    <cellStyle name="_DEM-WP(C) Costs not in AURORA 2007PCORC-5.07Update_DEM-WP(C) Production O&amp;M 2009GRC Rebuttal_Electric Rev Req Model (2009 GRC) Revised 01-18-2010 2 2 2" xfId="9442"/>
    <cellStyle name="_DEM-WP(C) Costs not in AURORA 2007PCORC-5.07Update_DEM-WP(C) Production O&amp;M 2009GRC Rebuttal_Electric Rev Req Model (2009 GRC) Revised 01-18-2010 2 3" xfId="9443"/>
    <cellStyle name="_DEM-WP(C) Costs not in AURORA 2007PCORC-5.07Update_DEM-WP(C) Production O&amp;M 2009GRC Rebuttal_Electric Rev Req Model (2009 GRC) Revised 01-18-2010 3" xfId="9444"/>
    <cellStyle name="_DEM-WP(C) Costs not in AURORA 2007PCORC-5.07Update_DEM-WP(C) Production O&amp;M 2009GRC Rebuttal_Electric Rev Req Model (2009 GRC) Revised 01-18-2010 3 2" xfId="9445"/>
    <cellStyle name="_DEM-WP(C) Costs not in AURORA 2007PCORC-5.07Update_DEM-WP(C) Production O&amp;M 2009GRC Rebuttal_Electric Rev Req Model (2009 GRC) Revised 01-18-2010 4" xfId="9446"/>
    <cellStyle name="_DEM-WP(C) Costs not in AURORA 2007PCORC-5.07Update_DEM-WP(C) Production O&amp;M 2009GRC Rebuttal_Electric Rev Req Model (2009 GRC) Revised 01-18-2010_DEM-WP(C) ENERG10C--ctn Mid-C_042010 2010GRC" xfId="9447"/>
    <cellStyle name="_DEM-WP(C) Costs not in AURORA 2007PCORC-5.07Update_DEM-WP(C) Production O&amp;M 2009GRC Rebuttal_Electric Rev Req Model (2009 GRC) Revised 01-18-2010_DEM-WP(C) ENERG10C--ctn Mid-C_042010 2010GRC 2" xfId="9448"/>
    <cellStyle name="_DEM-WP(C) Costs not in AURORA 2007PCORC-5.07Update_DEM-WP(C) Production O&amp;M 2009GRC Rebuttal_Final Order Electric EXHIBIT A-1" xfId="9449"/>
    <cellStyle name="_DEM-WP(C) Costs not in AURORA 2007PCORC-5.07Update_DEM-WP(C) Production O&amp;M 2009GRC Rebuttal_Final Order Electric EXHIBIT A-1 2" xfId="9450"/>
    <cellStyle name="_DEM-WP(C) Costs not in AURORA 2007PCORC-5.07Update_DEM-WP(C) Production O&amp;M 2009GRC Rebuttal_Final Order Electric EXHIBIT A-1 2 2" xfId="9451"/>
    <cellStyle name="_DEM-WP(C) Costs not in AURORA 2007PCORC-5.07Update_DEM-WP(C) Production O&amp;M 2009GRC Rebuttal_Final Order Electric EXHIBIT A-1 2 2 2" xfId="9452"/>
    <cellStyle name="_DEM-WP(C) Costs not in AURORA 2007PCORC-5.07Update_DEM-WP(C) Production O&amp;M 2009GRC Rebuttal_Final Order Electric EXHIBIT A-1 2 3" xfId="9453"/>
    <cellStyle name="_DEM-WP(C) Costs not in AURORA 2007PCORC-5.07Update_DEM-WP(C) Production O&amp;M 2009GRC Rebuttal_Final Order Electric EXHIBIT A-1 3" xfId="9454"/>
    <cellStyle name="_DEM-WP(C) Costs not in AURORA 2007PCORC-5.07Update_DEM-WP(C) Production O&amp;M 2009GRC Rebuttal_Final Order Electric EXHIBIT A-1 3 2" xfId="9455"/>
    <cellStyle name="_DEM-WP(C) Costs not in AURORA 2007PCORC-5.07Update_DEM-WP(C) Production O&amp;M 2009GRC Rebuttal_Final Order Electric EXHIBIT A-1 4" xfId="9456"/>
    <cellStyle name="_DEM-WP(C) Costs not in AURORA 2007PCORC-5.07Update_DEM-WP(C) Production O&amp;M 2009GRC Rebuttal_Rebuttal Power Costs" xfId="9457"/>
    <cellStyle name="_DEM-WP(C) Costs not in AURORA 2007PCORC-5.07Update_DEM-WP(C) Production O&amp;M 2009GRC Rebuttal_Rebuttal Power Costs 2" xfId="9458"/>
    <cellStyle name="_DEM-WP(C) Costs not in AURORA 2007PCORC-5.07Update_DEM-WP(C) Production O&amp;M 2009GRC Rebuttal_Rebuttal Power Costs 2 2" xfId="9459"/>
    <cellStyle name="_DEM-WP(C) Costs not in AURORA 2007PCORC-5.07Update_DEM-WP(C) Production O&amp;M 2009GRC Rebuttal_Rebuttal Power Costs 2 2 2" xfId="9460"/>
    <cellStyle name="_DEM-WP(C) Costs not in AURORA 2007PCORC-5.07Update_DEM-WP(C) Production O&amp;M 2009GRC Rebuttal_Rebuttal Power Costs 2 3" xfId="9461"/>
    <cellStyle name="_DEM-WP(C) Costs not in AURORA 2007PCORC-5.07Update_DEM-WP(C) Production O&amp;M 2009GRC Rebuttal_Rebuttal Power Costs 3" xfId="9462"/>
    <cellStyle name="_DEM-WP(C) Costs not in AURORA 2007PCORC-5.07Update_DEM-WP(C) Production O&amp;M 2009GRC Rebuttal_Rebuttal Power Costs 3 2" xfId="9463"/>
    <cellStyle name="_DEM-WP(C) Costs not in AURORA 2007PCORC-5.07Update_DEM-WP(C) Production O&amp;M 2009GRC Rebuttal_Rebuttal Power Costs 4" xfId="9464"/>
    <cellStyle name="_DEM-WP(C) Costs not in AURORA 2007PCORC-5.07Update_DEM-WP(C) Production O&amp;M 2009GRC Rebuttal_Rebuttal Power Costs_Adj Bench DR 3 for Initial Briefs (Electric)" xfId="9465"/>
    <cellStyle name="_DEM-WP(C) Costs not in AURORA 2007PCORC-5.07Update_DEM-WP(C) Production O&amp;M 2009GRC Rebuttal_Rebuttal Power Costs_Adj Bench DR 3 for Initial Briefs (Electric) 2" xfId="9466"/>
    <cellStyle name="_DEM-WP(C) Costs not in AURORA 2007PCORC-5.07Update_DEM-WP(C) Production O&amp;M 2009GRC Rebuttal_Rebuttal Power Costs_Adj Bench DR 3 for Initial Briefs (Electric) 2 2" xfId="9467"/>
    <cellStyle name="_DEM-WP(C) Costs not in AURORA 2007PCORC-5.07Update_DEM-WP(C) Production O&amp;M 2009GRC Rebuttal_Rebuttal Power Costs_Adj Bench DR 3 for Initial Briefs (Electric) 2 2 2" xfId="9468"/>
    <cellStyle name="_DEM-WP(C) Costs not in AURORA 2007PCORC-5.07Update_DEM-WP(C) Production O&amp;M 2009GRC Rebuttal_Rebuttal Power Costs_Adj Bench DR 3 for Initial Briefs (Electric) 2 3" xfId="9469"/>
    <cellStyle name="_DEM-WP(C) Costs not in AURORA 2007PCORC-5.07Update_DEM-WP(C) Production O&amp;M 2009GRC Rebuttal_Rebuttal Power Costs_Adj Bench DR 3 for Initial Briefs (Electric) 3" xfId="9470"/>
    <cellStyle name="_DEM-WP(C) Costs not in AURORA 2007PCORC-5.07Update_DEM-WP(C) Production O&amp;M 2009GRC Rebuttal_Rebuttal Power Costs_Adj Bench DR 3 for Initial Briefs (Electric) 3 2" xfId="9471"/>
    <cellStyle name="_DEM-WP(C) Costs not in AURORA 2007PCORC-5.07Update_DEM-WP(C) Production O&amp;M 2009GRC Rebuttal_Rebuttal Power Costs_Adj Bench DR 3 for Initial Briefs (Electric) 4" xfId="9472"/>
    <cellStyle name="_DEM-WP(C) Costs not in AURORA 2007PCORC-5.07Update_DEM-WP(C) Production O&amp;M 2009GRC Rebuttal_Rebuttal Power Costs_Adj Bench DR 3 for Initial Briefs (Electric)_DEM-WP(C) ENERG10C--ctn Mid-C_042010 2010GRC" xfId="9473"/>
    <cellStyle name="_DEM-WP(C) Costs not in AURORA 2007PCORC-5.07Update_DEM-WP(C) Production O&amp;M 2009GRC Rebuttal_Rebuttal Power Costs_Adj Bench DR 3 for Initial Briefs (Electric)_DEM-WP(C) ENERG10C--ctn Mid-C_042010 2010GRC 2" xfId="9474"/>
    <cellStyle name="_DEM-WP(C) Costs not in AURORA 2007PCORC-5.07Update_DEM-WP(C) Production O&amp;M 2009GRC Rebuttal_Rebuttal Power Costs_DEM-WP(C) ENERG10C--ctn Mid-C_042010 2010GRC" xfId="9475"/>
    <cellStyle name="_DEM-WP(C) Costs not in AURORA 2007PCORC-5.07Update_DEM-WP(C) Production O&amp;M 2009GRC Rebuttal_Rebuttal Power Costs_DEM-WP(C) ENERG10C--ctn Mid-C_042010 2010GRC 2" xfId="9476"/>
    <cellStyle name="_DEM-WP(C) Costs not in AURORA 2007PCORC-5.07Update_DEM-WP(C) Production O&amp;M 2009GRC Rebuttal_Rebuttal Power Costs_Electric Rev Req Model (2009 GRC) Rebuttal" xfId="9477"/>
    <cellStyle name="_DEM-WP(C) Costs not in AURORA 2007PCORC-5.07Update_DEM-WP(C) Production O&amp;M 2009GRC Rebuttal_Rebuttal Power Costs_Electric Rev Req Model (2009 GRC) Rebuttal 2" xfId="9478"/>
    <cellStyle name="_DEM-WP(C) Costs not in AURORA 2007PCORC-5.07Update_DEM-WP(C) Production O&amp;M 2009GRC Rebuttal_Rebuttal Power Costs_Electric Rev Req Model (2009 GRC) Rebuttal 2 2" xfId="9479"/>
    <cellStyle name="_DEM-WP(C) Costs not in AURORA 2007PCORC-5.07Update_DEM-WP(C) Production O&amp;M 2009GRC Rebuttal_Rebuttal Power Costs_Electric Rev Req Model (2009 GRC) Rebuttal 2 2 2" xfId="9480"/>
    <cellStyle name="_DEM-WP(C) Costs not in AURORA 2007PCORC-5.07Update_DEM-WP(C) Production O&amp;M 2009GRC Rebuttal_Rebuttal Power Costs_Electric Rev Req Model (2009 GRC) Rebuttal 2 3" xfId="9481"/>
    <cellStyle name="_DEM-WP(C) Costs not in AURORA 2007PCORC-5.07Update_DEM-WP(C) Production O&amp;M 2009GRC Rebuttal_Rebuttal Power Costs_Electric Rev Req Model (2009 GRC) Rebuttal 3" xfId="9482"/>
    <cellStyle name="_DEM-WP(C) Costs not in AURORA 2007PCORC-5.07Update_DEM-WP(C) Production O&amp;M 2009GRC Rebuttal_Rebuttal Power Costs_Electric Rev Req Model (2009 GRC) Rebuttal 3 2" xfId="9483"/>
    <cellStyle name="_DEM-WP(C) Costs not in AURORA 2007PCORC-5.07Update_DEM-WP(C) Production O&amp;M 2009GRC Rebuttal_Rebuttal Power Costs_Electric Rev Req Model (2009 GRC) Rebuttal 4" xfId="9484"/>
    <cellStyle name="_DEM-WP(C) Costs not in AURORA 2007PCORC-5.07Update_DEM-WP(C) Production O&amp;M 2009GRC Rebuttal_Rebuttal Power Costs_Electric Rev Req Model (2009 GRC) Rebuttal REmoval of New  WH Solar AdjustMI" xfId="9485"/>
    <cellStyle name="_DEM-WP(C) Costs not in AURORA 2007PCORC-5.07Update_DEM-WP(C) Production O&amp;M 2009GRC Rebuttal_Rebuttal Power Costs_Electric Rev Req Model (2009 GRC) Rebuttal REmoval of New  WH Solar AdjustMI 2" xfId="9486"/>
    <cellStyle name="_DEM-WP(C) Costs not in AURORA 2007PCORC-5.07Update_DEM-WP(C) Production O&amp;M 2009GRC Rebuttal_Rebuttal Power Costs_Electric Rev Req Model (2009 GRC) Rebuttal REmoval of New  WH Solar AdjustMI 2 2" xfId="9487"/>
    <cellStyle name="_DEM-WP(C) Costs not in AURORA 2007PCORC-5.07Update_DEM-WP(C) Production O&amp;M 2009GRC Rebuttal_Rebuttal Power Costs_Electric Rev Req Model (2009 GRC) Rebuttal REmoval of New  WH Solar AdjustMI 2 2 2" xfId="9488"/>
    <cellStyle name="_DEM-WP(C) Costs not in AURORA 2007PCORC-5.07Update_DEM-WP(C) Production O&amp;M 2009GRC Rebuttal_Rebuttal Power Costs_Electric Rev Req Model (2009 GRC) Rebuttal REmoval of New  WH Solar AdjustMI 2 3" xfId="9489"/>
    <cellStyle name="_DEM-WP(C) Costs not in AURORA 2007PCORC-5.07Update_DEM-WP(C) Production O&amp;M 2009GRC Rebuttal_Rebuttal Power Costs_Electric Rev Req Model (2009 GRC) Rebuttal REmoval of New  WH Solar AdjustMI 3" xfId="9490"/>
    <cellStyle name="_DEM-WP(C) Costs not in AURORA 2007PCORC-5.07Update_DEM-WP(C) Production O&amp;M 2009GRC Rebuttal_Rebuttal Power Costs_Electric Rev Req Model (2009 GRC) Rebuttal REmoval of New  WH Solar AdjustMI 3 2" xfId="9491"/>
    <cellStyle name="_DEM-WP(C) Costs not in AURORA 2007PCORC-5.07Update_DEM-WP(C) Production O&amp;M 2009GRC Rebuttal_Rebuttal Power Costs_Electric Rev Req Model (2009 GRC) Rebuttal REmoval of New  WH Solar AdjustMI 4" xfId="9492"/>
    <cellStyle name="_DEM-WP(C) Costs not in AURORA 2007PCORC-5.07Update_DEM-WP(C) Production O&amp;M 2009GRC Rebuttal_Rebuttal Power Costs_Electric Rev Req Model (2009 GRC) Rebuttal REmoval of New  WH Solar AdjustMI_DEM-WP(C) ENERG10C--ctn Mid-C_042010 2010GRC" xfId="9493"/>
    <cellStyle name="_DEM-WP(C) Costs not in AURORA 2007PCORC-5.07Update_DEM-WP(C) Production O&amp;M 2009GRC Rebuttal_Rebuttal Power Costs_Electric Rev Req Model (2009 GRC) Rebuttal REmoval of New  WH Solar AdjustMI_DEM-WP(C) ENERG10C--ctn Mid-C_042010 2010GRC 2" xfId="9494"/>
    <cellStyle name="_DEM-WP(C) Costs not in AURORA 2007PCORC-5.07Update_DEM-WP(C) Production O&amp;M 2009GRC Rebuttal_Rebuttal Power Costs_Electric Rev Req Model (2009 GRC) Revised 01-18-2010" xfId="9495"/>
    <cellStyle name="_DEM-WP(C) Costs not in AURORA 2007PCORC-5.07Update_DEM-WP(C) Production O&amp;M 2009GRC Rebuttal_Rebuttal Power Costs_Electric Rev Req Model (2009 GRC) Revised 01-18-2010 2" xfId="9496"/>
    <cellStyle name="_DEM-WP(C) Costs not in AURORA 2007PCORC-5.07Update_DEM-WP(C) Production O&amp;M 2009GRC Rebuttal_Rebuttal Power Costs_Electric Rev Req Model (2009 GRC) Revised 01-18-2010 2 2" xfId="9497"/>
    <cellStyle name="_DEM-WP(C) Costs not in AURORA 2007PCORC-5.07Update_DEM-WP(C) Production O&amp;M 2009GRC Rebuttal_Rebuttal Power Costs_Electric Rev Req Model (2009 GRC) Revised 01-18-2010 2 2 2" xfId="9498"/>
    <cellStyle name="_DEM-WP(C) Costs not in AURORA 2007PCORC-5.07Update_DEM-WP(C) Production O&amp;M 2009GRC Rebuttal_Rebuttal Power Costs_Electric Rev Req Model (2009 GRC) Revised 01-18-2010 2 3" xfId="9499"/>
    <cellStyle name="_DEM-WP(C) Costs not in AURORA 2007PCORC-5.07Update_DEM-WP(C) Production O&amp;M 2009GRC Rebuttal_Rebuttal Power Costs_Electric Rev Req Model (2009 GRC) Revised 01-18-2010 3" xfId="9500"/>
    <cellStyle name="_DEM-WP(C) Costs not in AURORA 2007PCORC-5.07Update_DEM-WP(C) Production O&amp;M 2009GRC Rebuttal_Rebuttal Power Costs_Electric Rev Req Model (2009 GRC) Revised 01-18-2010 3 2" xfId="9501"/>
    <cellStyle name="_DEM-WP(C) Costs not in AURORA 2007PCORC-5.07Update_DEM-WP(C) Production O&amp;M 2009GRC Rebuttal_Rebuttal Power Costs_Electric Rev Req Model (2009 GRC) Revised 01-18-2010 4" xfId="9502"/>
    <cellStyle name="_DEM-WP(C) Costs not in AURORA 2007PCORC-5.07Update_DEM-WP(C) Production O&amp;M 2009GRC Rebuttal_Rebuttal Power Costs_Electric Rev Req Model (2009 GRC) Revised 01-18-2010_DEM-WP(C) ENERG10C--ctn Mid-C_042010 2010GRC" xfId="9503"/>
    <cellStyle name="_DEM-WP(C) Costs not in AURORA 2007PCORC-5.07Update_DEM-WP(C) Production O&amp;M 2009GRC Rebuttal_Rebuttal Power Costs_Electric Rev Req Model (2009 GRC) Revised 01-18-2010_DEM-WP(C) ENERG10C--ctn Mid-C_042010 2010GRC 2" xfId="9504"/>
    <cellStyle name="_DEM-WP(C) Costs not in AURORA 2007PCORC-5.07Update_DEM-WP(C) Production O&amp;M 2009GRC Rebuttal_Rebuttal Power Costs_Final Order Electric EXHIBIT A-1" xfId="9505"/>
    <cellStyle name="_DEM-WP(C) Costs not in AURORA 2007PCORC-5.07Update_DEM-WP(C) Production O&amp;M 2009GRC Rebuttal_Rebuttal Power Costs_Final Order Electric EXHIBIT A-1 2" xfId="9506"/>
    <cellStyle name="_DEM-WP(C) Costs not in AURORA 2007PCORC-5.07Update_DEM-WP(C) Production O&amp;M 2009GRC Rebuttal_Rebuttal Power Costs_Final Order Electric EXHIBIT A-1 2 2" xfId="9507"/>
    <cellStyle name="_DEM-WP(C) Costs not in AURORA 2007PCORC-5.07Update_DEM-WP(C) Production O&amp;M 2009GRC Rebuttal_Rebuttal Power Costs_Final Order Electric EXHIBIT A-1 2 2 2" xfId="9508"/>
    <cellStyle name="_DEM-WP(C) Costs not in AURORA 2007PCORC-5.07Update_DEM-WP(C) Production O&amp;M 2009GRC Rebuttal_Rebuttal Power Costs_Final Order Electric EXHIBIT A-1 2 3" xfId="9509"/>
    <cellStyle name="_DEM-WP(C) Costs not in AURORA 2007PCORC-5.07Update_DEM-WP(C) Production O&amp;M 2009GRC Rebuttal_Rebuttal Power Costs_Final Order Electric EXHIBIT A-1 3" xfId="9510"/>
    <cellStyle name="_DEM-WP(C) Costs not in AURORA 2007PCORC-5.07Update_DEM-WP(C) Production O&amp;M 2009GRC Rebuttal_Rebuttal Power Costs_Final Order Electric EXHIBIT A-1 3 2" xfId="9511"/>
    <cellStyle name="_DEM-WP(C) Costs not in AURORA 2007PCORC-5.07Update_DEM-WP(C) Production O&amp;M 2009GRC Rebuttal_Rebuttal Power Costs_Final Order Electric EXHIBIT A-1 4" xfId="9512"/>
    <cellStyle name="_DEM-WP(C) Costs not in AURORA 2007PCORC-5.07Update_DEM-WP(C) Production O&amp;M 2010GRC As-Filed" xfId="9513"/>
    <cellStyle name="_DEM-WP(C) Costs not in AURORA 2007PCORC-5.07Update_DEM-WP(C) Production O&amp;M 2010GRC As-Filed 2" xfId="9514"/>
    <cellStyle name="_DEM-WP(C) Costs not in AURORA 2007PCORC-5.07Update_DEM-WP(C) Production O&amp;M 2010GRC As-Filed 2 2" xfId="9515"/>
    <cellStyle name="_DEM-WP(C) Costs not in AURORA 2007PCORC-5.07Update_DEM-WP(C) Production O&amp;M 2010GRC As-Filed 3" xfId="9516"/>
    <cellStyle name="_DEM-WP(C) Costs not in AURORA 2007PCORC-5.07Update_DEM-WP(C) Production O&amp;M 2010GRC As-Filed 3 2" xfId="9517"/>
    <cellStyle name="_DEM-WP(C) Costs not in AURORA 2007PCORC-5.07Update_DEM-WP(C) Production O&amp;M 2010GRC As-Filed 4" xfId="9518"/>
    <cellStyle name="_DEM-WP(C) Costs not in AURORA 2007PCORC-5.07Update_DEM-WP(C) Production O&amp;M 2010GRC As-Filed 4 2" xfId="9519"/>
    <cellStyle name="_DEM-WP(C) Costs not in AURORA 2007PCORC-5.07Update_DEM-WP(C) Production O&amp;M 2010GRC As-Filed 5" xfId="9520"/>
    <cellStyle name="_DEM-WP(C) Costs not in AURORA 2007PCORC-5.07Update_DEM-WP(C) Production O&amp;M 2010GRC As-Filed 5 2" xfId="9521"/>
    <cellStyle name="_DEM-WP(C) Costs not in AURORA 2007PCORC-5.07Update_DEM-WP(C) Production O&amp;M 2010GRC As-Filed 6" xfId="9522"/>
    <cellStyle name="_DEM-WP(C) Costs not in AURORA 2007PCORC-5.07Update_DEM-WP(C) Production O&amp;M 2010GRC As-Filed 6 2" xfId="9523"/>
    <cellStyle name="_DEM-WP(C) Costs not in AURORA 2007PCORC-5.07Update_Electric Rev Req Model (2009 GRC) " xfId="9524"/>
    <cellStyle name="_DEM-WP(C) Costs not in AURORA 2007PCORC-5.07Update_Electric Rev Req Model (2009 GRC)  2" xfId="9525"/>
    <cellStyle name="_DEM-WP(C) Costs not in AURORA 2007PCORC-5.07Update_Electric Rev Req Model (2009 GRC)  2 2" xfId="9526"/>
    <cellStyle name="_DEM-WP(C) Costs not in AURORA 2007PCORC-5.07Update_Electric Rev Req Model (2009 GRC)  2 2 2" xfId="9527"/>
    <cellStyle name="_DEM-WP(C) Costs not in AURORA 2007PCORC-5.07Update_Electric Rev Req Model (2009 GRC)  2 3" xfId="9528"/>
    <cellStyle name="_DEM-WP(C) Costs not in AURORA 2007PCORC-5.07Update_Electric Rev Req Model (2009 GRC)  3" xfId="9529"/>
    <cellStyle name="_DEM-WP(C) Costs not in AURORA 2007PCORC-5.07Update_Electric Rev Req Model (2009 GRC)  3 2" xfId="9530"/>
    <cellStyle name="_DEM-WP(C) Costs not in AURORA 2007PCORC-5.07Update_Electric Rev Req Model (2009 GRC)  4" xfId="9531"/>
    <cellStyle name="_DEM-WP(C) Costs not in AURORA 2007PCORC-5.07Update_Electric Rev Req Model (2009 GRC) _DEM-WP(C) ENERG10C--ctn Mid-C_042010 2010GRC" xfId="9532"/>
    <cellStyle name="_DEM-WP(C) Costs not in AURORA 2007PCORC-5.07Update_Electric Rev Req Model (2009 GRC) _DEM-WP(C) ENERG10C--ctn Mid-C_042010 2010GRC 2" xfId="9533"/>
    <cellStyle name="_DEM-WP(C) Costs not in AURORA 2007PCORC-5.07Update_Electric Rev Req Model (2009 GRC) Rebuttal" xfId="9534"/>
    <cellStyle name="_DEM-WP(C) Costs not in AURORA 2007PCORC-5.07Update_Electric Rev Req Model (2009 GRC) Rebuttal 2" xfId="9535"/>
    <cellStyle name="_DEM-WP(C) Costs not in AURORA 2007PCORC-5.07Update_Electric Rev Req Model (2009 GRC) Rebuttal 2 2" xfId="9536"/>
    <cellStyle name="_DEM-WP(C) Costs not in AURORA 2007PCORC-5.07Update_Electric Rev Req Model (2009 GRC) Rebuttal 2 2 2" xfId="9537"/>
    <cellStyle name="_DEM-WP(C) Costs not in AURORA 2007PCORC-5.07Update_Electric Rev Req Model (2009 GRC) Rebuttal 2 3" xfId="9538"/>
    <cellStyle name="_DEM-WP(C) Costs not in AURORA 2007PCORC-5.07Update_Electric Rev Req Model (2009 GRC) Rebuttal 3" xfId="9539"/>
    <cellStyle name="_DEM-WP(C) Costs not in AURORA 2007PCORC-5.07Update_Electric Rev Req Model (2009 GRC) Rebuttal 3 2" xfId="9540"/>
    <cellStyle name="_DEM-WP(C) Costs not in AURORA 2007PCORC-5.07Update_Electric Rev Req Model (2009 GRC) Rebuttal 4" xfId="9541"/>
    <cellStyle name="_DEM-WP(C) Costs not in AURORA 2007PCORC-5.07Update_Electric Rev Req Model (2009 GRC) Rebuttal REmoval of New  WH Solar AdjustMI" xfId="9542"/>
    <cellStyle name="_DEM-WP(C) Costs not in AURORA 2007PCORC-5.07Update_Electric Rev Req Model (2009 GRC) Rebuttal REmoval of New  WH Solar AdjustMI 2" xfId="9543"/>
    <cellStyle name="_DEM-WP(C) Costs not in AURORA 2007PCORC-5.07Update_Electric Rev Req Model (2009 GRC) Rebuttal REmoval of New  WH Solar AdjustMI 2 2" xfId="9544"/>
    <cellStyle name="_DEM-WP(C) Costs not in AURORA 2007PCORC-5.07Update_Electric Rev Req Model (2009 GRC) Rebuttal REmoval of New  WH Solar AdjustMI 2 2 2" xfId="9545"/>
    <cellStyle name="_DEM-WP(C) Costs not in AURORA 2007PCORC-5.07Update_Electric Rev Req Model (2009 GRC) Rebuttal REmoval of New  WH Solar AdjustMI 2 3" xfId="9546"/>
    <cellStyle name="_DEM-WP(C) Costs not in AURORA 2007PCORC-5.07Update_Electric Rev Req Model (2009 GRC) Rebuttal REmoval of New  WH Solar AdjustMI 3" xfId="9547"/>
    <cellStyle name="_DEM-WP(C) Costs not in AURORA 2007PCORC-5.07Update_Electric Rev Req Model (2009 GRC) Rebuttal REmoval of New  WH Solar AdjustMI 3 2" xfId="9548"/>
    <cellStyle name="_DEM-WP(C) Costs not in AURORA 2007PCORC-5.07Update_Electric Rev Req Model (2009 GRC) Rebuttal REmoval of New  WH Solar AdjustMI 4" xfId="9549"/>
    <cellStyle name="_DEM-WP(C) Costs not in AURORA 2007PCORC-5.07Update_Electric Rev Req Model (2009 GRC) Rebuttal REmoval of New  WH Solar AdjustMI_DEM-WP(C) ENERG10C--ctn Mid-C_042010 2010GRC" xfId="9550"/>
    <cellStyle name="_DEM-WP(C) Costs not in AURORA 2007PCORC-5.07Update_Electric Rev Req Model (2009 GRC) Rebuttal REmoval of New  WH Solar AdjustMI_DEM-WP(C) ENERG10C--ctn Mid-C_042010 2010GRC 2" xfId="9551"/>
    <cellStyle name="_DEM-WP(C) Costs not in AURORA 2007PCORC-5.07Update_Electric Rev Req Model (2009 GRC) Revised 01-18-2010" xfId="9552"/>
    <cellStyle name="_DEM-WP(C) Costs not in AURORA 2007PCORC-5.07Update_Electric Rev Req Model (2009 GRC) Revised 01-18-2010 2" xfId="9553"/>
    <cellStyle name="_DEM-WP(C) Costs not in AURORA 2007PCORC-5.07Update_Electric Rev Req Model (2009 GRC) Revised 01-18-2010 2 2" xfId="9554"/>
    <cellStyle name="_DEM-WP(C) Costs not in AURORA 2007PCORC-5.07Update_Electric Rev Req Model (2009 GRC) Revised 01-18-2010 2 2 2" xfId="9555"/>
    <cellStyle name="_DEM-WP(C) Costs not in AURORA 2007PCORC-5.07Update_Electric Rev Req Model (2009 GRC) Revised 01-18-2010 2 3" xfId="9556"/>
    <cellStyle name="_DEM-WP(C) Costs not in AURORA 2007PCORC-5.07Update_Electric Rev Req Model (2009 GRC) Revised 01-18-2010 3" xfId="9557"/>
    <cellStyle name="_DEM-WP(C) Costs not in AURORA 2007PCORC-5.07Update_Electric Rev Req Model (2009 GRC) Revised 01-18-2010 3 2" xfId="9558"/>
    <cellStyle name="_DEM-WP(C) Costs not in AURORA 2007PCORC-5.07Update_Electric Rev Req Model (2009 GRC) Revised 01-18-2010 4" xfId="9559"/>
    <cellStyle name="_DEM-WP(C) Costs not in AURORA 2007PCORC-5.07Update_Electric Rev Req Model (2009 GRC) Revised 01-18-2010_DEM-WP(C) ENERG10C--ctn Mid-C_042010 2010GRC" xfId="9560"/>
    <cellStyle name="_DEM-WP(C) Costs not in AURORA 2007PCORC-5.07Update_Electric Rev Req Model (2009 GRC) Revised 01-18-2010_DEM-WP(C) ENERG10C--ctn Mid-C_042010 2010GRC 2" xfId="9561"/>
    <cellStyle name="_DEM-WP(C) Costs not in AURORA 2007PCORC-5.07Update_Electric Rev Req Model (2010 GRC)" xfId="9562"/>
    <cellStyle name="_DEM-WP(C) Costs not in AURORA 2007PCORC-5.07Update_Electric Rev Req Model (2010 GRC) 2" xfId="9563"/>
    <cellStyle name="_DEM-WP(C) Costs not in AURORA 2007PCORC-5.07Update_Electric Rev Req Model (2010 GRC) SF" xfId="9564"/>
    <cellStyle name="_DEM-WP(C) Costs not in AURORA 2007PCORC-5.07Update_Electric Rev Req Model (2010 GRC) SF 2" xfId="9565"/>
    <cellStyle name="_DEM-WP(C) Costs not in AURORA 2007PCORC-5.07Update_Final Order Electric" xfId="9566"/>
    <cellStyle name="_DEM-WP(C) Costs not in AURORA 2007PCORC-5.07Update_Final Order Electric EXHIBIT A-1" xfId="9567"/>
    <cellStyle name="_DEM-WP(C) Costs not in AURORA 2007PCORC-5.07Update_Final Order Electric EXHIBIT A-1 2" xfId="9568"/>
    <cellStyle name="_DEM-WP(C) Costs not in AURORA 2007PCORC-5.07Update_Final Order Electric EXHIBIT A-1 2 2" xfId="9569"/>
    <cellStyle name="_DEM-WP(C) Costs not in AURORA 2007PCORC-5.07Update_Final Order Electric EXHIBIT A-1 2 2 2" xfId="9570"/>
    <cellStyle name="_DEM-WP(C) Costs not in AURORA 2007PCORC-5.07Update_Final Order Electric EXHIBIT A-1 2 3" xfId="9571"/>
    <cellStyle name="_DEM-WP(C) Costs not in AURORA 2007PCORC-5.07Update_Final Order Electric EXHIBIT A-1 3" xfId="9572"/>
    <cellStyle name="_DEM-WP(C) Costs not in AURORA 2007PCORC-5.07Update_Final Order Electric EXHIBIT A-1 3 2" xfId="9573"/>
    <cellStyle name="_DEM-WP(C) Costs not in AURORA 2007PCORC-5.07Update_Final Order Electric EXHIBIT A-1 4" xfId="9574"/>
    <cellStyle name="_DEM-WP(C) Costs not in AURORA 2007PCORC-5.07Update_NIM Summary" xfId="9575"/>
    <cellStyle name="_DEM-WP(C) Costs not in AURORA 2007PCORC-5.07Update_NIM Summary 09GRC" xfId="9576"/>
    <cellStyle name="_DEM-WP(C) Costs not in AURORA 2007PCORC-5.07Update_NIM Summary 09GRC 2" xfId="9577"/>
    <cellStyle name="_DEM-WP(C) Costs not in AURORA 2007PCORC-5.07Update_NIM Summary 09GRC 2 2" xfId="9578"/>
    <cellStyle name="_DEM-WP(C) Costs not in AURORA 2007PCORC-5.07Update_NIM Summary 09GRC 2 2 2" xfId="9579"/>
    <cellStyle name="_DEM-WP(C) Costs not in AURORA 2007PCORC-5.07Update_NIM Summary 09GRC 2 3" xfId="9580"/>
    <cellStyle name="_DEM-WP(C) Costs not in AURORA 2007PCORC-5.07Update_NIM Summary 09GRC 3" xfId="9581"/>
    <cellStyle name="_DEM-WP(C) Costs not in AURORA 2007PCORC-5.07Update_NIM Summary 09GRC 3 2" xfId="9582"/>
    <cellStyle name="_DEM-WP(C) Costs not in AURORA 2007PCORC-5.07Update_NIM Summary 09GRC 4" xfId="9583"/>
    <cellStyle name="_DEM-WP(C) Costs not in AURORA 2007PCORC-5.07Update_NIM Summary 09GRC_DEM-WP(C) ENERG10C--ctn Mid-C_042010 2010GRC" xfId="9584"/>
    <cellStyle name="_DEM-WP(C) Costs not in AURORA 2007PCORC-5.07Update_NIM Summary 09GRC_DEM-WP(C) ENERG10C--ctn Mid-C_042010 2010GRC 2" xfId="9585"/>
    <cellStyle name="_DEM-WP(C) Costs not in AURORA 2007PCORC-5.07Update_NIM Summary 09GRC_NIM Summary" xfId="9586"/>
    <cellStyle name="_DEM-WP(C) Costs not in AURORA 2007PCORC-5.07Update_NIM Summary 09GRC_NIM Summary 2" xfId="9587"/>
    <cellStyle name="_DEM-WP(C) Costs not in AURORA 2007PCORC-5.07Update_NIM Summary 09GRC_NIM Summary 2 2" xfId="9588"/>
    <cellStyle name="_DEM-WP(C) Costs not in AURORA 2007PCORC-5.07Update_NIM Summary 09GRC_NIM Summary 2 2 2" xfId="9589"/>
    <cellStyle name="_DEM-WP(C) Costs not in AURORA 2007PCORC-5.07Update_NIM Summary 09GRC_NIM Summary 2 3" xfId="9590"/>
    <cellStyle name="_DEM-WP(C) Costs not in AURORA 2007PCORC-5.07Update_NIM Summary 09GRC_NIM Summary 3" xfId="9591"/>
    <cellStyle name="_DEM-WP(C) Costs not in AURORA 2007PCORC-5.07Update_NIM Summary 09GRC_NIM Summary 3 2" xfId="9592"/>
    <cellStyle name="_DEM-WP(C) Costs not in AURORA 2007PCORC-5.07Update_NIM Summary 09GRC_NIM Summary 4" xfId="9593"/>
    <cellStyle name="_DEM-WP(C) Costs not in AURORA 2007PCORC-5.07Update_NIM Summary 09GRC_NIM Summary_DEM-WP(C) ENERG10C--ctn Mid-C_042010 2010GRC" xfId="9594"/>
    <cellStyle name="_DEM-WP(C) Costs not in AURORA 2007PCORC-5.07Update_NIM Summary 09GRC_NIM Summary_DEM-WP(C) ENERG10C--ctn Mid-C_042010 2010GRC 2" xfId="9595"/>
    <cellStyle name="_DEM-WP(C) Costs not in AURORA 2007PCORC-5.07Update_NIM Summary 10" xfId="9596"/>
    <cellStyle name="_DEM-WP(C) Costs not in AURORA 2007PCORC-5.07Update_NIM Summary 10 2" xfId="9597"/>
    <cellStyle name="_DEM-WP(C) Costs not in AURORA 2007PCORC-5.07Update_NIM Summary 11" xfId="9598"/>
    <cellStyle name="_DEM-WP(C) Costs not in AURORA 2007PCORC-5.07Update_NIM Summary 11 2" xfId="9599"/>
    <cellStyle name="_DEM-WP(C) Costs not in AURORA 2007PCORC-5.07Update_NIM Summary 12" xfId="9600"/>
    <cellStyle name="_DEM-WP(C) Costs not in AURORA 2007PCORC-5.07Update_NIM Summary 12 2" xfId="9601"/>
    <cellStyle name="_DEM-WP(C) Costs not in AURORA 2007PCORC-5.07Update_NIM Summary 13" xfId="9602"/>
    <cellStyle name="_DEM-WP(C) Costs not in AURORA 2007PCORC-5.07Update_NIM Summary 13 2" xfId="9603"/>
    <cellStyle name="_DEM-WP(C) Costs not in AURORA 2007PCORC-5.07Update_NIM Summary 14" xfId="9604"/>
    <cellStyle name="_DEM-WP(C) Costs not in AURORA 2007PCORC-5.07Update_NIM Summary 14 2" xfId="9605"/>
    <cellStyle name="_DEM-WP(C) Costs not in AURORA 2007PCORC-5.07Update_NIM Summary 15" xfId="9606"/>
    <cellStyle name="_DEM-WP(C) Costs not in AURORA 2007PCORC-5.07Update_NIM Summary 15 2" xfId="9607"/>
    <cellStyle name="_DEM-WP(C) Costs not in AURORA 2007PCORC-5.07Update_NIM Summary 16" xfId="9608"/>
    <cellStyle name="_DEM-WP(C) Costs not in AURORA 2007PCORC-5.07Update_NIM Summary 16 2" xfId="9609"/>
    <cellStyle name="_DEM-WP(C) Costs not in AURORA 2007PCORC-5.07Update_NIM Summary 17" xfId="9610"/>
    <cellStyle name="_DEM-WP(C) Costs not in AURORA 2007PCORC-5.07Update_NIM Summary 17 2" xfId="9611"/>
    <cellStyle name="_DEM-WP(C) Costs not in AURORA 2007PCORC-5.07Update_NIM Summary 18" xfId="9612"/>
    <cellStyle name="_DEM-WP(C) Costs not in AURORA 2007PCORC-5.07Update_NIM Summary 18 2" xfId="9613"/>
    <cellStyle name="_DEM-WP(C) Costs not in AURORA 2007PCORC-5.07Update_NIM Summary 19" xfId="9614"/>
    <cellStyle name="_DEM-WP(C) Costs not in AURORA 2007PCORC-5.07Update_NIM Summary 19 2" xfId="9615"/>
    <cellStyle name="_DEM-WP(C) Costs not in AURORA 2007PCORC-5.07Update_NIM Summary 2" xfId="9616"/>
    <cellStyle name="_DEM-WP(C) Costs not in AURORA 2007PCORC-5.07Update_NIM Summary 2 2" xfId="9617"/>
    <cellStyle name="_DEM-WP(C) Costs not in AURORA 2007PCORC-5.07Update_NIM Summary 2 2 2" xfId="9618"/>
    <cellStyle name="_DEM-WP(C) Costs not in AURORA 2007PCORC-5.07Update_NIM Summary 2 3" xfId="9619"/>
    <cellStyle name="_DEM-WP(C) Costs not in AURORA 2007PCORC-5.07Update_NIM Summary 20" xfId="9620"/>
    <cellStyle name="_DEM-WP(C) Costs not in AURORA 2007PCORC-5.07Update_NIM Summary 20 2" xfId="9621"/>
    <cellStyle name="_DEM-WP(C) Costs not in AURORA 2007PCORC-5.07Update_NIM Summary 21" xfId="9622"/>
    <cellStyle name="_DEM-WP(C) Costs not in AURORA 2007PCORC-5.07Update_NIM Summary 21 2" xfId="9623"/>
    <cellStyle name="_DEM-WP(C) Costs not in AURORA 2007PCORC-5.07Update_NIM Summary 22" xfId="9624"/>
    <cellStyle name="_DEM-WP(C) Costs not in AURORA 2007PCORC-5.07Update_NIM Summary 22 2" xfId="9625"/>
    <cellStyle name="_DEM-WP(C) Costs not in AURORA 2007PCORC-5.07Update_NIM Summary 23" xfId="9626"/>
    <cellStyle name="_DEM-WP(C) Costs not in AURORA 2007PCORC-5.07Update_NIM Summary 23 2" xfId="9627"/>
    <cellStyle name="_DEM-WP(C) Costs not in AURORA 2007PCORC-5.07Update_NIM Summary 24" xfId="9628"/>
    <cellStyle name="_DEM-WP(C) Costs not in AURORA 2007PCORC-5.07Update_NIM Summary 24 2" xfId="9629"/>
    <cellStyle name="_DEM-WP(C) Costs not in AURORA 2007PCORC-5.07Update_NIM Summary 25" xfId="9630"/>
    <cellStyle name="_DEM-WP(C) Costs not in AURORA 2007PCORC-5.07Update_NIM Summary 25 2" xfId="9631"/>
    <cellStyle name="_DEM-WP(C) Costs not in AURORA 2007PCORC-5.07Update_NIM Summary 26" xfId="9632"/>
    <cellStyle name="_DEM-WP(C) Costs not in AURORA 2007PCORC-5.07Update_NIM Summary 26 2" xfId="9633"/>
    <cellStyle name="_DEM-WP(C) Costs not in AURORA 2007PCORC-5.07Update_NIM Summary 27" xfId="9634"/>
    <cellStyle name="_DEM-WP(C) Costs not in AURORA 2007PCORC-5.07Update_NIM Summary 27 2" xfId="9635"/>
    <cellStyle name="_DEM-WP(C) Costs not in AURORA 2007PCORC-5.07Update_NIM Summary 28" xfId="9636"/>
    <cellStyle name="_DEM-WP(C) Costs not in AURORA 2007PCORC-5.07Update_NIM Summary 28 2" xfId="9637"/>
    <cellStyle name="_DEM-WP(C) Costs not in AURORA 2007PCORC-5.07Update_NIM Summary 29" xfId="9638"/>
    <cellStyle name="_DEM-WP(C) Costs not in AURORA 2007PCORC-5.07Update_NIM Summary 29 2" xfId="9639"/>
    <cellStyle name="_DEM-WP(C) Costs not in AURORA 2007PCORC-5.07Update_NIM Summary 3" xfId="9640"/>
    <cellStyle name="_DEM-WP(C) Costs not in AURORA 2007PCORC-5.07Update_NIM Summary 3 2" xfId="9641"/>
    <cellStyle name="_DEM-WP(C) Costs not in AURORA 2007PCORC-5.07Update_NIM Summary 30" xfId="9642"/>
    <cellStyle name="_DEM-WP(C) Costs not in AURORA 2007PCORC-5.07Update_NIM Summary 30 2" xfId="9643"/>
    <cellStyle name="_DEM-WP(C) Costs not in AURORA 2007PCORC-5.07Update_NIM Summary 31" xfId="9644"/>
    <cellStyle name="_DEM-WP(C) Costs not in AURORA 2007PCORC-5.07Update_NIM Summary 31 2" xfId="9645"/>
    <cellStyle name="_DEM-WP(C) Costs not in AURORA 2007PCORC-5.07Update_NIM Summary 32" xfId="9646"/>
    <cellStyle name="_DEM-WP(C) Costs not in AURORA 2007PCORC-5.07Update_NIM Summary 32 2" xfId="9647"/>
    <cellStyle name="_DEM-WP(C) Costs not in AURORA 2007PCORC-5.07Update_NIM Summary 33" xfId="9648"/>
    <cellStyle name="_DEM-WP(C) Costs not in AURORA 2007PCORC-5.07Update_NIM Summary 33 2" xfId="9649"/>
    <cellStyle name="_DEM-WP(C) Costs not in AURORA 2007PCORC-5.07Update_NIM Summary 34" xfId="9650"/>
    <cellStyle name="_DEM-WP(C) Costs not in AURORA 2007PCORC-5.07Update_NIM Summary 34 2" xfId="9651"/>
    <cellStyle name="_DEM-WP(C) Costs not in AURORA 2007PCORC-5.07Update_NIM Summary 35" xfId="9652"/>
    <cellStyle name="_DEM-WP(C) Costs not in AURORA 2007PCORC-5.07Update_NIM Summary 35 2" xfId="9653"/>
    <cellStyle name="_DEM-WP(C) Costs not in AURORA 2007PCORC-5.07Update_NIM Summary 36" xfId="9654"/>
    <cellStyle name="_DEM-WP(C) Costs not in AURORA 2007PCORC-5.07Update_NIM Summary 36 2" xfId="9655"/>
    <cellStyle name="_DEM-WP(C) Costs not in AURORA 2007PCORC-5.07Update_NIM Summary 37" xfId="9656"/>
    <cellStyle name="_DEM-WP(C) Costs not in AURORA 2007PCORC-5.07Update_NIM Summary 37 2" xfId="9657"/>
    <cellStyle name="_DEM-WP(C) Costs not in AURORA 2007PCORC-5.07Update_NIM Summary 38" xfId="9658"/>
    <cellStyle name="_DEM-WP(C) Costs not in AURORA 2007PCORC-5.07Update_NIM Summary 38 2" xfId="9659"/>
    <cellStyle name="_DEM-WP(C) Costs not in AURORA 2007PCORC-5.07Update_NIM Summary 39" xfId="9660"/>
    <cellStyle name="_DEM-WP(C) Costs not in AURORA 2007PCORC-5.07Update_NIM Summary 39 2" xfId="9661"/>
    <cellStyle name="_DEM-WP(C) Costs not in AURORA 2007PCORC-5.07Update_NIM Summary 4" xfId="9662"/>
    <cellStyle name="_DEM-WP(C) Costs not in AURORA 2007PCORC-5.07Update_NIM Summary 4 2" xfId="9663"/>
    <cellStyle name="_DEM-WP(C) Costs not in AURORA 2007PCORC-5.07Update_NIM Summary 40" xfId="9664"/>
    <cellStyle name="_DEM-WP(C) Costs not in AURORA 2007PCORC-5.07Update_NIM Summary 40 2" xfId="9665"/>
    <cellStyle name="_DEM-WP(C) Costs not in AURORA 2007PCORC-5.07Update_NIM Summary 41" xfId="9666"/>
    <cellStyle name="_DEM-WP(C) Costs not in AURORA 2007PCORC-5.07Update_NIM Summary 41 2" xfId="9667"/>
    <cellStyle name="_DEM-WP(C) Costs not in AURORA 2007PCORC-5.07Update_NIM Summary 42" xfId="9668"/>
    <cellStyle name="_DEM-WP(C) Costs not in AURORA 2007PCORC-5.07Update_NIM Summary 42 2" xfId="9669"/>
    <cellStyle name="_DEM-WP(C) Costs not in AURORA 2007PCORC-5.07Update_NIM Summary 43" xfId="9670"/>
    <cellStyle name="_DEM-WP(C) Costs not in AURORA 2007PCORC-5.07Update_NIM Summary 43 2" xfId="9671"/>
    <cellStyle name="_DEM-WP(C) Costs not in AURORA 2007PCORC-5.07Update_NIM Summary 44" xfId="9672"/>
    <cellStyle name="_DEM-WP(C) Costs not in AURORA 2007PCORC-5.07Update_NIM Summary 44 2" xfId="9673"/>
    <cellStyle name="_DEM-WP(C) Costs not in AURORA 2007PCORC-5.07Update_NIM Summary 45" xfId="9674"/>
    <cellStyle name="_DEM-WP(C) Costs not in AURORA 2007PCORC-5.07Update_NIM Summary 45 2" xfId="9675"/>
    <cellStyle name="_DEM-WP(C) Costs not in AURORA 2007PCORC-5.07Update_NIM Summary 46" xfId="9676"/>
    <cellStyle name="_DEM-WP(C) Costs not in AURORA 2007PCORC-5.07Update_NIM Summary 46 2" xfId="9677"/>
    <cellStyle name="_DEM-WP(C) Costs not in AURORA 2007PCORC-5.07Update_NIM Summary 47" xfId="9678"/>
    <cellStyle name="_DEM-WP(C) Costs not in AURORA 2007PCORC-5.07Update_NIM Summary 47 2" xfId="9679"/>
    <cellStyle name="_DEM-WP(C) Costs not in AURORA 2007PCORC-5.07Update_NIM Summary 48" xfId="9680"/>
    <cellStyle name="_DEM-WP(C) Costs not in AURORA 2007PCORC-5.07Update_NIM Summary 49" xfId="9681"/>
    <cellStyle name="_DEM-WP(C) Costs not in AURORA 2007PCORC-5.07Update_NIM Summary 5" xfId="9682"/>
    <cellStyle name="_DEM-WP(C) Costs not in AURORA 2007PCORC-5.07Update_NIM Summary 5 2" xfId="9683"/>
    <cellStyle name="_DEM-WP(C) Costs not in AURORA 2007PCORC-5.07Update_NIM Summary 50" xfId="9684"/>
    <cellStyle name="_DEM-WP(C) Costs not in AURORA 2007PCORC-5.07Update_NIM Summary 51" xfId="9685"/>
    <cellStyle name="_DEM-WP(C) Costs not in AURORA 2007PCORC-5.07Update_NIM Summary 6" xfId="9686"/>
    <cellStyle name="_DEM-WP(C) Costs not in AURORA 2007PCORC-5.07Update_NIM Summary 6 2" xfId="9687"/>
    <cellStyle name="_DEM-WP(C) Costs not in AURORA 2007PCORC-5.07Update_NIM Summary 7" xfId="9688"/>
    <cellStyle name="_DEM-WP(C) Costs not in AURORA 2007PCORC-5.07Update_NIM Summary 7 2" xfId="9689"/>
    <cellStyle name="_DEM-WP(C) Costs not in AURORA 2007PCORC-5.07Update_NIM Summary 8" xfId="9690"/>
    <cellStyle name="_DEM-WP(C) Costs not in AURORA 2007PCORC-5.07Update_NIM Summary 8 2" xfId="9691"/>
    <cellStyle name="_DEM-WP(C) Costs not in AURORA 2007PCORC-5.07Update_NIM Summary 9" xfId="9692"/>
    <cellStyle name="_DEM-WP(C) Costs not in AURORA 2007PCORC-5.07Update_NIM Summary 9 2" xfId="9693"/>
    <cellStyle name="_DEM-WP(C) Costs not in AURORA 2007PCORC-5.07Update_NIM Summary_DEM-WP(C) ENERG10C--ctn Mid-C_042010 2010GRC" xfId="9694"/>
    <cellStyle name="_DEM-WP(C) Costs not in AURORA 2007PCORC-5.07Update_NIM Summary_DEM-WP(C) ENERG10C--ctn Mid-C_042010 2010GRC 2" xfId="9695"/>
    <cellStyle name="_DEM-WP(C) Costs not in AURORA 2007PCORC-5.07Update_NIM+O&amp;M Monthly" xfId="9696"/>
    <cellStyle name="_DEM-WP(C) Costs not in AURORA 2007PCORC-5.07Update_NIM+O&amp;M Monthly 2" xfId="9697"/>
    <cellStyle name="_DEM-WP(C) Costs not in AURORA 2007PCORC-5.07Update_NIM+O&amp;M Monthly 2 2" xfId="9698"/>
    <cellStyle name="_DEM-WP(C) Costs not in AURORA 2007PCORC-5.07Update_NIM+O&amp;M Monthly 3" xfId="9699"/>
    <cellStyle name="_DEM-WP(C) Costs not in AURORA 2007PCORC-5.07Update_Power Costs - Comparison bx Rbtl-Staff-Jt-PC" xfId="9700"/>
    <cellStyle name="_DEM-WP(C) Costs not in AURORA 2007PCORC-5.07Update_Power Costs - Comparison bx Rbtl-Staff-Jt-PC 2" xfId="9701"/>
    <cellStyle name="_DEM-WP(C) Costs not in AURORA 2007PCORC-5.07Update_Power Costs - Comparison bx Rbtl-Staff-Jt-PC 2 2" xfId="9702"/>
    <cellStyle name="_DEM-WP(C) Costs not in AURORA 2007PCORC-5.07Update_Power Costs - Comparison bx Rbtl-Staff-Jt-PC 2 2 2" xfId="9703"/>
    <cellStyle name="_DEM-WP(C) Costs not in AURORA 2007PCORC-5.07Update_Power Costs - Comparison bx Rbtl-Staff-Jt-PC 2 3" xfId="9704"/>
    <cellStyle name="_DEM-WP(C) Costs not in AURORA 2007PCORC-5.07Update_Power Costs - Comparison bx Rbtl-Staff-Jt-PC 3" xfId="9705"/>
    <cellStyle name="_DEM-WP(C) Costs not in AURORA 2007PCORC-5.07Update_Power Costs - Comparison bx Rbtl-Staff-Jt-PC 3 2" xfId="9706"/>
    <cellStyle name="_DEM-WP(C) Costs not in AURORA 2007PCORC-5.07Update_Power Costs - Comparison bx Rbtl-Staff-Jt-PC 4" xfId="9707"/>
    <cellStyle name="_DEM-WP(C) Costs not in AURORA 2007PCORC-5.07Update_Power Costs - Comparison bx Rbtl-Staff-Jt-PC_DEM-WP(C) ENERG10C--ctn Mid-C_042010 2010GRC" xfId="9708"/>
    <cellStyle name="_DEM-WP(C) Costs not in AURORA 2007PCORC-5.07Update_Power Costs - Comparison bx Rbtl-Staff-Jt-PC_DEM-WP(C) ENERG10C--ctn Mid-C_042010 2010GRC 2" xfId="9709"/>
    <cellStyle name="_DEM-WP(C) Costs not in AURORA 2007PCORC-5.07Update_Rebuttal Power Costs" xfId="9710"/>
    <cellStyle name="_DEM-WP(C) Costs not in AURORA 2007PCORC-5.07Update_Rebuttal Power Costs 2" xfId="9711"/>
    <cellStyle name="_DEM-WP(C) Costs not in AURORA 2007PCORC-5.07Update_Rebuttal Power Costs 2 2" xfId="9712"/>
    <cellStyle name="_DEM-WP(C) Costs not in AURORA 2007PCORC-5.07Update_Rebuttal Power Costs 2 2 2" xfId="9713"/>
    <cellStyle name="_DEM-WP(C) Costs not in AURORA 2007PCORC-5.07Update_Rebuttal Power Costs 2 3" xfId="9714"/>
    <cellStyle name="_DEM-WP(C) Costs not in AURORA 2007PCORC-5.07Update_Rebuttal Power Costs 3" xfId="9715"/>
    <cellStyle name="_DEM-WP(C) Costs not in AURORA 2007PCORC-5.07Update_Rebuttal Power Costs 3 2" xfId="9716"/>
    <cellStyle name="_DEM-WP(C) Costs not in AURORA 2007PCORC-5.07Update_Rebuttal Power Costs 4" xfId="9717"/>
    <cellStyle name="_DEM-WP(C) Costs not in AURORA 2007PCORC-5.07Update_Rebuttal Power Costs_DEM-WP(C) ENERG10C--ctn Mid-C_042010 2010GRC" xfId="9718"/>
    <cellStyle name="_DEM-WP(C) Costs not in AURORA 2007PCORC-5.07Update_Rebuttal Power Costs_DEM-WP(C) ENERG10C--ctn Mid-C_042010 2010GRC 2" xfId="9719"/>
    <cellStyle name="_DEM-WP(C) Costs not in AURORA 2007PCORC-5.07Update_TENASKA REGULATORY ASSET" xfId="9720"/>
    <cellStyle name="_DEM-WP(C) Costs not in AURORA 2007PCORC-5.07Update_TENASKA REGULATORY ASSET 2" xfId="9721"/>
    <cellStyle name="_DEM-WP(C) Costs not in AURORA 2007PCORC-5.07Update_TENASKA REGULATORY ASSET 2 2" xfId="9722"/>
    <cellStyle name="_DEM-WP(C) Costs not in AURORA 2007PCORC-5.07Update_TENASKA REGULATORY ASSET 2 2 2" xfId="9723"/>
    <cellStyle name="_DEM-WP(C) Costs not in AURORA 2007PCORC-5.07Update_TENASKA REGULATORY ASSET 2 3" xfId="9724"/>
    <cellStyle name="_DEM-WP(C) Costs not in AURORA 2007PCORC-5.07Update_TENASKA REGULATORY ASSET 3" xfId="9725"/>
    <cellStyle name="_DEM-WP(C) Costs not in AURORA 2007PCORC-5.07Update_TENASKA REGULATORY ASSET 3 2" xfId="9726"/>
    <cellStyle name="_DEM-WP(C) Costs not in AURORA 2007PCORC-5.07Update_TENASKA REGULATORY ASSET 4" xfId="9727"/>
    <cellStyle name="_DEM-WP(C) Costs Not In AURORA 2009GRC" xfId="9728"/>
    <cellStyle name="_DEM-WP(C) Costs Not In AURORA 2009GRC 2" xfId="9729"/>
    <cellStyle name="_x0013__DEM-WP(C) ENERG10C--ctn Mid-C_042010 2010GRC" xfId="9730"/>
    <cellStyle name="_x0013__DEM-WP(C) ENERG10C--ctn Mid-C_042010 2010GRC 2" xfId="9731"/>
    <cellStyle name="_DEM-WP(C) Prod O&amp;M 2007GRC" xfId="9732"/>
    <cellStyle name="_DEM-WP(C) Prod O&amp;M 2007GRC 2" xfId="9733"/>
    <cellStyle name="_DEM-WP(C) Prod O&amp;M 2007GRC 2 2" xfId="9734"/>
    <cellStyle name="_DEM-WP(C) Prod O&amp;M 2007GRC 2 2 2" xfId="9735"/>
    <cellStyle name="_DEM-WP(C) Prod O&amp;M 2007GRC 2 3" xfId="9736"/>
    <cellStyle name="_DEM-WP(C) Prod O&amp;M 2007GRC 3" xfId="9737"/>
    <cellStyle name="_DEM-WP(C) Prod O&amp;M 2007GRC 3 2" xfId="9738"/>
    <cellStyle name="_DEM-WP(C) Prod O&amp;M 2007GRC 3 2 2" xfId="9739"/>
    <cellStyle name="_DEM-WP(C) Prod O&amp;M 2007GRC 4" xfId="9740"/>
    <cellStyle name="_DEM-WP(C) Prod O&amp;M 2007GRC 4 2" xfId="9741"/>
    <cellStyle name="_DEM-WP(C) Prod O&amp;M 2007GRC 4 3" xfId="9742"/>
    <cellStyle name="_DEM-WP(C) Prod O&amp;M 2007GRC 5" xfId="9743"/>
    <cellStyle name="_DEM-WP(C) Prod O&amp;M 2007GRC 5 2" xfId="9744"/>
    <cellStyle name="_DEM-WP(C) Prod O&amp;M 2007GRC 6" xfId="9745"/>
    <cellStyle name="_DEM-WP(C) Prod O&amp;M 2007GRC 6 2" xfId="9746"/>
    <cellStyle name="_DEM-WP(C) Prod O&amp;M 2007GRC_Adj Bench DR 3 for Initial Briefs (Electric)" xfId="9747"/>
    <cellStyle name="_DEM-WP(C) Prod O&amp;M 2007GRC_Adj Bench DR 3 for Initial Briefs (Electric) 2" xfId="9748"/>
    <cellStyle name="_DEM-WP(C) Prod O&amp;M 2007GRC_Adj Bench DR 3 for Initial Briefs (Electric) 2 2" xfId="9749"/>
    <cellStyle name="_DEM-WP(C) Prod O&amp;M 2007GRC_Adj Bench DR 3 for Initial Briefs (Electric) 2 2 2" xfId="9750"/>
    <cellStyle name="_DEM-WP(C) Prod O&amp;M 2007GRC_Adj Bench DR 3 for Initial Briefs (Electric) 2 3" xfId="9751"/>
    <cellStyle name="_DEM-WP(C) Prod O&amp;M 2007GRC_Adj Bench DR 3 for Initial Briefs (Electric) 3" xfId="9752"/>
    <cellStyle name="_DEM-WP(C) Prod O&amp;M 2007GRC_Adj Bench DR 3 for Initial Briefs (Electric) 3 2" xfId="9753"/>
    <cellStyle name="_DEM-WP(C) Prod O&amp;M 2007GRC_Adj Bench DR 3 for Initial Briefs (Electric) 4" xfId="9754"/>
    <cellStyle name="_DEM-WP(C) Prod O&amp;M 2007GRC_Adj Bench DR 3 for Initial Briefs (Electric)_DEM-WP(C) ENERG10C--ctn Mid-C_042010 2010GRC" xfId="9755"/>
    <cellStyle name="_DEM-WP(C) Prod O&amp;M 2007GRC_Adj Bench DR 3 for Initial Briefs (Electric)_DEM-WP(C) ENERG10C--ctn Mid-C_042010 2010GRC 2" xfId="9756"/>
    <cellStyle name="_DEM-WP(C) Prod O&amp;M 2007GRC_Book2" xfId="9757"/>
    <cellStyle name="_DEM-WP(C) Prod O&amp;M 2007GRC_Book2 2" xfId="9758"/>
    <cellStyle name="_DEM-WP(C) Prod O&amp;M 2007GRC_Book2 2 2" xfId="9759"/>
    <cellStyle name="_DEM-WP(C) Prod O&amp;M 2007GRC_Book2 2 2 2" xfId="9760"/>
    <cellStyle name="_DEM-WP(C) Prod O&amp;M 2007GRC_Book2 2 3" xfId="9761"/>
    <cellStyle name="_DEM-WP(C) Prod O&amp;M 2007GRC_Book2 3" xfId="9762"/>
    <cellStyle name="_DEM-WP(C) Prod O&amp;M 2007GRC_Book2 3 2" xfId="9763"/>
    <cellStyle name="_DEM-WP(C) Prod O&amp;M 2007GRC_Book2 4" xfId="9764"/>
    <cellStyle name="_DEM-WP(C) Prod O&amp;M 2007GRC_Book2_Adj Bench DR 3 for Initial Briefs (Electric)" xfId="9765"/>
    <cellStyle name="_DEM-WP(C) Prod O&amp;M 2007GRC_Book2_Adj Bench DR 3 for Initial Briefs (Electric) 2" xfId="9766"/>
    <cellStyle name="_DEM-WP(C) Prod O&amp;M 2007GRC_Book2_Adj Bench DR 3 for Initial Briefs (Electric) 2 2" xfId="9767"/>
    <cellStyle name="_DEM-WP(C) Prod O&amp;M 2007GRC_Book2_Adj Bench DR 3 for Initial Briefs (Electric) 2 2 2" xfId="9768"/>
    <cellStyle name="_DEM-WP(C) Prod O&amp;M 2007GRC_Book2_Adj Bench DR 3 for Initial Briefs (Electric) 2 3" xfId="9769"/>
    <cellStyle name="_DEM-WP(C) Prod O&amp;M 2007GRC_Book2_Adj Bench DR 3 for Initial Briefs (Electric) 3" xfId="9770"/>
    <cellStyle name="_DEM-WP(C) Prod O&amp;M 2007GRC_Book2_Adj Bench DR 3 for Initial Briefs (Electric) 3 2" xfId="9771"/>
    <cellStyle name="_DEM-WP(C) Prod O&amp;M 2007GRC_Book2_Adj Bench DR 3 for Initial Briefs (Electric) 4" xfId="9772"/>
    <cellStyle name="_DEM-WP(C) Prod O&amp;M 2007GRC_Book2_Adj Bench DR 3 for Initial Briefs (Electric)_DEM-WP(C) ENERG10C--ctn Mid-C_042010 2010GRC" xfId="9773"/>
    <cellStyle name="_DEM-WP(C) Prod O&amp;M 2007GRC_Book2_Adj Bench DR 3 for Initial Briefs (Electric)_DEM-WP(C) ENERG10C--ctn Mid-C_042010 2010GRC 2" xfId="9774"/>
    <cellStyle name="_DEM-WP(C) Prod O&amp;M 2007GRC_Book2_DEM-WP(C) ENERG10C--ctn Mid-C_042010 2010GRC" xfId="9775"/>
    <cellStyle name="_DEM-WP(C) Prod O&amp;M 2007GRC_Book2_DEM-WP(C) ENERG10C--ctn Mid-C_042010 2010GRC 2" xfId="9776"/>
    <cellStyle name="_DEM-WP(C) Prod O&amp;M 2007GRC_Book2_Electric Rev Req Model (2009 GRC) Rebuttal" xfId="9777"/>
    <cellStyle name="_DEM-WP(C) Prod O&amp;M 2007GRC_Book2_Electric Rev Req Model (2009 GRC) Rebuttal 2" xfId="9778"/>
    <cellStyle name="_DEM-WP(C) Prod O&amp;M 2007GRC_Book2_Electric Rev Req Model (2009 GRC) Rebuttal 2 2" xfId="9779"/>
    <cellStyle name="_DEM-WP(C) Prod O&amp;M 2007GRC_Book2_Electric Rev Req Model (2009 GRC) Rebuttal 2 2 2" xfId="9780"/>
    <cellStyle name="_DEM-WP(C) Prod O&amp;M 2007GRC_Book2_Electric Rev Req Model (2009 GRC) Rebuttal 2 3" xfId="9781"/>
    <cellStyle name="_DEM-WP(C) Prod O&amp;M 2007GRC_Book2_Electric Rev Req Model (2009 GRC) Rebuttal 3" xfId="9782"/>
    <cellStyle name="_DEM-WP(C) Prod O&amp;M 2007GRC_Book2_Electric Rev Req Model (2009 GRC) Rebuttal 3 2" xfId="9783"/>
    <cellStyle name="_DEM-WP(C) Prod O&amp;M 2007GRC_Book2_Electric Rev Req Model (2009 GRC) Rebuttal 4" xfId="9784"/>
    <cellStyle name="_DEM-WP(C) Prod O&amp;M 2007GRC_Book2_Electric Rev Req Model (2009 GRC) Rebuttal REmoval of New  WH Solar AdjustMI" xfId="9785"/>
    <cellStyle name="_DEM-WP(C) Prod O&amp;M 2007GRC_Book2_Electric Rev Req Model (2009 GRC) Rebuttal REmoval of New  WH Solar AdjustMI 2" xfId="9786"/>
    <cellStyle name="_DEM-WP(C) Prod O&amp;M 2007GRC_Book2_Electric Rev Req Model (2009 GRC) Rebuttal REmoval of New  WH Solar AdjustMI 2 2" xfId="9787"/>
    <cellStyle name="_DEM-WP(C) Prod O&amp;M 2007GRC_Book2_Electric Rev Req Model (2009 GRC) Rebuttal REmoval of New  WH Solar AdjustMI 2 2 2" xfId="9788"/>
    <cellStyle name="_DEM-WP(C) Prod O&amp;M 2007GRC_Book2_Electric Rev Req Model (2009 GRC) Rebuttal REmoval of New  WH Solar AdjustMI 2 3" xfId="9789"/>
    <cellStyle name="_DEM-WP(C) Prod O&amp;M 2007GRC_Book2_Electric Rev Req Model (2009 GRC) Rebuttal REmoval of New  WH Solar AdjustMI 3" xfId="9790"/>
    <cellStyle name="_DEM-WP(C) Prod O&amp;M 2007GRC_Book2_Electric Rev Req Model (2009 GRC) Rebuttal REmoval of New  WH Solar AdjustMI 3 2" xfId="9791"/>
    <cellStyle name="_DEM-WP(C) Prod O&amp;M 2007GRC_Book2_Electric Rev Req Model (2009 GRC) Rebuttal REmoval of New  WH Solar AdjustMI 4" xfId="9792"/>
    <cellStyle name="_DEM-WP(C) Prod O&amp;M 2007GRC_Book2_Electric Rev Req Model (2009 GRC) Rebuttal REmoval of New  WH Solar AdjustMI_DEM-WP(C) ENERG10C--ctn Mid-C_042010 2010GRC" xfId="9793"/>
    <cellStyle name="_DEM-WP(C) Prod O&amp;M 2007GRC_Book2_Electric Rev Req Model (2009 GRC) Rebuttal REmoval of New  WH Solar AdjustMI_DEM-WP(C) ENERG10C--ctn Mid-C_042010 2010GRC 2" xfId="9794"/>
    <cellStyle name="_DEM-WP(C) Prod O&amp;M 2007GRC_Book2_Electric Rev Req Model (2009 GRC) Revised 01-18-2010" xfId="9795"/>
    <cellStyle name="_DEM-WP(C) Prod O&amp;M 2007GRC_Book2_Electric Rev Req Model (2009 GRC) Revised 01-18-2010 2" xfId="9796"/>
    <cellStyle name="_DEM-WP(C) Prod O&amp;M 2007GRC_Book2_Electric Rev Req Model (2009 GRC) Revised 01-18-2010 2 2" xfId="9797"/>
    <cellStyle name="_DEM-WP(C) Prod O&amp;M 2007GRC_Book2_Electric Rev Req Model (2009 GRC) Revised 01-18-2010 2 2 2" xfId="9798"/>
    <cellStyle name="_DEM-WP(C) Prod O&amp;M 2007GRC_Book2_Electric Rev Req Model (2009 GRC) Revised 01-18-2010 2 3" xfId="9799"/>
    <cellStyle name="_DEM-WP(C) Prod O&amp;M 2007GRC_Book2_Electric Rev Req Model (2009 GRC) Revised 01-18-2010 3" xfId="9800"/>
    <cellStyle name="_DEM-WP(C) Prod O&amp;M 2007GRC_Book2_Electric Rev Req Model (2009 GRC) Revised 01-18-2010 3 2" xfId="9801"/>
    <cellStyle name="_DEM-WP(C) Prod O&amp;M 2007GRC_Book2_Electric Rev Req Model (2009 GRC) Revised 01-18-2010 4" xfId="9802"/>
    <cellStyle name="_DEM-WP(C) Prod O&amp;M 2007GRC_Book2_Electric Rev Req Model (2009 GRC) Revised 01-18-2010_DEM-WP(C) ENERG10C--ctn Mid-C_042010 2010GRC" xfId="9803"/>
    <cellStyle name="_DEM-WP(C) Prod O&amp;M 2007GRC_Book2_Electric Rev Req Model (2009 GRC) Revised 01-18-2010_DEM-WP(C) ENERG10C--ctn Mid-C_042010 2010GRC 2" xfId="9804"/>
    <cellStyle name="_DEM-WP(C) Prod O&amp;M 2007GRC_Book2_Final Order Electric EXHIBIT A-1" xfId="9805"/>
    <cellStyle name="_DEM-WP(C) Prod O&amp;M 2007GRC_Book2_Final Order Electric EXHIBIT A-1 2" xfId="9806"/>
    <cellStyle name="_DEM-WP(C) Prod O&amp;M 2007GRC_Book2_Final Order Electric EXHIBIT A-1 2 2" xfId="9807"/>
    <cellStyle name="_DEM-WP(C) Prod O&amp;M 2007GRC_Book2_Final Order Electric EXHIBIT A-1 2 2 2" xfId="9808"/>
    <cellStyle name="_DEM-WP(C) Prod O&amp;M 2007GRC_Book2_Final Order Electric EXHIBIT A-1 2 3" xfId="9809"/>
    <cellStyle name="_DEM-WP(C) Prod O&amp;M 2007GRC_Book2_Final Order Electric EXHIBIT A-1 3" xfId="9810"/>
    <cellStyle name="_DEM-WP(C) Prod O&amp;M 2007GRC_Book2_Final Order Electric EXHIBIT A-1 3 2" xfId="9811"/>
    <cellStyle name="_DEM-WP(C) Prod O&amp;M 2007GRC_Book2_Final Order Electric EXHIBIT A-1 4" xfId="9812"/>
    <cellStyle name="_DEM-WP(C) Prod O&amp;M 2007GRC_Colstrip 1&amp;2 Annual O&amp;M Budgets" xfId="9813"/>
    <cellStyle name="_DEM-WP(C) Prod O&amp;M 2007GRC_Confidential Material" xfId="9814"/>
    <cellStyle name="_DEM-WP(C) Prod O&amp;M 2007GRC_Confidential Material 2" xfId="9815"/>
    <cellStyle name="_DEM-WP(C) Prod O&amp;M 2007GRC_DEM-WP(C) Colstrip 12 Coal Cost Forecast 2010GRC" xfId="9816"/>
    <cellStyle name="_DEM-WP(C) Prod O&amp;M 2007GRC_DEM-WP(C) Colstrip 12 Coal Cost Forecast 2010GRC 2" xfId="9817"/>
    <cellStyle name="_DEM-WP(C) Prod O&amp;M 2007GRC_DEM-WP(C) ENERG10C--ctn Mid-C_042010 2010GRC" xfId="9818"/>
    <cellStyle name="_DEM-WP(C) Prod O&amp;M 2007GRC_DEM-WP(C) ENERG10C--ctn Mid-C_042010 2010GRC 2" xfId="9819"/>
    <cellStyle name="_DEM-WP(C) Prod O&amp;M 2007GRC_DEM-WP(C) Production O&amp;M 2010GRC As-Filed" xfId="9820"/>
    <cellStyle name="_DEM-WP(C) Prod O&amp;M 2007GRC_DEM-WP(C) Production O&amp;M 2010GRC As-Filed 2" xfId="9821"/>
    <cellStyle name="_DEM-WP(C) Prod O&amp;M 2007GRC_DEM-WP(C) Production O&amp;M 2010GRC As-Filed 2 2" xfId="9822"/>
    <cellStyle name="_DEM-WP(C) Prod O&amp;M 2007GRC_DEM-WP(C) Production O&amp;M 2010GRC As-Filed 3" xfId="9823"/>
    <cellStyle name="_DEM-WP(C) Prod O&amp;M 2007GRC_DEM-WP(C) Production O&amp;M 2010GRC As-Filed 3 2" xfId="9824"/>
    <cellStyle name="_DEM-WP(C) Prod O&amp;M 2007GRC_DEM-WP(C) Production O&amp;M 2010GRC As-Filed 4" xfId="9825"/>
    <cellStyle name="_DEM-WP(C) Prod O&amp;M 2007GRC_DEM-WP(C) Production O&amp;M 2010GRC As-Filed 4 2" xfId="9826"/>
    <cellStyle name="_DEM-WP(C) Prod O&amp;M 2007GRC_DEM-WP(C) Production O&amp;M 2010GRC As-Filed 5" xfId="9827"/>
    <cellStyle name="_DEM-WP(C) Prod O&amp;M 2007GRC_DEM-WP(C) Production O&amp;M 2010GRC As-Filed 5 2" xfId="9828"/>
    <cellStyle name="_DEM-WP(C) Prod O&amp;M 2007GRC_DEM-WP(C) Production O&amp;M 2010GRC As-Filed 6" xfId="9829"/>
    <cellStyle name="_DEM-WP(C) Prod O&amp;M 2007GRC_DEM-WP(C) Production O&amp;M 2010GRC As-Filed 6 2" xfId="9830"/>
    <cellStyle name="_DEM-WP(C) Prod O&amp;M 2007GRC_Electric Rev Req Model (2009 GRC) Rebuttal" xfId="9831"/>
    <cellStyle name="_DEM-WP(C) Prod O&amp;M 2007GRC_Electric Rev Req Model (2009 GRC) Rebuttal 2" xfId="9832"/>
    <cellStyle name="_DEM-WP(C) Prod O&amp;M 2007GRC_Electric Rev Req Model (2009 GRC) Rebuttal 2 2" xfId="9833"/>
    <cellStyle name="_DEM-WP(C) Prod O&amp;M 2007GRC_Electric Rev Req Model (2009 GRC) Rebuttal 2 2 2" xfId="9834"/>
    <cellStyle name="_DEM-WP(C) Prod O&amp;M 2007GRC_Electric Rev Req Model (2009 GRC) Rebuttal 2 3" xfId="9835"/>
    <cellStyle name="_DEM-WP(C) Prod O&amp;M 2007GRC_Electric Rev Req Model (2009 GRC) Rebuttal 3" xfId="9836"/>
    <cellStyle name="_DEM-WP(C) Prod O&amp;M 2007GRC_Electric Rev Req Model (2009 GRC) Rebuttal 3 2" xfId="9837"/>
    <cellStyle name="_DEM-WP(C) Prod O&amp;M 2007GRC_Electric Rev Req Model (2009 GRC) Rebuttal 4" xfId="9838"/>
    <cellStyle name="_DEM-WP(C) Prod O&amp;M 2007GRC_Electric Rev Req Model (2009 GRC) Rebuttal REmoval of New  WH Solar AdjustMI" xfId="9839"/>
    <cellStyle name="_DEM-WP(C) Prod O&amp;M 2007GRC_Electric Rev Req Model (2009 GRC) Rebuttal REmoval of New  WH Solar AdjustMI 2" xfId="9840"/>
    <cellStyle name="_DEM-WP(C) Prod O&amp;M 2007GRC_Electric Rev Req Model (2009 GRC) Rebuttal REmoval of New  WH Solar AdjustMI 2 2" xfId="9841"/>
    <cellStyle name="_DEM-WP(C) Prod O&amp;M 2007GRC_Electric Rev Req Model (2009 GRC) Rebuttal REmoval of New  WH Solar AdjustMI 2 2 2" xfId="9842"/>
    <cellStyle name="_DEM-WP(C) Prod O&amp;M 2007GRC_Electric Rev Req Model (2009 GRC) Rebuttal REmoval of New  WH Solar AdjustMI 2 3" xfId="9843"/>
    <cellStyle name="_DEM-WP(C) Prod O&amp;M 2007GRC_Electric Rev Req Model (2009 GRC) Rebuttal REmoval of New  WH Solar AdjustMI 3" xfId="9844"/>
    <cellStyle name="_DEM-WP(C) Prod O&amp;M 2007GRC_Electric Rev Req Model (2009 GRC) Rebuttal REmoval of New  WH Solar AdjustMI 3 2" xfId="9845"/>
    <cellStyle name="_DEM-WP(C) Prod O&amp;M 2007GRC_Electric Rev Req Model (2009 GRC) Rebuttal REmoval of New  WH Solar AdjustMI 4" xfId="9846"/>
    <cellStyle name="_DEM-WP(C) Prod O&amp;M 2007GRC_Electric Rev Req Model (2009 GRC) Rebuttal REmoval of New  WH Solar AdjustMI_DEM-WP(C) ENERG10C--ctn Mid-C_042010 2010GRC" xfId="9847"/>
    <cellStyle name="_DEM-WP(C) Prod O&amp;M 2007GRC_Electric Rev Req Model (2009 GRC) Rebuttal REmoval of New  WH Solar AdjustMI_DEM-WP(C) ENERG10C--ctn Mid-C_042010 2010GRC 2" xfId="9848"/>
    <cellStyle name="_DEM-WP(C) Prod O&amp;M 2007GRC_Electric Rev Req Model (2009 GRC) Revised 01-18-2010" xfId="9849"/>
    <cellStyle name="_DEM-WP(C) Prod O&amp;M 2007GRC_Electric Rev Req Model (2009 GRC) Revised 01-18-2010 2" xfId="9850"/>
    <cellStyle name="_DEM-WP(C) Prod O&amp;M 2007GRC_Electric Rev Req Model (2009 GRC) Revised 01-18-2010 2 2" xfId="9851"/>
    <cellStyle name="_DEM-WP(C) Prod O&amp;M 2007GRC_Electric Rev Req Model (2009 GRC) Revised 01-18-2010 2 2 2" xfId="9852"/>
    <cellStyle name="_DEM-WP(C) Prod O&amp;M 2007GRC_Electric Rev Req Model (2009 GRC) Revised 01-18-2010 2 3" xfId="9853"/>
    <cellStyle name="_DEM-WP(C) Prod O&amp;M 2007GRC_Electric Rev Req Model (2009 GRC) Revised 01-18-2010 3" xfId="9854"/>
    <cellStyle name="_DEM-WP(C) Prod O&amp;M 2007GRC_Electric Rev Req Model (2009 GRC) Revised 01-18-2010 3 2" xfId="9855"/>
    <cellStyle name="_DEM-WP(C) Prod O&amp;M 2007GRC_Electric Rev Req Model (2009 GRC) Revised 01-18-2010 4" xfId="9856"/>
    <cellStyle name="_DEM-WP(C) Prod O&amp;M 2007GRC_Electric Rev Req Model (2009 GRC) Revised 01-18-2010_DEM-WP(C) ENERG10C--ctn Mid-C_042010 2010GRC" xfId="9857"/>
    <cellStyle name="_DEM-WP(C) Prod O&amp;M 2007GRC_Electric Rev Req Model (2009 GRC) Revised 01-18-2010_DEM-WP(C) ENERG10C--ctn Mid-C_042010 2010GRC 2" xfId="9858"/>
    <cellStyle name="_DEM-WP(C) Prod O&amp;M 2007GRC_Final Order Electric EXHIBIT A-1" xfId="9859"/>
    <cellStyle name="_DEM-WP(C) Prod O&amp;M 2007GRC_Final Order Electric EXHIBIT A-1 2" xfId="9860"/>
    <cellStyle name="_DEM-WP(C) Prod O&amp;M 2007GRC_Final Order Electric EXHIBIT A-1 2 2" xfId="9861"/>
    <cellStyle name="_DEM-WP(C) Prod O&amp;M 2007GRC_Final Order Electric EXHIBIT A-1 2 2 2" xfId="9862"/>
    <cellStyle name="_DEM-WP(C) Prod O&amp;M 2007GRC_Final Order Electric EXHIBIT A-1 2 3" xfId="9863"/>
    <cellStyle name="_DEM-WP(C) Prod O&amp;M 2007GRC_Final Order Electric EXHIBIT A-1 3" xfId="9864"/>
    <cellStyle name="_DEM-WP(C) Prod O&amp;M 2007GRC_Final Order Electric EXHIBIT A-1 3 2" xfId="9865"/>
    <cellStyle name="_DEM-WP(C) Prod O&amp;M 2007GRC_Final Order Electric EXHIBIT A-1 4" xfId="9866"/>
    <cellStyle name="_DEM-WP(C) Prod O&amp;M 2007GRC_Rebuttal Power Costs" xfId="9867"/>
    <cellStyle name="_DEM-WP(C) Prod O&amp;M 2007GRC_Rebuttal Power Costs 2" xfId="9868"/>
    <cellStyle name="_DEM-WP(C) Prod O&amp;M 2007GRC_Rebuttal Power Costs 2 2" xfId="9869"/>
    <cellStyle name="_DEM-WP(C) Prod O&amp;M 2007GRC_Rebuttal Power Costs 2 2 2" xfId="9870"/>
    <cellStyle name="_DEM-WP(C) Prod O&amp;M 2007GRC_Rebuttal Power Costs 2 3" xfId="9871"/>
    <cellStyle name="_DEM-WP(C) Prod O&amp;M 2007GRC_Rebuttal Power Costs 3" xfId="9872"/>
    <cellStyle name="_DEM-WP(C) Prod O&amp;M 2007GRC_Rebuttal Power Costs 3 2" xfId="9873"/>
    <cellStyle name="_DEM-WP(C) Prod O&amp;M 2007GRC_Rebuttal Power Costs 4" xfId="9874"/>
    <cellStyle name="_DEM-WP(C) Prod O&amp;M 2007GRC_Rebuttal Power Costs_Adj Bench DR 3 for Initial Briefs (Electric)" xfId="9875"/>
    <cellStyle name="_DEM-WP(C) Prod O&amp;M 2007GRC_Rebuttal Power Costs_Adj Bench DR 3 for Initial Briefs (Electric) 2" xfId="9876"/>
    <cellStyle name="_DEM-WP(C) Prod O&amp;M 2007GRC_Rebuttal Power Costs_Adj Bench DR 3 for Initial Briefs (Electric) 2 2" xfId="9877"/>
    <cellStyle name="_DEM-WP(C) Prod O&amp;M 2007GRC_Rebuttal Power Costs_Adj Bench DR 3 for Initial Briefs (Electric) 2 2 2" xfId="9878"/>
    <cellStyle name="_DEM-WP(C) Prod O&amp;M 2007GRC_Rebuttal Power Costs_Adj Bench DR 3 for Initial Briefs (Electric) 2 3" xfId="9879"/>
    <cellStyle name="_DEM-WP(C) Prod O&amp;M 2007GRC_Rebuttal Power Costs_Adj Bench DR 3 for Initial Briefs (Electric) 3" xfId="9880"/>
    <cellStyle name="_DEM-WP(C) Prod O&amp;M 2007GRC_Rebuttal Power Costs_Adj Bench DR 3 for Initial Briefs (Electric) 3 2" xfId="9881"/>
    <cellStyle name="_DEM-WP(C) Prod O&amp;M 2007GRC_Rebuttal Power Costs_Adj Bench DR 3 for Initial Briefs (Electric) 4" xfId="9882"/>
    <cellStyle name="_DEM-WP(C) Prod O&amp;M 2007GRC_Rebuttal Power Costs_Adj Bench DR 3 for Initial Briefs (Electric)_DEM-WP(C) ENERG10C--ctn Mid-C_042010 2010GRC" xfId="9883"/>
    <cellStyle name="_DEM-WP(C) Prod O&amp;M 2007GRC_Rebuttal Power Costs_Adj Bench DR 3 for Initial Briefs (Electric)_DEM-WP(C) ENERG10C--ctn Mid-C_042010 2010GRC 2" xfId="9884"/>
    <cellStyle name="_DEM-WP(C) Prod O&amp;M 2007GRC_Rebuttal Power Costs_DEM-WP(C) ENERG10C--ctn Mid-C_042010 2010GRC" xfId="9885"/>
    <cellStyle name="_DEM-WP(C) Prod O&amp;M 2007GRC_Rebuttal Power Costs_DEM-WP(C) ENERG10C--ctn Mid-C_042010 2010GRC 2" xfId="9886"/>
    <cellStyle name="_DEM-WP(C) Prod O&amp;M 2007GRC_Rebuttal Power Costs_Electric Rev Req Model (2009 GRC) Rebuttal" xfId="9887"/>
    <cellStyle name="_DEM-WP(C) Prod O&amp;M 2007GRC_Rebuttal Power Costs_Electric Rev Req Model (2009 GRC) Rebuttal 2" xfId="9888"/>
    <cellStyle name="_DEM-WP(C) Prod O&amp;M 2007GRC_Rebuttal Power Costs_Electric Rev Req Model (2009 GRC) Rebuttal 2 2" xfId="9889"/>
    <cellStyle name="_DEM-WP(C) Prod O&amp;M 2007GRC_Rebuttal Power Costs_Electric Rev Req Model (2009 GRC) Rebuttal 2 2 2" xfId="9890"/>
    <cellStyle name="_DEM-WP(C) Prod O&amp;M 2007GRC_Rebuttal Power Costs_Electric Rev Req Model (2009 GRC) Rebuttal 2 3" xfId="9891"/>
    <cellStyle name="_DEM-WP(C) Prod O&amp;M 2007GRC_Rebuttal Power Costs_Electric Rev Req Model (2009 GRC) Rebuttal 3" xfId="9892"/>
    <cellStyle name="_DEM-WP(C) Prod O&amp;M 2007GRC_Rebuttal Power Costs_Electric Rev Req Model (2009 GRC) Rebuttal 3 2" xfId="9893"/>
    <cellStyle name="_DEM-WP(C) Prod O&amp;M 2007GRC_Rebuttal Power Costs_Electric Rev Req Model (2009 GRC) Rebuttal 4" xfId="9894"/>
    <cellStyle name="_DEM-WP(C) Prod O&amp;M 2007GRC_Rebuttal Power Costs_Electric Rev Req Model (2009 GRC) Rebuttal REmoval of New  WH Solar AdjustMI" xfId="9895"/>
    <cellStyle name="_DEM-WP(C) Prod O&amp;M 2007GRC_Rebuttal Power Costs_Electric Rev Req Model (2009 GRC) Rebuttal REmoval of New  WH Solar AdjustMI 2" xfId="9896"/>
    <cellStyle name="_DEM-WP(C) Prod O&amp;M 2007GRC_Rebuttal Power Costs_Electric Rev Req Model (2009 GRC) Rebuttal REmoval of New  WH Solar AdjustMI 2 2" xfId="9897"/>
    <cellStyle name="_DEM-WP(C) Prod O&amp;M 2007GRC_Rebuttal Power Costs_Electric Rev Req Model (2009 GRC) Rebuttal REmoval of New  WH Solar AdjustMI 2 2 2" xfId="9898"/>
    <cellStyle name="_DEM-WP(C) Prod O&amp;M 2007GRC_Rebuttal Power Costs_Electric Rev Req Model (2009 GRC) Rebuttal REmoval of New  WH Solar AdjustMI 2 3" xfId="9899"/>
    <cellStyle name="_DEM-WP(C) Prod O&amp;M 2007GRC_Rebuttal Power Costs_Electric Rev Req Model (2009 GRC) Rebuttal REmoval of New  WH Solar AdjustMI 3" xfId="9900"/>
    <cellStyle name="_DEM-WP(C) Prod O&amp;M 2007GRC_Rebuttal Power Costs_Electric Rev Req Model (2009 GRC) Rebuttal REmoval of New  WH Solar AdjustMI 3 2" xfId="9901"/>
    <cellStyle name="_DEM-WP(C) Prod O&amp;M 2007GRC_Rebuttal Power Costs_Electric Rev Req Model (2009 GRC) Rebuttal REmoval of New  WH Solar AdjustMI 4" xfId="9902"/>
    <cellStyle name="_DEM-WP(C) Prod O&amp;M 2007GRC_Rebuttal Power Costs_Electric Rev Req Model (2009 GRC) Rebuttal REmoval of New  WH Solar AdjustMI_DEM-WP(C) ENERG10C--ctn Mid-C_042010 2010GRC" xfId="9903"/>
    <cellStyle name="_DEM-WP(C) Prod O&amp;M 2007GRC_Rebuttal Power Costs_Electric Rev Req Model (2009 GRC) Rebuttal REmoval of New  WH Solar AdjustMI_DEM-WP(C) ENERG10C--ctn Mid-C_042010 2010GRC 2" xfId="9904"/>
    <cellStyle name="_DEM-WP(C) Prod O&amp;M 2007GRC_Rebuttal Power Costs_Electric Rev Req Model (2009 GRC) Revised 01-18-2010" xfId="9905"/>
    <cellStyle name="_DEM-WP(C) Prod O&amp;M 2007GRC_Rebuttal Power Costs_Electric Rev Req Model (2009 GRC) Revised 01-18-2010 2" xfId="9906"/>
    <cellStyle name="_DEM-WP(C) Prod O&amp;M 2007GRC_Rebuttal Power Costs_Electric Rev Req Model (2009 GRC) Revised 01-18-2010 2 2" xfId="9907"/>
    <cellStyle name="_DEM-WP(C) Prod O&amp;M 2007GRC_Rebuttal Power Costs_Electric Rev Req Model (2009 GRC) Revised 01-18-2010 2 2 2" xfId="9908"/>
    <cellStyle name="_DEM-WP(C) Prod O&amp;M 2007GRC_Rebuttal Power Costs_Electric Rev Req Model (2009 GRC) Revised 01-18-2010 2 3" xfId="9909"/>
    <cellStyle name="_DEM-WP(C) Prod O&amp;M 2007GRC_Rebuttal Power Costs_Electric Rev Req Model (2009 GRC) Revised 01-18-2010 3" xfId="9910"/>
    <cellStyle name="_DEM-WP(C) Prod O&amp;M 2007GRC_Rebuttal Power Costs_Electric Rev Req Model (2009 GRC) Revised 01-18-2010 3 2" xfId="9911"/>
    <cellStyle name="_DEM-WP(C) Prod O&amp;M 2007GRC_Rebuttal Power Costs_Electric Rev Req Model (2009 GRC) Revised 01-18-2010 4" xfId="9912"/>
    <cellStyle name="_DEM-WP(C) Prod O&amp;M 2007GRC_Rebuttal Power Costs_Electric Rev Req Model (2009 GRC) Revised 01-18-2010_DEM-WP(C) ENERG10C--ctn Mid-C_042010 2010GRC" xfId="9913"/>
    <cellStyle name="_DEM-WP(C) Prod O&amp;M 2007GRC_Rebuttal Power Costs_Electric Rev Req Model (2009 GRC) Revised 01-18-2010_DEM-WP(C) ENERG10C--ctn Mid-C_042010 2010GRC 2" xfId="9914"/>
    <cellStyle name="_DEM-WP(C) Prod O&amp;M 2007GRC_Rebuttal Power Costs_Final Order Electric EXHIBIT A-1" xfId="9915"/>
    <cellStyle name="_DEM-WP(C) Prod O&amp;M 2007GRC_Rebuttal Power Costs_Final Order Electric EXHIBIT A-1 2" xfId="9916"/>
    <cellStyle name="_DEM-WP(C) Prod O&amp;M 2007GRC_Rebuttal Power Costs_Final Order Electric EXHIBIT A-1 2 2" xfId="9917"/>
    <cellStyle name="_DEM-WP(C) Prod O&amp;M 2007GRC_Rebuttal Power Costs_Final Order Electric EXHIBIT A-1 2 2 2" xfId="9918"/>
    <cellStyle name="_DEM-WP(C) Prod O&amp;M 2007GRC_Rebuttal Power Costs_Final Order Electric EXHIBIT A-1 2 3" xfId="9919"/>
    <cellStyle name="_DEM-WP(C) Prod O&amp;M 2007GRC_Rebuttal Power Costs_Final Order Electric EXHIBIT A-1 3" xfId="9920"/>
    <cellStyle name="_DEM-WP(C) Prod O&amp;M 2007GRC_Rebuttal Power Costs_Final Order Electric EXHIBIT A-1 3 2" xfId="9921"/>
    <cellStyle name="_DEM-WP(C) Prod O&amp;M 2007GRC_Rebuttal Power Costs_Final Order Electric EXHIBIT A-1 4" xfId="9922"/>
    <cellStyle name="_x0013__DEM-WP(C) Production O&amp;M 2010GRC As-Filed" xfId="9923"/>
    <cellStyle name="_x0013__DEM-WP(C) Production O&amp;M 2010GRC As-Filed 2" xfId="9924"/>
    <cellStyle name="_x0013__DEM-WP(C) Production O&amp;M 2010GRC As-Filed 2 2" xfId="9925"/>
    <cellStyle name="_x0013__DEM-WP(C) Production O&amp;M 2010GRC As-Filed 3" xfId="9926"/>
    <cellStyle name="_x0013__DEM-WP(C) Production O&amp;M 2010GRC As-Filed 3 2" xfId="9927"/>
    <cellStyle name="_x0013__DEM-WP(C) Production O&amp;M 2010GRC As-Filed 4" xfId="9928"/>
    <cellStyle name="_x0013__DEM-WP(C) Production O&amp;M 2010GRC As-Filed 4 2" xfId="9929"/>
    <cellStyle name="_x0013__DEM-WP(C) Production O&amp;M 2010GRC As-Filed 5" xfId="9930"/>
    <cellStyle name="_x0013__DEM-WP(C) Production O&amp;M 2010GRC As-Filed 5 2" xfId="9931"/>
    <cellStyle name="_x0013__DEM-WP(C) Production O&amp;M 2010GRC As-Filed 6" xfId="9932"/>
    <cellStyle name="_x0013__DEM-WP(C) Production O&amp;M 2010GRC As-Filed 6 2" xfId="9933"/>
    <cellStyle name="_DEM-WP(C) Rate Year Sumas by Month Update Corrected" xfId="9934"/>
    <cellStyle name="_DEM-WP(C) Rate Year Sumas by Month Update Corrected 2" xfId="9935"/>
    <cellStyle name="_DEM-WP(C) ST Power Contracts 3102008" xfId="9936"/>
    <cellStyle name="_DEM-WP(C) ST Power Contracts 3102008 2" xfId="9937"/>
    <cellStyle name="_DEM-WP(C) ST Power Contracts 3102008 2 2" xfId="9938"/>
    <cellStyle name="_DEM-WP(C) ST Power Contracts 3102008 2 2 2" xfId="9939"/>
    <cellStyle name="_DEM-WP(C) ST Power Contracts 3102008 2 2 2 2" xfId="9940"/>
    <cellStyle name="_DEM-WP(C) ST Power Contracts 3102008 2 2 3" xfId="9941"/>
    <cellStyle name="_DEM-WP(C) ST Power Contracts 3102008 2 3" xfId="9942"/>
    <cellStyle name="_DEM-WP(C) ST Power Contracts 3102008 2 3 2" xfId="9943"/>
    <cellStyle name="_DEM-WP(C) ST Power Contracts 3102008 2 4" xfId="9944"/>
    <cellStyle name="_DEM-WP(C) ST Power Contracts 3102008 3" xfId="9945"/>
    <cellStyle name="_DEM-WP(C) ST Power Contracts 3102008 3 2" xfId="9946"/>
    <cellStyle name="_DEM-WP(C) ST Power Contracts 3102008 3 2 2" xfId="9947"/>
    <cellStyle name="_DEM-WP(C) ST Power Contracts 3102008 3 3" xfId="9948"/>
    <cellStyle name="_DEM-WP(C) ST Power Contracts 3102008 4" xfId="9949"/>
    <cellStyle name="_DEM-WP(C) ST Power Contracts 3102008 4 2" xfId="9950"/>
    <cellStyle name="_DEM-WP(C) ST Power Contracts 3102008 4 2 2" xfId="9951"/>
    <cellStyle name="_DEM-WP(C) ST Power Contracts 3102008 4 3" xfId="9952"/>
    <cellStyle name="_DEM-WP(C) ST Power Contracts 3102008 5" xfId="9953"/>
    <cellStyle name="_DEM-WP(C) ST Power Contracts 3102008 5 2" xfId="9954"/>
    <cellStyle name="_DEM-WP(C) ST Power Contracts 3102008 5 2 2" xfId="9955"/>
    <cellStyle name="_DEM-WP(C) ST Power Contracts 3102008 5 3" xfId="9956"/>
    <cellStyle name="_DEM-WP(C) ST Power Contracts 3102008 6" xfId="9957"/>
    <cellStyle name="_DEM-WP(C) Sumas Proforma 11.14.07" xfId="9958"/>
    <cellStyle name="_DEM-WP(C) Sumas Proforma 11.14.07 2" xfId="9959"/>
    <cellStyle name="_DEM-WP(C) Sumas Proforma 11.5.07" xfId="9960"/>
    <cellStyle name="_DEM-WP(C) Sumas Proforma 11.5.07 2" xfId="9961"/>
    <cellStyle name="_DEM-WP(C) Wells_Power_Cost" xfId="9962"/>
    <cellStyle name="_DEM-WP(C) Wells_Power_Cost 2" xfId="9963"/>
    <cellStyle name="_DEM-WP(C) Wells_Power_Cost 2 2" xfId="9964"/>
    <cellStyle name="_DEM-WP(C) Wells_Power_Cost 2 2 2" xfId="9965"/>
    <cellStyle name="_DEM-WP(C) Wells_Power_Cost 2 3" xfId="9966"/>
    <cellStyle name="_DEM-WP(C) Wells_Power_Cost 3" xfId="9967"/>
    <cellStyle name="_DEM-WP(C) Wells_Power_Cost 3 2" xfId="9968"/>
    <cellStyle name="_DEM-WP(C) Westside Hydro Data_051007" xfId="9969"/>
    <cellStyle name="_DEM-WP(C) Westside Hydro Data_051007 2" xfId="9970"/>
    <cellStyle name="_DEM-WP(C) Westside Hydro Data_051007 2 2" xfId="9971"/>
    <cellStyle name="_DEM-WP(C) Westside Hydro Data_051007 2 2 2" xfId="9972"/>
    <cellStyle name="_DEM-WP(C) Westside Hydro Data_051007 2 3" xfId="9973"/>
    <cellStyle name="_DEM-WP(C) Westside Hydro Data_051007 3" xfId="9974"/>
    <cellStyle name="_DEM-WP(C) Westside Hydro Data_051007 3 2" xfId="9975"/>
    <cellStyle name="_DEM-WP(C) Westside Hydro Data_051007 4" xfId="9976"/>
    <cellStyle name="_DEM-WP(C) Westside Hydro Data_051007_16.37E Wild Horse Expansion DeferralRevwrkingfile SF" xfId="9977"/>
    <cellStyle name="_DEM-WP(C) Westside Hydro Data_051007_16.37E Wild Horse Expansion DeferralRevwrkingfile SF 2" xfId="9978"/>
    <cellStyle name="_DEM-WP(C) Westside Hydro Data_051007_16.37E Wild Horse Expansion DeferralRevwrkingfile SF 2 2" xfId="9979"/>
    <cellStyle name="_DEM-WP(C) Westside Hydro Data_051007_16.37E Wild Horse Expansion DeferralRevwrkingfile SF 2 2 2" xfId="9980"/>
    <cellStyle name="_DEM-WP(C) Westside Hydro Data_051007_16.37E Wild Horse Expansion DeferralRevwrkingfile SF 2 3" xfId="9981"/>
    <cellStyle name="_DEM-WP(C) Westside Hydro Data_051007_16.37E Wild Horse Expansion DeferralRevwrkingfile SF 3" xfId="9982"/>
    <cellStyle name="_DEM-WP(C) Westside Hydro Data_051007_16.37E Wild Horse Expansion DeferralRevwrkingfile SF 3 2" xfId="9983"/>
    <cellStyle name="_DEM-WP(C) Westside Hydro Data_051007_16.37E Wild Horse Expansion DeferralRevwrkingfile SF 4" xfId="9984"/>
    <cellStyle name="_DEM-WP(C) Westside Hydro Data_051007_16.37E Wild Horse Expansion DeferralRevwrkingfile SF_DEM-WP(C) ENERG10C--ctn Mid-C_042010 2010GRC" xfId="9985"/>
    <cellStyle name="_DEM-WP(C) Westside Hydro Data_051007_16.37E Wild Horse Expansion DeferralRevwrkingfile SF_DEM-WP(C) ENERG10C--ctn Mid-C_042010 2010GRC 2" xfId="9986"/>
    <cellStyle name="_DEM-WP(C) Westside Hydro Data_051007_2009 GRC Compl Filing - Exhibit D" xfId="9987"/>
    <cellStyle name="_DEM-WP(C) Westside Hydro Data_051007_2009 GRC Compl Filing - Exhibit D 2" xfId="9988"/>
    <cellStyle name="_DEM-WP(C) Westside Hydro Data_051007_2009 GRC Compl Filing - Exhibit D 2 2" xfId="9989"/>
    <cellStyle name="_DEM-WP(C) Westside Hydro Data_051007_2009 GRC Compl Filing - Exhibit D 2 2 2" xfId="9990"/>
    <cellStyle name="_DEM-WP(C) Westside Hydro Data_051007_2009 GRC Compl Filing - Exhibit D 2 3" xfId="9991"/>
    <cellStyle name="_DEM-WP(C) Westside Hydro Data_051007_2009 GRC Compl Filing - Exhibit D 3" xfId="9992"/>
    <cellStyle name="_DEM-WP(C) Westside Hydro Data_051007_2009 GRC Compl Filing - Exhibit D 3 2" xfId="9993"/>
    <cellStyle name="_DEM-WP(C) Westside Hydro Data_051007_2009 GRC Compl Filing - Exhibit D 4" xfId="9994"/>
    <cellStyle name="_DEM-WP(C) Westside Hydro Data_051007_2009 GRC Compl Filing - Exhibit D_DEM-WP(C) ENERG10C--ctn Mid-C_042010 2010GRC" xfId="9995"/>
    <cellStyle name="_DEM-WP(C) Westside Hydro Data_051007_2009 GRC Compl Filing - Exhibit D_DEM-WP(C) ENERG10C--ctn Mid-C_042010 2010GRC 2" xfId="9996"/>
    <cellStyle name="_DEM-WP(C) Westside Hydro Data_051007_Adj Bench DR 3 for Initial Briefs (Electric)" xfId="9997"/>
    <cellStyle name="_DEM-WP(C) Westside Hydro Data_051007_Adj Bench DR 3 for Initial Briefs (Electric) 2" xfId="9998"/>
    <cellStyle name="_DEM-WP(C) Westside Hydro Data_051007_Adj Bench DR 3 for Initial Briefs (Electric) 2 2" xfId="9999"/>
    <cellStyle name="_DEM-WP(C) Westside Hydro Data_051007_Adj Bench DR 3 for Initial Briefs (Electric) 2 2 2" xfId="10000"/>
    <cellStyle name="_DEM-WP(C) Westside Hydro Data_051007_Adj Bench DR 3 for Initial Briefs (Electric) 2 3" xfId="10001"/>
    <cellStyle name="_DEM-WP(C) Westside Hydro Data_051007_Adj Bench DR 3 for Initial Briefs (Electric) 3" xfId="10002"/>
    <cellStyle name="_DEM-WP(C) Westside Hydro Data_051007_Adj Bench DR 3 for Initial Briefs (Electric) 3 2" xfId="10003"/>
    <cellStyle name="_DEM-WP(C) Westside Hydro Data_051007_Adj Bench DR 3 for Initial Briefs (Electric) 4" xfId="10004"/>
    <cellStyle name="_DEM-WP(C) Westside Hydro Data_051007_Adj Bench DR 3 for Initial Briefs (Electric)_DEM-WP(C) ENERG10C--ctn Mid-C_042010 2010GRC" xfId="10005"/>
    <cellStyle name="_DEM-WP(C) Westside Hydro Data_051007_Adj Bench DR 3 for Initial Briefs (Electric)_DEM-WP(C) ENERG10C--ctn Mid-C_042010 2010GRC 2" xfId="10006"/>
    <cellStyle name="_DEM-WP(C) Westside Hydro Data_051007_Book1" xfId="10007"/>
    <cellStyle name="_DEM-WP(C) Westside Hydro Data_051007_Book1 2" xfId="10008"/>
    <cellStyle name="_DEM-WP(C) Westside Hydro Data_051007_Book2" xfId="10009"/>
    <cellStyle name="_DEM-WP(C) Westside Hydro Data_051007_Book2 2" xfId="10010"/>
    <cellStyle name="_DEM-WP(C) Westside Hydro Data_051007_Book2 2 2" xfId="10011"/>
    <cellStyle name="_DEM-WP(C) Westside Hydro Data_051007_Book2 2 2 2" xfId="10012"/>
    <cellStyle name="_DEM-WP(C) Westside Hydro Data_051007_Book2 2 3" xfId="10013"/>
    <cellStyle name="_DEM-WP(C) Westside Hydro Data_051007_Book2 3" xfId="10014"/>
    <cellStyle name="_DEM-WP(C) Westside Hydro Data_051007_Book2 3 2" xfId="10015"/>
    <cellStyle name="_DEM-WP(C) Westside Hydro Data_051007_Book2 4" xfId="10016"/>
    <cellStyle name="_DEM-WP(C) Westside Hydro Data_051007_Book2_DEM-WP(C) ENERG10C--ctn Mid-C_042010 2010GRC" xfId="10017"/>
    <cellStyle name="_DEM-WP(C) Westside Hydro Data_051007_Book2_DEM-WP(C) ENERG10C--ctn Mid-C_042010 2010GRC 2" xfId="10018"/>
    <cellStyle name="_DEM-WP(C) Westside Hydro Data_051007_Book4" xfId="10019"/>
    <cellStyle name="_DEM-WP(C) Westside Hydro Data_051007_Book4 2" xfId="10020"/>
    <cellStyle name="_DEM-WP(C) Westside Hydro Data_051007_Book4 2 2" xfId="10021"/>
    <cellStyle name="_DEM-WP(C) Westside Hydro Data_051007_Book4 2 2 2" xfId="10022"/>
    <cellStyle name="_DEM-WP(C) Westside Hydro Data_051007_Book4 2 3" xfId="10023"/>
    <cellStyle name="_DEM-WP(C) Westside Hydro Data_051007_Book4 3" xfId="10024"/>
    <cellStyle name="_DEM-WP(C) Westside Hydro Data_051007_Book4 3 2" xfId="10025"/>
    <cellStyle name="_DEM-WP(C) Westside Hydro Data_051007_Book4 4" xfId="10026"/>
    <cellStyle name="_DEM-WP(C) Westside Hydro Data_051007_Book4_DEM-WP(C) ENERG10C--ctn Mid-C_042010 2010GRC" xfId="10027"/>
    <cellStyle name="_DEM-WP(C) Westside Hydro Data_051007_Book4_DEM-WP(C) ENERG10C--ctn Mid-C_042010 2010GRC 2" xfId="10028"/>
    <cellStyle name="_DEM-WP(C) Westside Hydro Data_051007_DEM-WP(C) ENERG10C--ctn Mid-C_042010 2010GRC" xfId="10029"/>
    <cellStyle name="_DEM-WP(C) Westside Hydro Data_051007_DEM-WP(C) ENERG10C--ctn Mid-C_042010 2010GRC 2" xfId="10030"/>
    <cellStyle name="_DEM-WP(C) Westside Hydro Data_051007_Electric Rev Req Model (2009 GRC) " xfId="10031"/>
    <cellStyle name="_DEM-WP(C) Westside Hydro Data_051007_Electric Rev Req Model (2009 GRC)  2" xfId="10032"/>
    <cellStyle name="_DEM-WP(C) Westside Hydro Data_051007_Electric Rev Req Model (2009 GRC)  2 2" xfId="10033"/>
    <cellStyle name="_DEM-WP(C) Westside Hydro Data_051007_Electric Rev Req Model (2009 GRC)  2 2 2" xfId="10034"/>
    <cellStyle name="_DEM-WP(C) Westside Hydro Data_051007_Electric Rev Req Model (2009 GRC)  2 3" xfId="10035"/>
    <cellStyle name="_DEM-WP(C) Westside Hydro Data_051007_Electric Rev Req Model (2009 GRC)  3" xfId="10036"/>
    <cellStyle name="_DEM-WP(C) Westside Hydro Data_051007_Electric Rev Req Model (2009 GRC)  3 2" xfId="10037"/>
    <cellStyle name="_DEM-WP(C) Westside Hydro Data_051007_Electric Rev Req Model (2009 GRC)  4" xfId="10038"/>
    <cellStyle name="_DEM-WP(C) Westside Hydro Data_051007_Electric Rev Req Model (2009 GRC) _DEM-WP(C) ENERG10C--ctn Mid-C_042010 2010GRC" xfId="10039"/>
    <cellStyle name="_DEM-WP(C) Westside Hydro Data_051007_Electric Rev Req Model (2009 GRC) _DEM-WP(C) ENERG10C--ctn Mid-C_042010 2010GRC 2" xfId="10040"/>
    <cellStyle name="_DEM-WP(C) Westside Hydro Data_051007_Electric Rev Req Model (2009 GRC) Rebuttal" xfId="10041"/>
    <cellStyle name="_DEM-WP(C) Westside Hydro Data_051007_Electric Rev Req Model (2009 GRC) Rebuttal 2" xfId="10042"/>
    <cellStyle name="_DEM-WP(C) Westside Hydro Data_051007_Electric Rev Req Model (2009 GRC) Rebuttal 2 2" xfId="10043"/>
    <cellStyle name="_DEM-WP(C) Westside Hydro Data_051007_Electric Rev Req Model (2009 GRC) Rebuttal 2 2 2" xfId="10044"/>
    <cellStyle name="_DEM-WP(C) Westside Hydro Data_051007_Electric Rev Req Model (2009 GRC) Rebuttal 2 3" xfId="10045"/>
    <cellStyle name="_DEM-WP(C) Westside Hydro Data_051007_Electric Rev Req Model (2009 GRC) Rebuttal 3" xfId="10046"/>
    <cellStyle name="_DEM-WP(C) Westside Hydro Data_051007_Electric Rev Req Model (2009 GRC) Rebuttal 3 2" xfId="10047"/>
    <cellStyle name="_DEM-WP(C) Westside Hydro Data_051007_Electric Rev Req Model (2009 GRC) Rebuttal 4" xfId="10048"/>
    <cellStyle name="_DEM-WP(C) Westside Hydro Data_051007_Electric Rev Req Model (2009 GRC) Rebuttal REmoval of New  WH Solar AdjustMI" xfId="10049"/>
    <cellStyle name="_DEM-WP(C) Westside Hydro Data_051007_Electric Rev Req Model (2009 GRC) Rebuttal REmoval of New  WH Solar AdjustMI 2" xfId="10050"/>
    <cellStyle name="_DEM-WP(C) Westside Hydro Data_051007_Electric Rev Req Model (2009 GRC) Rebuttal REmoval of New  WH Solar AdjustMI 2 2" xfId="10051"/>
    <cellStyle name="_DEM-WP(C) Westside Hydro Data_051007_Electric Rev Req Model (2009 GRC) Rebuttal REmoval of New  WH Solar AdjustMI 2 2 2" xfId="10052"/>
    <cellStyle name="_DEM-WP(C) Westside Hydro Data_051007_Electric Rev Req Model (2009 GRC) Rebuttal REmoval of New  WH Solar AdjustMI 2 3" xfId="10053"/>
    <cellStyle name="_DEM-WP(C) Westside Hydro Data_051007_Electric Rev Req Model (2009 GRC) Rebuttal REmoval of New  WH Solar AdjustMI 3" xfId="10054"/>
    <cellStyle name="_DEM-WP(C) Westside Hydro Data_051007_Electric Rev Req Model (2009 GRC) Rebuttal REmoval of New  WH Solar AdjustMI 3 2" xfId="10055"/>
    <cellStyle name="_DEM-WP(C) Westside Hydro Data_051007_Electric Rev Req Model (2009 GRC) Rebuttal REmoval of New  WH Solar AdjustMI 4" xfId="10056"/>
    <cellStyle name="_DEM-WP(C) Westside Hydro Data_051007_Electric Rev Req Model (2009 GRC) Rebuttal REmoval of New  WH Solar AdjustMI_DEM-WP(C) ENERG10C--ctn Mid-C_042010 2010GRC" xfId="10057"/>
    <cellStyle name="_DEM-WP(C) Westside Hydro Data_051007_Electric Rev Req Model (2009 GRC) Rebuttal REmoval of New  WH Solar AdjustMI_DEM-WP(C) ENERG10C--ctn Mid-C_042010 2010GRC 2" xfId="10058"/>
    <cellStyle name="_DEM-WP(C) Westside Hydro Data_051007_Electric Rev Req Model (2009 GRC) Revised 01-18-2010" xfId="10059"/>
    <cellStyle name="_DEM-WP(C) Westside Hydro Data_051007_Electric Rev Req Model (2009 GRC) Revised 01-18-2010 2" xfId="10060"/>
    <cellStyle name="_DEM-WP(C) Westside Hydro Data_051007_Electric Rev Req Model (2009 GRC) Revised 01-18-2010 2 2" xfId="10061"/>
    <cellStyle name="_DEM-WP(C) Westside Hydro Data_051007_Electric Rev Req Model (2009 GRC) Revised 01-18-2010 2 2 2" xfId="10062"/>
    <cellStyle name="_DEM-WP(C) Westside Hydro Data_051007_Electric Rev Req Model (2009 GRC) Revised 01-18-2010 2 3" xfId="10063"/>
    <cellStyle name="_DEM-WP(C) Westside Hydro Data_051007_Electric Rev Req Model (2009 GRC) Revised 01-18-2010 3" xfId="10064"/>
    <cellStyle name="_DEM-WP(C) Westside Hydro Data_051007_Electric Rev Req Model (2009 GRC) Revised 01-18-2010 3 2" xfId="10065"/>
    <cellStyle name="_DEM-WP(C) Westside Hydro Data_051007_Electric Rev Req Model (2009 GRC) Revised 01-18-2010 4" xfId="10066"/>
    <cellStyle name="_DEM-WP(C) Westside Hydro Data_051007_Electric Rev Req Model (2009 GRC) Revised 01-18-2010_DEM-WP(C) ENERG10C--ctn Mid-C_042010 2010GRC" xfId="10067"/>
    <cellStyle name="_DEM-WP(C) Westside Hydro Data_051007_Electric Rev Req Model (2009 GRC) Revised 01-18-2010_DEM-WP(C) ENERG10C--ctn Mid-C_042010 2010GRC 2" xfId="10068"/>
    <cellStyle name="_DEM-WP(C) Westside Hydro Data_051007_Electric Rev Req Model (2010 GRC)" xfId="10069"/>
    <cellStyle name="_DEM-WP(C) Westside Hydro Data_051007_Electric Rev Req Model (2010 GRC) 2" xfId="10070"/>
    <cellStyle name="_DEM-WP(C) Westside Hydro Data_051007_Electric Rev Req Model (2010 GRC) SF" xfId="10071"/>
    <cellStyle name="_DEM-WP(C) Westside Hydro Data_051007_Electric Rev Req Model (2010 GRC) SF 2" xfId="10072"/>
    <cellStyle name="_DEM-WP(C) Westside Hydro Data_051007_Final Order Electric" xfId="10073"/>
    <cellStyle name="_DEM-WP(C) Westside Hydro Data_051007_Final Order Electric EXHIBIT A-1" xfId="10074"/>
    <cellStyle name="_DEM-WP(C) Westside Hydro Data_051007_Final Order Electric EXHIBIT A-1 2" xfId="10075"/>
    <cellStyle name="_DEM-WP(C) Westside Hydro Data_051007_Final Order Electric EXHIBIT A-1 2 2" xfId="10076"/>
    <cellStyle name="_DEM-WP(C) Westside Hydro Data_051007_Final Order Electric EXHIBIT A-1 2 2 2" xfId="10077"/>
    <cellStyle name="_DEM-WP(C) Westside Hydro Data_051007_Final Order Electric EXHIBIT A-1 2 3" xfId="10078"/>
    <cellStyle name="_DEM-WP(C) Westside Hydro Data_051007_Final Order Electric EXHIBIT A-1 3" xfId="10079"/>
    <cellStyle name="_DEM-WP(C) Westside Hydro Data_051007_Final Order Electric EXHIBIT A-1 3 2" xfId="10080"/>
    <cellStyle name="_DEM-WP(C) Westside Hydro Data_051007_Final Order Electric EXHIBIT A-1 4" xfId="10081"/>
    <cellStyle name="_DEM-WP(C) Westside Hydro Data_051007_NIM Summary" xfId="10082"/>
    <cellStyle name="_DEM-WP(C) Westside Hydro Data_051007_NIM Summary 2" xfId="10083"/>
    <cellStyle name="_DEM-WP(C) Westside Hydro Data_051007_NIM Summary 2 2" xfId="10084"/>
    <cellStyle name="_DEM-WP(C) Westside Hydro Data_051007_NIM Summary 2 2 2" xfId="10085"/>
    <cellStyle name="_DEM-WP(C) Westside Hydro Data_051007_NIM Summary 2 3" xfId="10086"/>
    <cellStyle name="_DEM-WP(C) Westside Hydro Data_051007_NIM Summary 3" xfId="10087"/>
    <cellStyle name="_DEM-WP(C) Westside Hydro Data_051007_NIM Summary 3 2" xfId="10088"/>
    <cellStyle name="_DEM-WP(C) Westside Hydro Data_051007_NIM Summary 4" xfId="10089"/>
    <cellStyle name="_DEM-WP(C) Westside Hydro Data_051007_NIM Summary_DEM-WP(C) ENERG10C--ctn Mid-C_042010 2010GRC" xfId="10090"/>
    <cellStyle name="_DEM-WP(C) Westside Hydro Data_051007_NIM Summary_DEM-WP(C) ENERG10C--ctn Mid-C_042010 2010GRC 2" xfId="10091"/>
    <cellStyle name="_DEM-WP(C) Westside Hydro Data_051007_Power Costs - Comparison bx Rbtl-Staff-Jt-PC" xfId="10092"/>
    <cellStyle name="_DEM-WP(C) Westside Hydro Data_051007_Power Costs - Comparison bx Rbtl-Staff-Jt-PC 2" xfId="10093"/>
    <cellStyle name="_DEM-WP(C) Westside Hydro Data_051007_Power Costs - Comparison bx Rbtl-Staff-Jt-PC 2 2" xfId="10094"/>
    <cellStyle name="_DEM-WP(C) Westside Hydro Data_051007_Power Costs - Comparison bx Rbtl-Staff-Jt-PC 2 2 2" xfId="10095"/>
    <cellStyle name="_DEM-WP(C) Westside Hydro Data_051007_Power Costs - Comparison bx Rbtl-Staff-Jt-PC 2 3" xfId="10096"/>
    <cellStyle name="_DEM-WP(C) Westside Hydro Data_051007_Power Costs - Comparison bx Rbtl-Staff-Jt-PC 3" xfId="10097"/>
    <cellStyle name="_DEM-WP(C) Westside Hydro Data_051007_Power Costs - Comparison bx Rbtl-Staff-Jt-PC 3 2" xfId="10098"/>
    <cellStyle name="_DEM-WP(C) Westside Hydro Data_051007_Power Costs - Comparison bx Rbtl-Staff-Jt-PC 4" xfId="10099"/>
    <cellStyle name="_DEM-WP(C) Westside Hydro Data_051007_Power Costs - Comparison bx Rbtl-Staff-Jt-PC_DEM-WP(C) ENERG10C--ctn Mid-C_042010 2010GRC" xfId="10100"/>
    <cellStyle name="_DEM-WP(C) Westside Hydro Data_051007_Power Costs - Comparison bx Rbtl-Staff-Jt-PC_DEM-WP(C) ENERG10C--ctn Mid-C_042010 2010GRC 2" xfId="10101"/>
    <cellStyle name="_DEM-WP(C) Westside Hydro Data_051007_Rebuttal Power Costs" xfId="10102"/>
    <cellStyle name="_DEM-WP(C) Westside Hydro Data_051007_Rebuttal Power Costs 2" xfId="10103"/>
    <cellStyle name="_DEM-WP(C) Westside Hydro Data_051007_Rebuttal Power Costs 2 2" xfId="10104"/>
    <cellStyle name="_DEM-WP(C) Westside Hydro Data_051007_Rebuttal Power Costs 2 2 2" xfId="10105"/>
    <cellStyle name="_DEM-WP(C) Westside Hydro Data_051007_Rebuttal Power Costs 2 3" xfId="10106"/>
    <cellStyle name="_DEM-WP(C) Westside Hydro Data_051007_Rebuttal Power Costs 3" xfId="10107"/>
    <cellStyle name="_DEM-WP(C) Westside Hydro Data_051007_Rebuttal Power Costs 3 2" xfId="10108"/>
    <cellStyle name="_DEM-WP(C) Westside Hydro Data_051007_Rebuttal Power Costs 4" xfId="10109"/>
    <cellStyle name="_DEM-WP(C) Westside Hydro Data_051007_Rebuttal Power Costs_DEM-WP(C) ENERG10C--ctn Mid-C_042010 2010GRC" xfId="10110"/>
    <cellStyle name="_DEM-WP(C) Westside Hydro Data_051007_Rebuttal Power Costs_DEM-WP(C) ENERG10C--ctn Mid-C_042010 2010GRC 2" xfId="10111"/>
    <cellStyle name="_DEM-WP(C) Westside Hydro Data_051007_TENASKA REGULATORY ASSET" xfId="10112"/>
    <cellStyle name="_DEM-WP(C) Westside Hydro Data_051007_TENASKA REGULATORY ASSET 2" xfId="10113"/>
    <cellStyle name="_DEM-WP(C) Westside Hydro Data_051007_TENASKA REGULATORY ASSET 2 2" xfId="10114"/>
    <cellStyle name="_DEM-WP(C) Westside Hydro Data_051007_TENASKA REGULATORY ASSET 2 2 2" xfId="10115"/>
    <cellStyle name="_DEM-WP(C) Westside Hydro Data_051007_TENASKA REGULATORY ASSET 2 3" xfId="10116"/>
    <cellStyle name="_DEM-WP(C) Westside Hydro Data_051007_TENASKA REGULATORY ASSET 3" xfId="10117"/>
    <cellStyle name="_DEM-WP(C) Westside Hydro Data_051007_TENASKA REGULATORY ASSET 3 2" xfId="10118"/>
    <cellStyle name="_DEM-WP(C) Westside Hydro Data_051007_TENASKA REGULATORY ASSET 4" xfId="10119"/>
    <cellStyle name="_Elec Peak Capacity Need_2008-2029_032709_Wind 5% Cap" xfId="10120"/>
    <cellStyle name="_Elec Peak Capacity Need_2008-2029_032709_Wind 5% Cap 2" xfId="10121"/>
    <cellStyle name="_Elec Peak Capacity Need_2008-2029_032709_Wind 5% Cap 2 2" xfId="10122"/>
    <cellStyle name="_Elec Peak Capacity Need_2008-2029_032709_Wind 5% Cap 2 2 2" xfId="10123"/>
    <cellStyle name="_Elec Peak Capacity Need_2008-2029_032709_Wind 5% Cap 2 2 2 2" xfId="10124"/>
    <cellStyle name="_Elec Peak Capacity Need_2008-2029_032709_Wind 5% Cap 2 2 3" xfId="10125"/>
    <cellStyle name="_Elec Peak Capacity Need_2008-2029_032709_Wind 5% Cap 2 3" xfId="10126"/>
    <cellStyle name="_Elec Peak Capacity Need_2008-2029_032709_Wind 5% Cap 2 3 2" xfId="10127"/>
    <cellStyle name="_Elec Peak Capacity Need_2008-2029_032709_Wind 5% Cap 2 4" xfId="10128"/>
    <cellStyle name="_Elec Peak Capacity Need_2008-2029_032709_Wind 5% Cap 3" xfId="10129"/>
    <cellStyle name="_Elec Peak Capacity Need_2008-2029_032709_Wind 5% Cap 3 2" xfId="10130"/>
    <cellStyle name="_Elec Peak Capacity Need_2008-2029_032709_Wind 5% Cap 4" xfId="10131"/>
    <cellStyle name="_Elec Peak Capacity Need_2008-2029_032709_Wind 5% Cap_DEM-WP(C) ENERG10C--ctn Mid-C_042010 2010GRC" xfId="10132"/>
    <cellStyle name="_Elec Peak Capacity Need_2008-2029_032709_Wind 5% Cap_DEM-WP(C) ENERG10C--ctn Mid-C_042010 2010GRC 2" xfId="10133"/>
    <cellStyle name="_Elec Peak Capacity Need_2008-2029_032709_Wind 5% Cap_NIM Summary" xfId="10134"/>
    <cellStyle name="_Elec Peak Capacity Need_2008-2029_032709_Wind 5% Cap_NIM Summary 2" xfId="10135"/>
    <cellStyle name="_Elec Peak Capacity Need_2008-2029_032709_Wind 5% Cap_NIM Summary 2 2" xfId="10136"/>
    <cellStyle name="_Elec Peak Capacity Need_2008-2029_032709_Wind 5% Cap_NIM Summary 2 2 2" xfId="10137"/>
    <cellStyle name="_Elec Peak Capacity Need_2008-2029_032709_Wind 5% Cap_NIM Summary 2 3" xfId="10138"/>
    <cellStyle name="_Elec Peak Capacity Need_2008-2029_032709_Wind 5% Cap_NIM Summary 3" xfId="10139"/>
    <cellStyle name="_Elec Peak Capacity Need_2008-2029_032709_Wind 5% Cap_NIM Summary 3 2" xfId="10140"/>
    <cellStyle name="_Elec Peak Capacity Need_2008-2029_032709_Wind 5% Cap_NIM Summary 4" xfId="10141"/>
    <cellStyle name="_Elec Peak Capacity Need_2008-2029_032709_Wind 5% Cap_NIM Summary_DEM-WP(C) ENERG10C--ctn Mid-C_042010 2010GRC" xfId="10142"/>
    <cellStyle name="_Elec Peak Capacity Need_2008-2029_032709_Wind 5% Cap_NIM Summary_DEM-WP(C) ENERG10C--ctn Mid-C_042010 2010GRC 2" xfId="10143"/>
    <cellStyle name="_Elec Peak Capacity Need_2008-2029_032709_Wind 5% Cap-ST-Adj-PJP1" xfId="10144"/>
    <cellStyle name="_Elec Peak Capacity Need_2008-2029_032709_Wind 5% Cap-ST-Adj-PJP1 2" xfId="10145"/>
    <cellStyle name="_Elec Peak Capacity Need_2008-2029_032709_Wind 5% Cap-ST-Adj-PJP1 2 2" xfId="10146"/>
    <cellStyle name="_Elec Peak Capacity Need_2008-2029_032709_Wind 5% Cap-ST-Adj-PJP1 2 2 2" xfId="10147"/>
    <cellStyle name="_Elec Peak Capacity Need_2008-2029_032709_Wind 5% Cap-ST-Adj-PJP1 2 2 2 2" xfId="10148"/>
    <cellStyle name="_Elec Peak Capacity Need_2008-2029_032709_Wind 5% Cap-ST-Adj-PJP1 2 2 3" xfId="10149"/>
    <cellStyle name="_Elec Peak Capacity Need_2008-2029_032709_Wind 5% Cap-ST-Adj-PJP1 2 3" xfId="10150"/>
    <cellStyle name="_Elec Peak Capacity Need_2008-2029_032709_Wind 5% Cap-ST-Adj-PJP1 2 3 2" xfId="10151"/>
    <cellStyle name="_Elec Peak Capacity Need_2008-2029_032709_Wind 5% Cap-ST-Adj-PJP1 2 4" xfId="10152"/>
    <cellStyle name="_Elec Peak Capacity Need_2008-2029_032709_Wind 5% Cap-ST-Adj-PJP1 3" xfId="10153"/>
    <cellStyle name="_Elec Peak Capacity Need_2008-2029_032709_Wind 5% Cap-ST-Adj-PJP1 3 2" xfId="10154"/>
    <cellStyle name="_Elec Peak Capacity Need_2008-2029_032709_Wind 5% Cap-ST-Adj-PJP1 4" xfId="10155"/>
    <cellStyle name="_Elec Peak Capacity Need_2008-2029_032709_Wind 5% Cap-ST-Adj-PJP1_DEM-WP(C) ENERG10C--ctn Mid-C_042010 2010GRC" xfId="10156"/>
    <cellStyle name="_Elec Peak Capacity Need_2008-2029_032709_Wind 5% Cap-ST-Adj-PJP1_DEM-WP(C) ENERG10C--ctn Mid-C_042010 2010GRC 2" xfId="10157"/>
    <cellStyle name="_Elec Peak Capacity Need_2008-2029_032709_Wind 5% Cap-ST-Adj-PJP1_NIM Summary" xfId="10158"/>
    <cellStyle name="_Elec Peak Capacity Need_2008-2029_032709_Wind 5% Cap-ST-Adj-PJP1_NIM Summary 2" xfId="10159"/>
    <cellStyle name="_Elec Peak Capacity Need_2008-2029_032709_Wind 5% Cap-ST-Adj-PJP1_NIM Summary 2 2" xfId="10160"/>
    <cellStyle name="_Elec Peak Capacity Need_2008-2029_032709_Wind 5% Cap-ST-Adj-PJP1_NIM Summary 2 2 2" xfId="10161"/>
    <cellStyle name="_Elec Peak Capacity Need_2008-2029_032709_Wind 5% Cap-ST-Adj-PJP1_NIM Summary 2 3" xfId="10162"/>
    <cellStyle name="_Elec Peak Capacity Need_2008-2029_032709_Wind 5% Cap-ST-Adj-PJP1_NIM Summary 3" xfId="10163"/>
    <cellStyle name="_Elec Peak Capacity Need_2008-2029_032709_Wind 5% Cap-ST-Adj-PJP1_NIM Summary 3 2" xfId="10164"/>
    <cellStyle name="_Elec Peak Capacity Need_2008-2029_032709_Wind 5% Cap-ST-Adj-PJP1_NIM Summary 4" xfId="10165"/>
    <cellStyle name="_Elec Peak Capacity Need_2008-2029_032709_Wind 5% Cap-ST-Adj-PJP1_NIM Summary_DEM-WP(C) ENERG10C--ctn Mid-C_042010 2010GRC" xfId="10166"/>
    <cellStyle name="_Elec Peak Capacity Need_2008-2029_032709_Wind 5% Cap-ST-Adj-PJP1_NIM Summary_DEM-WP(C) ENERG10C--ctn Mid-C_042010 2010GRC 2" xfId="10167"/>
    <cellStyle name="_Elec Peak Capacity Need_2008-2029_120908_Wind 5% Cap_Low" xfId="10168"/>
    <cellStyle name="_Elec Peak Capacity Need_2008-2029_120908_Wind 5% Cap_Low 2" xfId="10169"/>
    <cellStyle name="_Elec Peak Capacity Need_2008-2029_120908_Wind 5% Cap_Low 2 2" xfId="10170"/>
    <cellStyle name="_Elec Peak Capacity Need_2008-2029_120908_Wind 5% Cap_Low 2 2 2" xfId="10171"/>
    <cellStyle name="_Elec Peak Capacity Need_2008-2029_120908_Wind 5% Cap_Low 2 2 2 2" xfId="10172"/>
    <cellStyle name="_Elec Peak Capacity Need_2008-2029_120908_Wind 5% Cap_Low 2 2 3" xfId="10173"/>
    <cellStyle name="_Elec Peak Capacity Need_2008-2029_120908_Wind 5% Cap_Low 2 3" xfId="10174"/>
    <cellStyle name="_Elec Peak Capacity Need_2008-2029_120908_Wind 5% Cap_Low 2 3 2" xfId="10175"/>
    <cellStyle name="_Elec Peak Capacity Need_2008-2029_120908_Wind 5% Cap_Low 2 4" xfId="10176"/>
    <cellStyle name="_Elec Peak Capacity Need_2008-2029_120908_Wind 5% Cap_Low 3" xfId="10177"/>
    <cellStyle name="_Elec Peak Capacity Need_2008-2029_120908_Wind 5% Cap_Low 3 2" xfId="10178"/>
    <cellStyle name="_Elec Peak Capacity Need_2008-2029_120908_Wind 5% Cap_Low 4" xfId="10179"/>
    <cellStyle name="_Elec Peak Capacity Need_2008-2029_120908_Wind 5% Cap_Low_DEM-WP(C) ENERG10C--ctn Mid-C_042010 2010GRC" xfId="10180"/>
    <cellStyle name="_Elec Peak Capacity Need_2008-2029_120908_Wind 5% Cap_Low_DEM-WP(C) ENERG10C--ctn Mid-C_042010 2010GRC 2" xfId="10181"/>
    <cellStyle name="_Elec Peak Capacity Need_2008-2029_120908_Wind 5% Cap_Low_NIM Summary" xfId="10182"/>
    <cellStyle name="_Elec Peak Capacity Need_2008-2029_120908_Wind 5% Cap_Low_NIM Summary 2" xfId="10183"/>
    <cellStyle name="_Elec Peak Capacity Need_2008-2029_120908_Wind 5% Cap_Low_NIM Summary 2 2" xfId="10184"/>
    <cellStyle name="_Elec Peak Capacity Need_2008-2029_120908_Wind 5% Cap_Low_NIM Summary 2 2 2" xfId="10185"/>
    <cellStyle name="_Elec Peak Capacity Need_2008-2029_120908_Wind 5% Cap_Low_NIM Summary 2 3" xfId="10186"/>
    <cellStyle name="_Elec Peak Capacity Need_2008-2029_120908_Wind 5% Cap_Low_NIM Summary 3" xfId="10187"/>
    <cellStyle name="_Elec Peak Capacity Need_2008-2029_120908_Wind 5% Cap_Low_NIM Summary 3 2" xfId="10188"/>
    <cellStyle name="_Elec Peak Capacity Need_2008-2029_120908_Wind 5% Cap_Low_NIM Summary 4" xfId="10189"/>
    <cellStyle name="_Elec Peak Capacity Need_2008-2029_120908_Wind 5% Cap_Low_NIM Summary_DEM-WP(C) ENERG10C--ctn Mid-C_042010 2010GRC" xfId="10190"/>
    <cellStyle name="_Elec Peak Capacity Need_2008-2029_120908_Wind 5% Cap_Low_NIM Summary_DEM-WP(C) ENERG10C--ctn Mid-C_042010 2010GRC 2" xfId="10191"/>
    <cellStyle name="_Elec Peak Capacity Need_2008-2029_Wind 5% Cap_050809" xfId="10192"/>
    <cellStyle name="_Elec Peak Capacity Need_2008-2029_Wind 5% Cap_050809 2" xfId="10193"/>
    <cellStyle name="_Elec Peak Capacity Need_2008-2029_Wind 5% Cap_050809 2 2" xfId="10194"/>
    <cellStyle name="_Elec Peak Capacity Need_2008-2029_Wind 5% Cap_050809 2 2 2" xfId="10195"/>
    <cellStyle name="_Elec Peak Capacity Need_2008-2029_Wind 5% Cap_050809 2 2 2 2" xfId="10196"/>
    <cellStyle name="_Elec Peak Capacity Need_2008-2029_Wind 5% Cap_050809 2 2 3" xfId="10197"/>
    <cellStyle name="_Elec Peak Capacity Need_2008-2029_Wind 5% Cap_050809 2 3" xfId="10198"/>
    <cellStyle name="_Elec Peak Capacity Need_2008-2029_Wind 5% Cap_050809 2 3 2" xfId="10199"/>
    <cellStyle name="_Elec Peak Capacity Need_2008-2029_Wind 5% Cap_050809 2 4" xfId="10200"/>
    <cellStyle name="_Elec Peak Capacity Need_2008-2029_Wind 5% Cap_050809 3" xfId="10201"/>
    <cellStyle name="_Elec Peak Capacity Need_2008-2029_Wind 5% Cap_050809 3 2" xfId="10202"/>
    <cellStyle name="_Elec Peak Capacity Need_2008-2029_Wind 5% Cap_050809 4" xfId="10203"/>
    <cellStyle name="_Elec Peak Capacity Need_2008-2029_Wind 5% Cap_050809_DEM-WP(C) ENERG10C--ctn Mid-C_042010 2010GRC" xfId="10204"/>
    <cellStyle name="_Elec Peak Capacity Need_2008-2029_Wind 5% Cap_050809_DEM-WP(C) ENERG10C--ctn Mid-C_042010 2010GRC 2" xfId="10205"/>
    <cellStyle name="_Elec Peak Capacity Need_2008-2029_Wind 5% Cap_050809_NIM Summary" xfId="10206"/>
    <cellStyle name="_Elec Peak Capacity Need_2008-2029_Wind 5% Cap_050809_NIM Summary 2" xfId="10207"/>
    <cellStyle name="_Elec Peak Capacity Need_2008-2029_Wind 5% Cap_050809_NIM Summary 2 2" xfId="10208"/>
    <cellStyle name="_Elec Peak Capacity Need_2008-2029_Wind 5% Cap_050809_NIM Summary 2 2 2" xfId="10209"/>
    <cellStyle name="_Elec Peak Capacity Need_2008-2029_Wind 5% Cap_050809_NIM Summary 2 3" xfId="10210"/>
    <cellStyle name="_Elec Peak Capacity Need_2008-2029_Wind 5% Cap_050809_NIM Summary 3" xfId="10211"/>
    <cellStyle name="_Elec Peak Capacity Need_2008-2029_Wind 5% Cap_050809_NIM Summary 3 2" xfId="10212"/>
    <cellStyle name="_Elec Peak Capacity Need_2008-2029_Wind 5% Cap_050809_NIM Summary 4" xfId="10213"/>
    <cellStyle name="_Elec Peak Capacity Need_2008-2029_Wind 5% Cap_050809_NIM Summary_DEM-WP(C) ENERG10C--ctn Mid-C_042010 2010GRC" xfId="10214"/>
    <cellStyle name="_Elec Peak Capacity Need_2008-2029_Wind 5% Cap_050809_NIM Summary_DEM-WP(C) ENERG10C--ctn Mid-C_042010 2010GRC 2" xfId="10215"/>
    <cellStyle name="_x0013__Electric Rev Req Model (2009 GRC) " xfId="10216"/>
    <cellStyle name="_x0013__Electric Rev Req Model (2009 GRC)  2" xfId="10217"/>
    <cellStyle name="_x0013__Electric Rev Req Model (2009 GRC)  2 2" xfId="10218"/>
    <cellStyle name="_x0013__Electric Rev Req Model (2009 GRC)  2 2 2" xfId="10219"/>
    <cellStyle name="_x0013__Electric Rev Req Model (2009 GRC)  2 3" xfId="10220"/>
    <cellStyle name="_x0013__Electric Rev Req Model (2009 GRC)  3" xfId="10221"/>
    <cellStyle name="_x0013__Electric Rev Req Model (2009 GRC)  3 2" xfId="10222"/>
    <cellStyle name="_x0013__Electric Rev Req Model (2009 GRC)  4" xfId="10223"/>
    <cellStyle name="_x0013__Electric Rev Req Model (2009 GRC) _DEM-WP(C) ENERG10C--ctn Mid-C_042010 2010GRC" xfId="10224"/>
    <cellStyle name="_x0013__Electric Rev Req Model (2009 GRC) _DEM-WP(C) ENERG10C--ctn Mid-C_042010 2010GRC 2" xfId="10225"/>
    <cellStyle name="_x0013__Electric Rev Req Model (2009 GRC) Rebuttal" xfId="10226"/>
    <cellStyle name="_x0013__Electric Rev Req Model (2009 GRC) Rebuttal 2" xfId="10227"/>
    <cellStyle name="_x0013__Electric Rev Req Model (2009 GRC) Rebuttal 2 2" xfId="10228"/>
    <cellStyle name="_x0013__Electric Rev Req Model (2009 GRC) Rebuttal 2 2 2" xfId="10229"/>
    <cellStyle name="_x0013__Electric Rev Req Model (2009 GRC) Rebuttal 2 3" xfId="10230"/>
    <cellStyle name="_x0013__Electric Rev Req Model (2009 GRC) Rebuttal 3" xfId="10231"/>
    <cellStyle name="_x0013__Electric Rev Req Model (2009 GRC) Rebuttal 3 2" xfId="10232"/>
    <cellStyle name="_x0013__Electric Rev Req Model (2009 GRC) Rebuttal 4" xfId="10233"/>
    <cellStyle name="_x0013__Electric Rev Req Model (2009 GRC) Rebuttal REmoval of New  WH Solar AdjustMI" xfId="10234"/>
    <cellStyle name="_x0013__Electric Rev Req Model (2009 GRC) Rebuttal REmoval of New  WH Solar AdjustMI 2" xfId="10235"/>
    <cellStyle name="_x0013__Electric Rev Req Model (2009 GRC) Rebuttal REmoval of New  WH Solar AdjustMI 2 2" xfId="10236"/>
    <cellStyle name="_x0013__Electric Rev Req Model (2009 GRC) Rebuttal REmoval of New  WH Solar AdjustMI 2 2 2" xfId="10237"/>
    <cellStyle name="_x0013__Electric Rev Req Model (2009 GRC) Rebuttal REmoval of New  WH Solar AdjustMI 2 3" xfId="10238"/>
    <cellStyle name="_x0013__Electric Rev Req Model (2009 GRC) Rebuttal REmoval of New  WH Solar AdjustMI 3" xfId="10239"/>
    <cellStyle name="_x0013__Electric Rev Req Model (2009 GRC) Rebuttal REmoval of New  WH Solar AdjustMI 3 2" xfId="10240"/>
    <cellStyle name="_x0013__Electric Rev Req Model (2009 GRC) Rebuttal REmoval of New  WH Solar AdjustMI 4" xfId="10241"/>
    <cellStyle name="_x0013__Electric Rev Req Model (2009 GRC) Rebuttal REmoval of New  WH Solar AdjustMI_DEM-WP(C) ENERG10C--ctn Mid-C_042010 2010GRC" xfId="10242"/>
    <cellStyle name="_x0013__Electric Rev Req Model (2009 GRC) Rebuttal REmoval of New  WH Solar AdjustMI_DEM-WP(C) ENERG10C--ctn Mid-C_042010 2010GRC 2" xfId="10243"/>
    <cellStyle name="_x0013__Electric Rev Req Model (2009 GRC) Revised 01-18-2010" xfId="10244"/>
    <cellStyle name="_x0013__Electric Rev Req Model (2009 GRC) Revised 01-18-2010 2" xfId="10245"/>
    <cellStyle name="_x0013__Electric Rev Req Model (2009 GRC) Revised 01-18-2010 2 2" xfId="10246"/>
    <cellStyle name="_x0013__Electric Rev Req Model (2009 GRC) Revised 01-18-2010 2 2 2" xfId="10247"/>
    <cellStyle name="_x0013__Electric Rev Req Model (2009 GRC) Revised 01-18-2010 2 3" xfId="10248"/>
    <cellStyle name="_x0013__Electric Rev Req Model (2009 GRC) Revised 01-18-2010 3" xfId="10249"/>
    <cellStyle name="_x0013__Electric Rev Req Model (2009 GRC) Revised 01-18-2010 3 2" xfId="10250"/>
    <cellStyle name="_x0013__Electric Rev Req Model (2009 GRC) Revised 01-18-2010 4" xfId="10251"/>
    <cellStyle name="_x0013__Electric Rev Req Model (2009 GRC) Revised 01-18-2010_DEM-WP(C) ENERG10C--ctn Mid-C_042010 2010GRC" xfId="10252"/>
    <cellStyle name="_x0013__Electric Rev Req Model (2009 GRC) Revised 01-18-2010_DEM-WP(C) ENERG10C--ctn Mid-C_042010 2010GRC 2" xfId="10253"/>
    <cellStyle name="_x0013__Electric Rev Req Model (2010 GRC)" xfId="10254"/>
    <cellStyle name="_x0013__Electric Rev Req Model (2010 GRC) 2" xfId="10255"/>
    <cellStyle name="_x0013__Electric Rev Req Model (2010 GRC) SF" xfId="10256"/>
    <cellStyle name="_x0013__Electric Rev Req Model (2010 GRC) SF 2" xfId="10257"/>
    <cellStyle name="_ENCOGEN_WBOOK" xfId="10258"/>
    <cellStyle name="_ENCOGEN_WBOOK 2" xfId="10259"/>
    <cellStyle name="_ENCOGEN_WBOOK 2 2" xfId="10260"/>
    <cellStyle name="_ENCOGEN_WBOOK 2 2 2" xfId="10261"/>
    <cellStyle name="_ENCOGEN_WBOOK 2 3" xfId="10262"/>
    <cellStyle name="_ENCOGEN_WBOOK 3" xfId="10263"/>
    <cellStyle name="_ENCOGEN_WBOOK 3 2" xfId="10264"/>
    <cellStyle name="_ENCOGEN_WBOOK 4" xfId="10265"/>
    <cellStyle name="_ENCOGEN_WBOOK_DEM-WP(C) ENERG10C--ctn Mid-C_042010 2010GRC" xfId="10266"/>
    <cellStyle name="_ENCOGEN_WBOOK_DEM-WP(C) ENERG10C--ctn Mid-C_042010 2010GRC 2" xfId="10267"/>
    <cellStyle name="_ENCOGEN_WBOOK_NIM Summary" xfId="10268"/>
    <cellStyle name="_ENCOGEN_WBOOK_NIM Summary 2" xfId="10269"/>
    <cellStyle name="_ENCOGEN_WBOOK_NIM Summary 2 2" xfId="10270"/>
    <cellStyle name="_ENCOGEN_WBOOK_NIM Summary 2 2 2" xfId="10271"/>
    <cellStyle name="_ENCOGEN_WBOOK_NIM Summary 2 3" xfId="10272"/>
    <cellStyle name="_ENCOGEN_WBOOK_NIM Summary 3" xfId="10273"/>
    <cellStyle name="_ENCOGEN_WBOOK_NIM Summary 3 2" xfId="10274"/>
    <cellStyle name="_ENCOGEN_WBOOK_NIM Summary 4" xfId="10275"/>
    <cellStyle name="_ENCOGEN_WBOOK_NIM Summary_DEM-WP(C) ENERG10C--ctn Mid-C_042010 2010GRC" xfId="10276"/>
    <cellStyle name="_ENCOGEN_WBOOK_NIM Summary_DEM-WP(C) ENERG10C--ctn Mid-C_042010 2010GRC 2" xfId="10277"/>
    <cellStyle name="_x0013__Final Order Electric EXHIBIT A-1" xfId="10278"/>
    <cellStyle name="_x0013__Final Order Electric EXHIBIT A-1 2" xfId="10279"/>
    <cellStyle name="_x0013__Final Order Electric EXHIBIT A-1 2 2" xfId="10280"/>
    <cellStyle name="_x0013__Final Order Electric EXHIBIT A-1 2 2 2" xfId="10281"/>
    <cellStyle name="_x0013__Final Order Electric EXHIBIT A-1 2 3" xfId="10282"/>
    <cellStyle name="_x0013__Final Order Electric EXHIBIT A-1 3" xfId="10283"/>
    <cellStyle name="_x0013__Final Order Electric EXHIBIT A-1 3 2" xfId="10284"/>
    <cellStyle name="_x0013__Final Order Electric EXHIBIT A-1 4" xfId="10285"/>
    <cellStyle name="_Fixed Gas Transport 1 19 09" xfId="10286"/>
    <cellStyle name="_Fixed Gas Transport 1 19 09 2" xfId="10287"/>
    <cellStyle name="_Fixed Gas Transport 1 19 09 2 2" xfId="10288"/>
    <cellStyle name="_Fixed Gas Transport 1 19 09 2 2 2" xfId="10289"/>
    <cellStyle name="_Fixed Gas Transport 1 19 09 2 2 2 2" xfId="10290"/>
    <cellStyle name="_Fixed Gas Transport 1 19 09 2 2 3" xfId="10291"/>
    <cellStyle name="_Fixed Gas Transport 1 19 09 2 3" xfId="10292"/>
    <cellStyle name="_Fixed Gas Transport 1 19 09 2 3 2" xfId="10293"/>
    <cellStyle name="_Fixed Gas Transport 1 19 09 2 4" xfId="10294"/>
    <cellStyle name="_Fixed Gas Transport 1 19 09 3" xfId="10295"/>
    <cellStyle name="_Fixed Gas Transport 1 19 09 3 2" xfId="10296"/>
    <cellStyle name="_Fixed Gas Transport 1 19 09 4" xfId="10297"/>
    <cellStyle name="_Fixed Gas Transport 1 19 09_DEM-WP(C) ENERG10C--ctn Mid-C_042010 2010GRC" xfId="10298"/>
    <cellStyle name="_Fixed Gas Transport 1 19 09_DEM-WP(C) ENERG10C--ctn Mid-C_042010 2010GRC 2" xfId="10299"/>
    <cellStyle name="_Fuel Prices 4-14" xfId="10300"/>
    <cellStyle name="_Fuel Prices 4-14 10" xfId="10301"/>
    <cellStyle name="_Fuel Prices 4-14 10 2" xfId="10302"/>
    <cellStyle name="_Fuel Prices 4-14 2" xfId="10303"/>
    <cellStyle name="_Fuel Prices 4-14 2 2" xfId="10304"/>
    <cellStyle name="_Fuel Prices 4-14 2 2 2" xfId="10305"/>
    <cellStyle name="_Fuel Prices 4-14 2 2 2 2" xfId="10306"/>
    <cellStyle name="_Fuel Prices 4-14 2 2 3" xfId="10307"/>
    <cellStyle name="_Fuel Prices 4-14 2 3" xfId="10308"/>
    <cellStyle name="_Fuel Prices 4-14 2 3 2" xfId="10309"/>
    <cellStyle name="_Fuel Prices 4-14 2 4" xfId="10310"/>
    <cellStyle name="_Fuel Prices 4-14 3" xfId="10311"/>
    <cellStyle name="_Fuel Prices 4-14 3 2" xfId="10312"/>
    <cellStyle name="_Fuel Prices 4-14 3 2 2" xfId="10313"/>
    <cellStyle name="_Fuel Prices 4-14 3 3" xfId="10314"/>
    <cellStyle name="_Fuel Prices 4-14 4" xfId="10315"/>
    <cellStyle name="_Fuel Prices 4-14 4 2" xfId="10316"/>
    <cellStyle name="_Fuel Prices 4-14 4 2 2" xfId="10317"/>
    <cellStyle name="_Fuel Prices 4-14 4 2 2 2" xfId="10318"/>
    <cellStyle name="_Fuel Prices 4-14 4 2 3" xfId="10319"/>
    <cellStyle name="_Fuel Prices 4-14 4 3" xfId="10320"/>
    <cellStyle name="_Fuel Prices 4-14 4 3 2" xfId="10321"/>
    <cellStyle name="_Fuel Prices 4-14 4 4" xfId="10322"/>
    <cellStyle name="_Fuel Prices 4-14 5" xfId="10323"/>
    <cellStyle name="_Fuel Prices 4-14 5 2" xfId="10324"/>
    <cellStyle name="_Fuel Prices 4-14 5 2 2" xfId="10325"/>
    <cellStyle name="_Fuel Prices 4-14 5 2 2 2" xfId="10326"/>
    <cellStyle name="_Fuel Prices 4-14 5 2 3" xfId="10327"/>
    <cellStyle name="_Fuel Prices 4-14 5 2 4" xfId="10328"/>
    <cellStyle name="_Fuel Prices 4-14 5 3" xfId="10329"/>
    <cellStyle name="_Fuel Prices 4-14 5 3 2" xfId="10330"/>
    <cellStyle name="_Fuel Prices 4-14 5 3 3" xfId="10331"/>
    <cellStyle name="_Fuel Prices 4-14 5 4" xfId="10332"/>
    <cellStyle name="_Fuel Prices 4-14 6" xfId="10333"/>
    <cellStyle name="_Fuel Prices 4-14 6 2" xfId="10334"/>
    <cellStyle name="_Fuel Prices 4-14 6 2 2" xfId="10335"/>
    <cellStyle name="_Fuel Prices 4-14 6 2 2 2" xfId="10336"/>
    <cellStyle name="_Fuel Prices 4-14 6 2 3" xfId="10337"/>
    <cellStyle name="_Fuel Prices 4-14 6 3" xfId="10338"/>
    <cellStyle name="_Fuel Prices 4-14 6 3 2" xfId="10339"/>
    <cellStyle name="_Fuel Prices 4-14 6 4" xfId="10340"/>
    <cellStyle name="_Fuel Prices 4-14 7" xfId="10341"/>
    <cellStyle name="_Fuel Prices 4-14 7 2" xfId="10342"/>
    <cellStyle name="_Fuel Prices 4-14 7 2 2" xfId="10343"/>
    <cellStyle name="_Fuel Prices 4-14 7 3" xfId="10344"/>
    <cellStyle name="_Fuel Prices 4-14 8" xfId="10345"/>
    <cellStyle name="_Fuel Prices 4-14 8 2" xfId="10346"/>
    <cellStyle name="_Fuel Prices 4-14 8 2 2" xfId="10347"/>
    <cellStyle name="_Fuel Prices 4-14 8 3" xfId="10348"/>
    <cellStyle name="_Fuel Prices 4-14 9" xfId="10349"/>
    <cellStyle name="_Fuel Prices 4-14 9 2" xfId="10350"/>
    <cellStyle name="_Fuel Prices 4-14 9 2 2" xfId="10351"/>
    <cellStyle name="_Fuel Prices 4-14 9 3" xfId="10352"/>
    <cellStyle name="_Fuel Prices 4-14_04 07E Wild Horse Wind Expansion (C) (2)" xfId="10353"/>
    <cellStyle name="_Fuel Prices 4-14_04 07E Wild Horse Wind Expansion (C) (2) 2" xfId="10354"/>
    <cellStyle name="_Fuel Prices 4-14_04 07E Wild Horse Wind Expansion (C) (2) 2 2" xfId="10355"/>
    <cellStyle name="_Fuel Prices 4-14_04 07E Wild Horse Wind Expansion (C) (2) 2 2 2" xfId="10356"/>
    <cellStyle name="_Fuel Prices 4-14_04 07E Wild Horse Wind Expansion (C) (2) 2 3" xfId="10357"/>
    <cellStyle name="_Fuel Prices 4-14_04 07E Wild Horse Wind Expansion (C) (2) 3" xfId="10358"/>
    <cellStyle name="_Fuel Prices 4-14_04 07E Wild Horse Wind Expansion (C) (2) 3 2" xfId="10359"/>
    <cellStyle name="_Fuel Prices 4-14_04 07E Wild Horse Wind Expansion (C) (2) 4" xfId="10360"/>
    <cellStyle name="_Fuel Prices 4-14_04 07E Wild Horse Wind Expansion (C) (2)_Adj Bench DR 3 for Initial Briefs (Electric)" xfId="10361"/>
    <cellStyle name="_Fuel Prices 4-14_04 07E Wild Horse Wind Expansion (C) (2)_Adj Bench DR 3 for Initial Briefs (Electric) 2" xfId="10362"/>
    <cellStyle name="_Fuel Prices 4-14_04 07E Wild Horse Wind Expansion (C) (2)_Adj Bench DR 3 for Initial Briefs (Electric) 2 2" xfId="10363"/>
    <cellStyle name="_Fuel Prices 4-14_04 07E Wild Horse Wind Expansion (C) (2)_Adj Bench DR 3 for Initial Briefs (Electric) 2 2 2" xfId="10364"/>
    <cellStyle name="_Fuel Prices 4-14_04 07E Wild Horse Wind Expansion (C) (2)_Adj Bench DR 3 for Initial Briefs (Electric) 2 3" xfId="10365"/>
    <cellStyle name="_Fuel Prices 4-14_04 07E Wild Horse Wind Expansion (C) (2)_Adj Bench DR 3 for Initial Briefs (Electric) 3" xfId="10366"/>
    <cellStyle name="_Fuel Prices 4-14_04 07E Wild Horse Wind Expansion (C) (2)_Adj Bench DR 3 for Initial Briefs (Electric) 3 2" xfId="10367"/>
    <cellStyle name="_Fuel Prices 4-14_04 07E Wild Horse Wind Expansion (C) (2)_Adj Bench DR 3 for Initial Briefs (Electric) 4" xfId="10368"/>
    <cellStyle name="_Fuel Prices 4-14_04 07E Wild Horse Wind Expansion (C) (2)_Adj Bench DR 3 for Initial Briefs (Electric)_DEM-WP(C) ENERG10C--ctn Mid-C_042010 2010GRC" xfId="10369"/>
    <cellStyle name="_Fuel Prices 4-14_04 07E Wild Horse Wind Expansion (C) (2)_Adj Bench DR 3 for Initial Briefs (Electric)_DEM-WP(C) ENERG10C--ctn Mid-C_042010 2010GRC 2" xfId="10370"/>
    <cellStyle name="_Fuel Prices 4-14_04 07E Wild Horse Wind Expansion (C) (2)_Book1" xfId="10371"/>
    <cellStyle name="_Fuel Prices 4-14_04 07E Wild Horse Wind Expansion (C) (2)_Book1 2" xfId="10372"/>
    <cellStyle name="_Fuel Prices 4-14_04 07E Wild Horse Wind Expansion (C) (2)_DEM-WP(C) ENERG10C--ctn Mid-C_042010 2010GRC" xfId="10373"/>
    <cellStyle name="_Fuel Prices 4-14_04 07E Wild Horse Wind Expansion (C) (2)_DEM-WP(C) ENERG10C--ctn Mid-C_042010 2010GRC 2" xfId="10374"/>
    <cellStyle name="_Fuel Prices 4-14_04 07E Wild Horse Wind Expansion (C) (2)_Electric Rev Req Model (2009 GRC) " xfId="10375"/>
    <cellStyle name="_Fuel Prices 4-14_04 07E Wild Horse Wind Expansion (C) (2)_Electric Rev Req Model (2009 GRC)  2" xfId="10376"/>
    <cellStyle name="_Fuel Prices 4-14_04 07E Wild Horse Wind Expansion (C) (2)_Electric Rev Req Model (2009 GRC)  2 2" xfId="10377"/>
    <cellStyle name="_Fuel Prices 4-14_04 07E Wild Horse Wind Expansion (C) (2)_Electric Rev Req Model (2009 GRC)  2 2 2" xfId="10378"/>
    <cellStyle name="_Fuel Prices 4-14_04 07E Wild Horse Wind Expansion (C) (2)_Electric Rev Req Model (2009 GRC)  2 3" xfId="10379"/>
    <cellStyle name="_Fuel Prices 4-14_04 07E Wild Horse Wind Expansion (C) (2)_Electric Rev Req Model (2009 GRC)  3" xfId="10380"/>
    <cellStyle name="_Fuel Prices 4-14_04 07E Wild Horse Wind Expansion (C) (2)_Electric Rev Req Model (2009 GRC)  3 2" xfId="10381"/>
    <cellStyle name="_Fuel Prices 4-14_04 07E Wild Horse Wind Expansion (C) (2)_Electric Rev Req Model (2009 GRC)  4" xfId="10382"/>
    <cellStyle name="_Fuel Prices 4-14_04 07E Wild Horse Wind Expansion (C) (2)_Electric Rev Req Model (2009 GRC) _DEM-WP(C) ENERG10C--ctn Mid-C_042010 2010GRC" xfId="10383"/>
    <cellStyle name="_Fuel Prices 4-14_04 07E Wild Horse Wind Expansion (C) (2)_Electric Rev Req Model (2009 GRC) _DEM-WP(C) ENERG10C--ctn Mid-C_042010 2010GRC 2" xfId="10384"/>
    <cellStyle name="_Fuel Prices 4-14_04 07E Wild Horse Wind Expansion (C) (2)_Electric Rev Req Model (2009 GRC) Rebuttal" xfId="10385"/>
    <cellStyle name="_Fuel Prices 4-14_04 07E Wild Horse Wind Expansion (C) (2)_Electric Rev Req Model (2009 GRC) Rebuttal 2" xfId="10386"/>
    <cellStyle name="_Fuel Prices 4-14_04 07E Wild Horse Wind Expansion (C) (2)_Electric Rev Req Model (2009 GRC) Rebuttal 2 2" xfId="10387"/>
    <cellStyle name="_Fuel Prices 4-14_04 07E Wild Horse Wind Expansion (C) (2)_Electric Rev Req Model (2009 GRC) Rebuttal 2 2 2" xfId="10388"/>
    <cellStyle name="_Fuel Prices 4-14_04 07E Wild Horse Wind Expansion (C) (2)_Electric Rev Req Model (2009 GRC) Rebuttal 2 3" xfId="10389"/>
    <cellStyle name="_Fuel Prices 4-14_04 07E Wild Horse Wind Expansion (C) (2)_Electric Rev Req Model (2009 GRC) Rebuttal 3" xfId="10390"/>
    <cellStyle name="_Fuel Prices 4-14_04 07E Wild Horse Wind Expansion (C) (2)_Electric Rev Req Model (2009 GRC) Rebuttal 3 2" xfId="10391"/>
    <cellStyle name="_Fuel Prices 4-14_04 07E Wild Horse Wind Expansion (C) (2)_Electric Rev Req Model (2009 GRC) Rebuttal 4" xfId="10392"/>
    <cellStyle name="_Fuel Prices 4-14_04 07E Wild Horse Wind Expansion (C) (2)_Electric Rev Req Model (2009 GRC) Rebuttal REmoval of New  WH Solar AdjustMI" xfId="10393"/>
    <cellStyle name="_Fuel Prices 4-14_04 07E Wild Horse Wind Expansion (C) (2)_Electric Rev Req Model (2009 GRC) Rebuttal REmoval of New  WH Solar AdjustMI 2" xfId="10394"/>
    <cellStyle name="_Fuel Prices 4-14_04 07E Wild Horse Wind Expansion (C) (2)_Electric Rev Req Model (2009 GRC) Rebuttal REmoval of New  WH Solar AdjustMI 2 2" xfId="10395"/>
    <cellStyle name="_Fuel Prices 4-14_04 07E Wild Horse Wind Expansion (C) (2)_Electric Rev Req Model (2009 GRC) Rebuttal REmoval of New  WH Solar AdjustMI 2 2 2" xfId="10396"/>
    <cellStyle name="_Fuel Prices 4-14_04 07E Wild Horse Wind Expansion (C) (2)_Electric Rev Req Model (2009 GRC) Rebuttal REmoval of New  WH Solar AdjustMI 2 3" xfId="10397"/>
    <cellStyle name="_Fuel Prices 4-14_04 07E Wild Horse Wind Expansion (C) (2)_Electric Rev Req Model (2009 GRC) Rebuttal REmoval of New  WH Solar AdjustMI 3" xfId="10398"/>
    <cellStyle name="_Fuel Prices 4-14_04 07E Wild Horse Wind Expansion (C) (2)_Electric Rev Req Model (2009 GRC) Rebuttal REmoval of New  WH Solar AdjustMI 3 2" xfId="10399"/>
    <cellStyle name="_Fuel Prices 4-14_04 07E Wild Horse Wind Expansion (C) (2)_Electric Rev Req Model (2009 GRC) Rebuttal REmoval of New  WH Solar AdjustMI 4" xfId="10400"/>
    <cellStyle name="_Fuel Prices 4-14_04 07E Wild Horse Wind Expansion (C) (2)_Electric Rev Req Model (2009 GRC) Rebuttal REmoval of New  WH Solar AdjustMI_DEM-WP(C) ENERG10C--ctn Mid-C_042010 2010GRC" xfId="10401"/>
    <cellStyle name="_Fuel Prices 4-14_04 07E Wild Horse Wind Expansion (C) (2)_Electric Rev Req Model (2009 GRC) Rebuttal REmoval of New  WH Solar AdjustMI_DEM-WP(C) ENERG10C--ctn Mid-C_042010 2010GRC 2" xfId="10402"/>
    <cellStyle name="_Fuel Prices 4-14_04 07E Wild Horse Wind Expansion (C) (2)_Electric Rev Req Model (2009 GRC) Revised 01-18-2010" xfId="10403"/>
    <cellStyle name="_Fuel Prices 4-14_04 07E Wild Horse Wind Expansion (C) (2)_Electric Rev Req Model (2009 GRC) Revised 01-18-2010 2" xfId="10404"/>
    <cellStyle name="_Fuel Prices 4-14_04 07E Wild Horse Wind Expansion (C) (2)_Electric Rev Req Model (2009 GRC) Revised 01-18-2010 2 2" xfId="10405"/>
    <cellStyle name="_Fuel Prices 4-14_04 07E Wild Horse Wind Expansion (C) (2)_Electric Rev Req Model (2009 GRC) Revised 01-18-2010 2 2 2" xfId="10406"/>
    <cellStyle name="_Fuel Prices 4-14_04 07E Wild Horse Wind Expansion (C) (2)_Electric Rev Req Model (2009 GRC) Revised 01-18-2010 2 3" xfId="10407"/>
    <cellStyle name="_Fuel Prices 4-14_04 07E Wild Horse Wind Expansion (C) (2)_Electric Rev Req Model (2009 GRC) Revised 01-18-2010 3" xfId="10408"/>
    <cellStyle name="_Fuel Prices 4-14_04 07E Wild Horse Wind Expansion (C) (2)_Electric Rev Req Model (2009 GRC) Revised 01-18-2010 3 2" xfId="10409"/>
    <cellStyle name="_Fuel Prices 4-14_04 07E Wild Horse Wind Expansion (C) (2)_Electric Rev Req Model (2009 GRC) Revised 01-18-2010 4" xfId="10410"/>
    <cellStyle name="_Fuel Prices 4-14_04 07E Wild Horse Wind Expansion (C) (2)_Electric Rev Req Model (2009 GRC) Revised 01-18-2010_DEM-WP(C) ENERG10C--ctn Mid-C_042010 2010GRC" xfId="10411"/>
    <cellStyle name="_Fuel Prices 4-14_04 07E Wild Horse Wind Expansion (C) (2)_Electric Rev Req Model (2009 GRC) Revised 01-18-2010_DEM-WP(C) ENERG10C--ctn Mid-C_042010 2010GRC 2" xfId="10412"/>
    <cellStyle name="_Fuel Prices 4-14_04 07E Wild Horse Wind Expansion (C) (2)_Electric Rev Req Model (2010 GRC)" xfId="10413"/>
    <cellStyle name="_Fuel Prices 4-14_04 07E Wild Horse Wind Expansion (C) (2)_Electric Rev Req Model (2010 GRC) 2" xfId="10414"/>
    <cellStyle name="_Fuel Prices 4-14_04 07E Wild Horse Wind Expansion (C) (2)_Electric Rev Req Model (2010 GRC) SF" xfId="10415"/>
    <cellStyle name="_Fuel Prices 4-14_04 07E Wild Horse Wind Expansion (C) (2)_Electric Rev Req Model (2010 GRC) SF 2" xfId="10416"/>
    <cellStyle name="_Fuel Prices 4-14_04 07E Wild Horse Wind Expansion (C) (2)_Final Order Electric EXHIBIT A-1" xfId="10417"/>
    <cellStyle name="_Fuel Prices 4-14_04 07E Wild Horse Wind Expansion (C) (2)_Final Order Electric EXHIBIT A-1 2" xfId="10418"/>
    <cellStyle name="_Fuel Prices 4-14_04 07E Wild Horse Wind Expansion (C) (2)_Final Order Electric EXHIBIT A-1 2 2" xfId="10419"/>
    <cellStyle name="_Fuel Prices 4-14_04 07E Wild Horse Wind Expansion (C) (2)_Final Order Electric EXHIBIT A-1 2 2 2" xfId="10420"/>
    <cellStyle name="_Fuel Prices 4-14_04 07E Wild Horse Wind Expansion (C) (2)_Final Order Electric EXHIBIT A-1 2 3" xfId="10421"/>
    <cellStyle name="_Fuel Prices 4-14_04 07E Wild Horse Wind Expansion (C) (2)_Final Order Electric EXHIBIT A-1 3" xfId="10422"/>
    <cellStyle name="_Fuel Prices 4-14_04 07E Wild Horse Wind Expansion (C) (2)_Final Order Electric EXHIBIT A-1 3 2" xfId="10423"/>
    <cellStyle name="_Fuel Prices 4-14_04 07E Wild Horse Wind Expansion (C) (2)_Final Order Electric EXHIBIT A-1 4" xfId="10424"/>
    <cellStyle name="_Fuel Prices 4-14_04 07E Wild Horse Wind Expansion (C) (2)_TENASKA REGULATORY ASSET" xfId="10425"/>
    <cellStyle name="_Fuel Prices 4-14_04 07E Wild Horse Wind Expansion (C) (2)_TENASKA REGULATORY ASSET 2" xfId="10426"/>
    <cellStyle name="_Fuel Prices 4-14_04 07E Wild Horse Wind Expansion (C) (2)_TENASKA REGULATORY ASSET 2 2" xfId="10427"/>
    <cellStyle name="_Fuel Prices 4-14_04 07E Wild Horse Wind Expansion (C) (2)_TENASKA REGULATORY ASSET 2 2 2" xfId="10428"/>
    <cellStyle name="_Fuel Prices 4-14_04 07E Wild Horse Wind Expansion (C) (2)_TENASKA REGULATORY ASSET 2 3" xfId="10429"/>
    <cellStyle name="_Fuel Prices 4-14_04 07E Wild Horse Wind Expansion (C) (2)_TENASKA REGULATORY ASSET 3" xfId="10430"/>
    <cellStyle name="_Fuel Prices 4-14_04 07E Wild Horse Wind Expansion (C) (2)_TENASKA REGULATORY ASSET 3 2" xfId="10431"/>
    <cellStyle name="_Fuel Prices 4-14_04 07E Wild Horse Wind Expansion (C) (2)_TENASKA REGULATORY ASSET 4" xfId="10432"/>
    <cellStyle name="_Fuel Prices 4-14_16.37E Wild Horse Expansion DeferralRevwrkingfile SF" xfId="10433"/>
    <cellStyle name="_Fuel Prices 4-14_16.37E Wild Horse Expansion DeferralRevwrkingfile SF 2" xfId="10434"/>
    <cellStyle name="_Fuel Prices 4-14_16.37E Wild Horse Expansion DeferralRevwrkingfile SF 2 2" xfId="10435"/>
    <cellStyle name="_Fuel Prices 4-14_16.37E Wild Horse Expansion DeferralRevwrkingfile SF 2 2 2" xfId="10436"/>
    <cellStyle name="_Fuel Prices 4-14_16.37E Wild Horse Expansion DeferralRevwrkingfile SF 2 3" xfId="10437"/>
    <cellStyle name="_Fuel Prices 4-14_16.37E Wild Horse Expansion DeferralRevwrkingfile SF 3" xfId="10438"/>
    <cellStyle name="_Fuel Prices 4-14_16.37E Wild Horse Expansion DeferralRevwrkingfile SF 3 2" xfId="10439"/>
    <cellStyle name="_Fuel Prices 4-14_16.37E Wild Horse Expansion DeferralRevwrkingfile SF 4" xfId="10440"/>
    <cellStyle name="_Fuel Prices 4-14_16.37E Wild Horse Expansion DeferralRevwrkingfile SF_DEM-WP(C) ENERG10C--ctn Mid-C_042010 2010GRC" xfId="10441"/>
    <cellStyle name="_Fuel Prices 4-14_16.37E Wild Horse Expansion DeferralRevwrkingfile SF_DEM-WP(C) ENERG10C--ctn Mid-C_042010 2010GRC 2" xfId="10442"/>
    <cellStyle name="_Fuel Prices 4-14_2009 Compliance Filing PCA Exhibits for GRC" xfId="10443"/>
    <cellStyle name="_Fuel Prices 4-14_2009 Compliance Filing PCA Exhibits for GRC 2" xfId="10444"/>
    <cellStyle name="_Fuel Prices 4-14_2009 Compliance Filing PCA Exhibits for GRC 2 2" xfId="10445"/>
    <cellStyle name="_Fuel Prices 4-14_2009 Compliance Filing PCA Exhibits for GRC 3" xfId="10446"/>
    <cellStyle name="_Fuel Prices 4-14_2009 GRC Compl Filing - Exhibit D" xfId="10447"/>
    <cellStyle name="_Fuel Prices 4-14_2009 GRC Compl Filing - Exhibit D 2" xfId="10448"/>
    <cellStyle name="_Fuel Prices 4-14_2009 GRC Compl Filing - Exhibit D 2 2" xfId="10449"/>
    <cellStyle name="_Fuel Prices 4-14_2009 GRC Compl Filing - Exhibit D 2 2 2" xfId="10450"/>
    <cellStyle name="_Fuel Prices 4-14_2009 GRC Compl Filing - Exhibit D 2 3" xfId="10451"/>
    <cellStyle name="_Fuel Prices 4-14_2009 GRC Compl Filing - Exhibit D 3" xfId="10452"/>
    <cellStyle name="_Fuel Prices 4-14_2009 GRC Compl Filing - Exhibit D 3 2" xfId="10453"/>
    <cellStyle name="_Fuel Prices 4-14_2009 GRC Compl Filing - Exhibit D 4" xfId="10454"/>
    <cellStyle name="_Fuel Prices 4-14_2009 GRC Compl Filing - Exhibit D_DEM-WP(C) ENERG10C--ctn Mid-C_042010 2010GRC" xfId="10455"/>
    <cellStyle name="_Fuel Prices 4-14_2009 GRC Compl Filing - Exhibit D_DEM-WP(C) ENERG10C--ctn Mid-C_042010 2010GRC 2" xfId="10456"/>
    <cellStyle name="_Fuel Prices 4-14_2010 PTC's July1_Dec31 2010 " xfId="10457"/>
    <cellStyle name="_Fuel Prices 4-14_2010 PTC's Sept10_Aug11 (Version 4)" xfId="10458"/>
    <cellStyle name="_Fuel Prices 4-14_3.01 Income Statement" xfId="10459"/>
    <cellStyle name="_Fuel Prices 4-14_4 31 Regulatory Assets and Liabilities  7 06- Exhibit D" xfId="10460"/>
    <cellStyle name="_Fuel Prices 4-14_4 31 Regulatory Assets and Liabilities  7 06- Exhibit D 2" xfId="10461"/>
    <cellStyle name="_Fuel Prices 4-14_4 31 Regulatory Assets and Liabilities  7 06- Exhibit D 2 2" xfId="10462"/>
    <cellStyle name="_Fuel Prices 4-14_4 31 Regulatory Assets and Liabilities  7 06- Exhibit D 2 2 2" xfId="10463"/>
    <cellStyle name="_Fuel Prices 4-14_4 31 Regulatory Assets and Liabilities  7 06- Exhibit D 2 2 2 2" xfId="10464"/>
    <cellStyle name="_Fuel Prices 4-14_4 31 Regulatory Assets and Liabilities  7 06- Exhibit D 2 2 3" xfId="10465"/>
    <cellStyle name="_Fuel Prices 4-14_4 31 Regulatory Assets and Liabilities  7 06- Exhibit D 2 3" xfId="10466"/>
    <cellStyle name="_Fuel Prices 4-14_4 31 Regulatory Assets and Liabilities  7 06- Exhibit D 3" xfId="10467"/>
    <cellStyle name="_Fuel Prices 4-14_4 31 Regulatory Assets and Liabilities  7 06- Exhibit D 3 2" xfId="10468"/>
    <cellStyle name="_Fuel Prices 4-14_4 31 Regulatory Assets and Liabilities  7 06- Exhibit D 4" xfId="10469"/>
    <cellStyle name="_Fuel Prices 4-14_4 31 Regulatory Assets and Liabilities  7 06- Exhibit D_DEM-WP(C) ENERG10C--ctn Mid-C_042010 2010GRC" xfId="10470"/>
    <cellStyle name="_Fuel Prices 4-14_4 31 Regulatory Assets and Liabilities  7 06- Exhibit D_DEM-WP(C) ENERG10C--ctn Mid-C_042010 2010GRC 2" xfId="10471"/>
    <cellStyle name="_Fuel Prices 4-14_4 31 Regulatory Assets and Liabilities  7 06- Exhibit D_NIM Summary" xfId="10472"/>
    <cellStyle name="_Fuel Prices 4-14_4 31 Regulatory Assets and Liabilities  7 06- Exhibit D_NIM Summary 2" xfId="10473"/>
    <cellStyle name="_Fuel Prices 4-14_4 31 Regulatory Assets and Liabilities  7 06- Exhibit D_NIM Summary 2 2" xfId="10474"/>
    <cellStyle name="_Fuel Prices 4-14_4 31 Regulatory Assets and Liabilities  7 06- Exhibit D_NIM Summary 2 2 2" xfId="10475"/>
    <cellStyle name="_Fuel Prices 4-14_4 31 Regulatory Assets and Liabilities  7 06- Exhibit D_NIM Summary 2 3" xfId="10476"/>
    <cellStyle name="_Fuel Prices 4-14_4 31 Regulatory Assets and Liabilities  7 06- Exhibit D_NIM Summary 3" xfId="10477"/>
    <cellStyle name="_Fuel Prices 4-14_4 31 Regulatory Assets and Liabilities  7 06- Exhibit D_NIM Summary 3 2" xfId="10478"/>
    <cellStyle name="_Fuel Prices 4-14_4 31 Regulatory Assets and Liabilities  7 06- Exhibit D_NIM Summary 4" xfId="10479"/>
    <cellStyle name="_Fuel Prices 4-14_4 31 Regulatory Assets and Liabilities  7 06- Exhibit D_NIM Summary_DEM-WP(C) ENERG10C--ctn Mid-C_042010 2010GRC" xfId="10480"/>
    <cellStyle name="_Fuel Prices 4-14_4 31 Regulatory Assets and Liabilities  7 06- Exhibit D_NIM Summary_DEM-WP(C) ENERG10C--ctn Mid-C_042010 2010GRC 2" xfId="10481"/>
    <cellStyle name="_Fuel Prices 4-14_4 31 Regulatory Assets and Liabilities  7 06- Exhibit D_NIM+O&amp;M" xfId="10482"/>
    <cellStyle name="_Fuel Prices 4-14_4 31 Regulatory Assets and Liabilities  7 06- Exhibit D_NIM+O&amp;M 2" xfId="10483"/>
    <cellStyle name="_Fuel Prices 4-14_4 31 Regulatory Assets and Liabilities  7 06- Exhibit D_NIM+O&amp;M 2 2" xfId="10484"/>
    <cellStyle name="_Fuel Prices 4-14_4 31 Regulatory Assets and Liabilities  7 06- Exhibit D_NIM+O&amp;M 3" xfId="10485"/>
    <cellStyle name="_Fuel Prices 4-14_4 31 Regulatory Assets and Liabilities  7 06- Exhibit D_NIM+O&amp;M Monthly" xfId="10486"/>
    <cellStyle name="_Fuel Prices 4-14_4 31 Regulatory Assets and Liabilities  7 06- Exhibit D_NIM+O&amp;M Monthly 2" xfId="10487"/>
    <cellStyle name="_Fuel Prices 4-14_4 31 Regulatory Assets and Liabilities  7 06- Exhibit D_NIM+O&amp;M Monthly 2 2" xfId="10488"/>
    <cellStyle name="_Fuel Prices 4-14_4 31 Regulatory Assets and Liabilities  7 06- Exhibit D_NIM+O&amp;M Monthly 3" xfId="10489"/>
    <cellStyle name="_Fuel Prices 4-14_4 31E Reg Asset  Liab and EXH D" xfId="10490"/>
    <cellStyle name="_Fuel Prices 4-14_4 31E Reg Asset  Liab and EXH D _ Aug 10 Filing (2)" xfId="10491"/>
    <cellStyle name="_Fuel Prices 4-14_4 31E Reg Asset  Liab and EXH D _ Aug 10 Filing (2) 2" xfId="10492"/>
    <cellStyle name="_Fuel Prices 4-14_4 31E Reg Asset  Liab and EXH D _ Aug 10 Filing (2) 2 2" xfId="10493"/>
    <cellStyle name="_Fuel Prices 4-14_4 31E Reg Asset  Liab and EXH D _ Aug 10 Filing (2) 3" xfId="10494"/>
    <cellStyle name="_Fuel Prices 4-14_4 31E Reg Asset  Liab and EXH D 10" xfId="10495"/>
    <cellStyle name="_Fuel Prices 4-14_4 31E Reg Asset  Liab and EXH D 10 2" xfId="10496"/>
    <cellStyle name="_Fuel Prices 4-14_4 31E Reg Asset  Liab and EXH D 11" xfId="10497"/>
    <cellStyle name="_Fuel Prices 4-14_4 31E Reg Asset  Liab and EXH D 11 2" xfId="10498"/>
    <cellStyle name="_Fuel Prices 4-14_4 31E Reg Asset  Liab and EXH D 12" xfId="10499"/>
    <cellStyle name="_Fuel Prices 4-14_4 31E Reg Asset  Liab and EXH D 12 2" xfId="10500"/>
    <cellStyle name="_Fuel Prices 4-14_4 31E Reg Asset  Liab and EXH D 13" xfId="10501"/>
    <cellStyle name="_Fuel Prices 4-14_4 31E Reg Asset  Liab and EXH D 13 2" xfId="10502"/>
    <cellStyle name="_Fuel Prices 4-14_4 31E Reg Asset  Liab and EXH D 14" xfId="10503"/>
    <cellStyle name="_Fuel Prices 4-14_4 31E Reg Asset  Liab and EXH D 14 2" xfId="10504"/>
    <cellStyle name="_Fuel Prices 4-14_4 31E Reg Asset  Liab and EXH D 15" xfId="10505"/>
    <cellStyle name="_Fuel Prices 4-14_4 31E Reg Asset  Liab and EXH D 15 2" xfId="10506"/>
    <cellStyle name="_Fuel Prices 4-14_4 31E Reg Asset  Liab and EXH D 16" xfId="10507"/>
    <cellStyle name="_Fuel Prices 4-14_4 31E Reg Asset  Liab and EXH D 16 2" xfId="10508"/>
    <cellStyle name="_Fuel Prices 4-14_4 31E Reg Asset  Liab and EXH D 17" xfId="10509"/>
    <cellStyle name="_Fuel Prices 4-14_4 31E Reg Asset  Liab and EXH D 17 2" xfId="10510"/>
    <cellStyle name="_Fuel Prices 4-14_4 31E Reg Asset  Liab and EXH D 18" xfId="10511"/>
    <cellStyle name="_Fuel Prices 4-14_4 31E Reg Asset  Liab and EXH D 18 2" xfId="10512"/>
    <cellStyle name="_Fuel Prices 4-14_4 31E Reg Asset  Liab and EXH D 19" xfId="10513"/>
    <cellStyle name="_Fuel Prices 4-14_4 31E Reg Asset  Liab and EXH D 19 2" xfId="10514"/>
    <cellStyle name="_Fuel Prices 4-14_4 31E Reg Asset  Liab and EXH D 2" xfId="10515"/>
    <cellStyle name="_Fuel Prices 4-14_4 31E Reg Asset  Liab and EXH D 2 2" xfId="10516"/>
    <cellStyle name="_Fuel Prices 4-14_4 31E Reg Asset  Liab and EXH D 20" xfId="10517"/>
    <cellStyle name="_Fuel Prices 4-14_4 31E Reg Asset  Liab and EXH D 20 2" xfId="10518"/>
    <cellStyle name="_Fuel Prices 4-14_4 31E Reg Asset  Liab and EXH D 21" xfId="10519"/>
    <cellStyle name="_Fuel Prices 4-14_4 31E Reg Asset  Liab and EXH D 21 2" xfId="10520"/>
    <cellStyle name="_Fuel Prices 4-14_4 31E Reg Asset  Liab and EXH D 22" xfId="10521"/>
    <cellStyle name="_Fuel Prices 4-14_4 31E Reg Asset  Liab and EXH D 22 2" xfId="10522"/>
    <cellStyle name="_Fuel Prices 4-14_4 31E Reg Asset  Liab and EXH D 23" xfId="10523"/>
    <cellStyle name="_Fuel Prices 4-14_4 31E Reg Asset  Liab and EXH D 23 2" xfId="10524"/>
    <cellStyle name="_Fuel Prices 4-14_4 31E Reg Asset  Liab and EXH D 24" xfId="10525"/>
    <cellStyle name="_Fuel Prices 4-14_4 31E Reg Asset  Liab and EXH D 24 2" xfId="10526"/>
    <cellStyle name="_Fuel Prices 4-14_4 31E Reg Asset  Liab and EXH D 25" xfId="10527"/>
    <cellStyle name="_Fuel Prices 4-14_4 31E Reg Asset  Liab and EXH D 25 2" xfId="10528"/>
    <cellStyle name="_Fuel Prices 4-14_4 31E Reg Asset  Liab and EXH D 26" xfId="10529"/>
    <cellStyle name="_Fuel Prices 4-14_4 31E Reg Asset  Liab and EXH D 26 2" xfId="10530"/>
    <cellStyle name="_Fuel Prices 4-14_4 31E Reg Asset  Liab and EXH D 27" xfId="10531"/>
    <cellStyle name="_Fuel Prices 4-14_4 31E Reg Asset  Liab and EXH D 27 2" xfId="10532"/>
    <cellStyle name="_Fuel Prices 4-14_4 31E Reg Asset  Liab and EXH D 28" xfId="10533"/>
    <cellStyle name="_Fuel Prices 4-14_4 31E Reg Asset  Liab and EXH D 28 2" xfId="10534"/>
    <cellStyle name="_Fuel Prices 4-14_4 31E Reg Asset  Liab and EXH D 29" xfId="10535"/>
    <cellStyle name="_Fuel Prices 4-14_4 31E Reg Asset  Liab and EXH D 29 2" xfId="10536"/>
    <cellStyle name="_Fuel Prices 4-14_4 31E Reg Asset  Liab and EXH D 3" xfId="10537"/>
    <cellStyle name="_Fuel Prices 4-14_4 31E Reg Asset  Liab and EXH D 3 2" xfId="10538"/>
    <cellStyle name="_Fuel Prices 4-14_4 31E Reg Asset  Liab and EXH D 30" xfId="10539"/>
    <cellStyle name="_Fuel Prices 4-14_4 31E Reg Asset  Liab and EXH D 30 2" xfId="10540"/>
    <cellStyle name="_Fuel Prices 4-14_4 31E Reg Asset  Liab and EXH D 31" xfId="10541"/>
    <cellStyle name="_Fuel Prices 4-14_4 31E Reg Asset  Liab and EXH D 32" xfId="10542"/>
    <cellStyle name="_Fuel Prices 4-14_4 31E Reg Asset  Liab and EXH D 33" xfId="10543"/>
    <cellStyle name="_Fuel Prices 4-14_4 31E Reg Asset  Liab and EXH D 34" xfId="10544"/>
    <cellStyle name="_Fuel Prices 4-14_4 31E Reg Asset  Liab and EXH D 35" xfId="10545"/>
    <cellStyle name="_Fuel Prices 4-14_4 31E Reg Asset  Liab and EXH D 36" xfId="10546"/>
    <cellStyle name="_Fuel Prices 4-14_4 31E Reg Asset  Liab and EXH D 4" xfId="10547"/>
    <cellStyle name="_Fuel Prices 4-14_4 31E Reg Asset  Liab and EXH D 4 2" xfId="10548"/>
    <cellStyle name="_Fuel Prices 4-14_4 31E Reg Asset  Liab and EXH D 5" xfId="10549"/>
    <cellStyle name="_Fuel Prices 4-14_4 31E Reg Asset  Liab and EXH D 5 2" xfId="10550"/>
    <cellStyle name="_Fuel Prices 4-14_4 31E Reg Asset  Liab and EXH D 6" xfId="10551"/>
    <cellStyle name="_Fuel Prices 4-14_4 31E Reg Asset  Liab and EXH D 6 2" xfId="10552"/>
    <cellStyle name="_Fuel Prices 4-14_4 31E Reg Asset  Liab and EXH D 7" xfId="10553"/>
    <cellStyle name="_Fuel Prices 4-14_4 31E Reg Asset  Liab and EXH D 7 2" xfId="10554"/>
    <cellStyle name="_Fuel Prices 4-14_4 31E Reg Asset  Liab and EXH D 8" xfId="10555"/>
    <cellStyle name="_Fuel Prices 4-14_4 31E Reg Asset  Liab and EXH D 8 2" xfId="10556"/>
    <cellStyle name="_Fuel Prices 4-14_4 31E Reg Asset  Liab and EXH D 9" xfId="10557"/>
    <cellStyle name="_Fuel Prices 4-14_4 31E Reg Asset  Liab and EXH D 9 2" xfId="10558"/>
    <cellStyle name="_Fuel Prices 4-14_4 32 Regulatory Assets and Liabilities  7 06- Exhibit D" xfId="10559"/>
    <cellStyle name="_Fuel Prices 4-14_4 32 Regulatory Assets and Liabilities  7 06- Exhibit D 2" xfId="10560"/>
    <cellStyle name="_Fuel Prices 4-14_4 32 Regulatory Assets and Liabilities  7 06- Exhibit D 2 2" xfId="10561"/>
    <cellStyle name="_Fuel Prices 4-14_4 32 Regulatory Assets and Liabilities  7 06- Exhibit D 2 2 2" xfId="10562"/>
    <cellStyle name="_Fuel Prices 4-14_4 32 Regulatory Assets and Liabilities  7 06- Exhibit D 2 2 2 2" xfId="10563"/>
    <cellStyle name="_Fuel Prices 4-14_4 32 Regulatory Assets and Liabilities  7 06- Exhibit D 2 2 3" xfId="10564"/>
    <cellStyle name="_Fuel Prices 4-14_4 32 Regulatory Assets and Liabilities  7 06- Exhibit D 2 3" xfId="10565"/>
    <cellStyle name="_Fuel Prices 4-14_4 32 Regulatory Assets and Liabilities  7 06- Exhibit D 3" xfId="10566"/>
    <cellStyle name="_Fuel Prices 4-14_4 32 Regulatory Assets and Liabilities  7 06- Exhibit D 3 2" xfId="10567"/>
    <cellStyle name="_Fuel Prices 4-14_4 32 Regulatory Assets and Liabilities  7 06- Exhibit D 4" xfId="10568"/>
    <cellStyle name="_Fuel Prices 4-14_4 32 Regulatory Assets and Liabilities  7 06- Exhibit D_DEM-WP(C) ENERG10C--ctn Mid-C_042010 2010GRC" xfId="10569"/>
    <cellStyle name="_Fuel Prices 4-14_4 32 Regulatory Assets and Liabilities  7 06- Exhibit D_DEM-WP(C) ENERG10C--ctn Mid-C_042010 2010GRC 2" xfId="10570"/>
    <cellStyle name="_Fuel Prices 4-14_4 32 Regulatory Assets and Liabilities  7 06- Exhibit D_NIM Summary" xfId="10571"/>
    <cellStyle name="_Fuel Prices 4-14_4 32 Regulatory Assets and Liabilities  7 06- Exhibit D_NIM Summary 2" xfId="10572"/>
    <cellStyle name="_Fuel Prices 4-14_4 32 Regulatory Assets and Liabilities  7 06- Exhibit D_NIM Summary 2 2" xfId="10573"/>
    <cellStyle name="_Fuel Prices 4-14_4 32 Regulatory Assets and Liabilities  7 06- Exhibit D_NIM Summary 2 2 2" xfId="10574"/>
    <cellStyle name="_Fuel Prices 4-14_4 32 Regulatory Assets and Liabilities  7 06- Exhibit D_NIM Summary 2 3" xfId="10575"/>
    <cellStyle name="_Fuel Prices 4-14_4 32 Regulatory Assets and Liabilities  7 06- Exhibit D_NIM Summary 3" xfId="10576"/>
    <cellStyle name="_Fuel Prices 4-14_4 32 Regulatory Assets and Liabilities  7 06- Exhibit D_NIM Summary 3 2" xfId="10577"/>
    <cellStyle name="_Fuel Prices 4-14_4 32 Regulatory Assets and Liabilities  7 06- Exhibit D_NIM Summary 4" xfId="10578"/>
    <cellStyle name="_Fuel Prices 4-14_4 32 Regulatory Assets and Liabilities  7 06- Exhibit D_NIM Summary_DEM-WP(C) ENERG10C--ctn Mid-C_042010 2010GRC" xfId="10579"/>
    <cellStyle name="_Fuel Prices 4-14_4 32 Regulatory Assets and Liabilities  7 06- Exhibit D_NIM Summary_DEM-WP(C) ENERG10C--ctn Mid-C_042010 2010GRC 2" xfId="10580"/>
    <cellStyle name="_Fuel Prices 4-14_4 32 Regulatory Assets and Liabilities  7 06- Exhibit D_NIM+O&amp;M" xfId="10581"/>
    <cellStyle name="_Fuel Prices 4-14_4 32 Regulatory Assets and Liabilities  7 06- Exhibit D_NIM+O&amp;M 2" xfId="10582"/>
    <cellStyle name="_Fuel Prices 4-14_4 32 Regulatory Assets and Liabilities  7 06- Exhibit D_NIM+O&amp;M 2 2" xfId="10583"/>
    <cellStyle name="_Fuel Prices 4-14_4 32 Regulatory Assets and Liabilities  7 06- Exhibit D_NIM+O&amp;M 3" xfId="10584"/>
    <cellStyle name="_Fuel Prices 4-14_4 32 Regulatory Assets and Liabilities  7 06- Exhibit D_NIM+O&amp;M Monthly" xfId="10585"/>
    <cellStyle name="_Fuel Prices 4-14_4 32 Regulatory Assets and Liabilities  7 06- Exhibit D_NIM+O&amp;M Monthly 2" xfId="10586"/>
    <cellStyle name="_Fuel Prices 4-14_4 32 Regulatory Assets and Liabilities  7 06- Exhibit D_NIM+O&amp;M Monthly 2 2" xfId="10587"/>
    <cellStyle name="_Fuel Prices 4-14_4 32 Regulatory Assets and Liabilities  7 06- Exhibit D_NIM+O&amp;M Monthly 3" xfId="10588"/>
    <cellStyle name="_Fuel Prices 4-14_Att B to RECs proceeds proposal" xfId="10589"/>
    <cellStyle name="_Fuel Prices 4-14_AURORA Total New" xfId="10590"/>
    <cellStyle name="_Fuel Prices 4-14_AURORA Total New 2" xfId="10591"/>
    <cellStyle name="_Fuel Prices 4-14_AURORA Total New 2 2" xfId="10592"/>
    <cellStyle name="_Fuel Prices 4-14_AURORA Total New 2 2 2" xfId="10593"/>
    <cellStyle name="_Fuel Prices 4-14_AURORA Total New 2 3" xfId="10594"/>
    <cellStyle name="_Fuel Prices 4-14_AURORA Total New 3" xfId="10595"/>
    <cellStyle name="_Fuel Prices 4-14_AURORA Total New 3 2" xfId="10596"/>
    <cellStyle name="_Fuel Prices 4-14_AURORA Total New 4" xfId="10597"/>
    <cellStyle name="_Fuel Prices 4-14_Backup for Attachment B 2010-09-09" xfId="10598"/>
    <cellStyle name="_Fuel Prices 4-14_Bench Request - Attachment B" xfId="10599"/>
    <cellStyle name="_Fuel Prices 4-14_Book2" xfId="10600"/>
    <cellStyle name="_Fuel Prices 4-14_Book2 2" xfId="10601"/>
    <cellStyle name="_Fuel Prices 4-14_Book2 2 2" xfId="10602"/>
    <cellStyle name="_Fuel Prices 4-14_Book2 2 2 2" xfId="10603"/>
    <cellStyle name="_Fuel Prices 4-14_Book2 2 3" xfId="10604"/>
    <cellStyle name="_Fuel Prices 4-14_Book2 3" xfId="10605"/>
    <cellStyle name="_Fuel Prices 4-14_Book2 3 2" xfId="10606"/>
    <cellStyle name="_Fuel Prices 4-14_Book2 4" xfId="10607"/>
    <cellStyle name="_Fuel Prices 4-14_Book2_Adj Bench DR 3 for Initial Briefs (Electric)" xfId="10608"/>
    <cellStyle name="_Fuel Prices 4-14_Book2_Adj Bench DR 3 for Initial Briefs (Electric) 2" xfId="10609"/>
    <cellStyle name="_Fuel Prices 4-14_Book2_Adj Bench DR 3 for Initial Briefs (Electric) 2 2" xfId="10610"/>
    <cellStyle name="_Fuel Prices 4-14_Book2_Adj Bench DR 3 for Initial Briefs (Electric) 2 2 2" xfId="10611"/>
    <cellStyle name="_Fuel Prices 4-14_Book2_Adj Bench DR 3 for Initial Briefs (Electric) 2 3" xfId="10612"/>
    <cellStyle name="_Fuel Prices 4-14_Book2_Adj Bench DR 3 for Initial Briefs (Electric) 3" xfId="10613"/>
    <cellStyle name="_Fuel Prices 4-14_Book2_Adj Bench DR 3 for Initial Briefs (Electric) 3 2" xfId="10614"/>
    <cellStyle name="_Fuel Prices 4-14_Book2_Adj Bench DR 3 for Initial Briefs (Electric) 4" xfId="10615"/>
    <cellStyle name="_Fuel Prices 4-14_Book2_Adj Bench DR 3 for Initial Briefs (Electric)_DEM-WP(C) ENERG10C--ctn Mid-C_042010 2010GRC" xfId="10616"/>
    <cellStyle name="_Fuel Prices 4-14_Book2_Adj Bench DR 3 for Initial Briefs (Electric)_DEM-WP(C) ENERG10C--ctn Mid-C_042010 2010GRC 2" xfId="10617"/>
    <cellStyle name="_Fuel Prices 4-14_Book2_DEM-WP(C) ENERG10C--ctn Mid-C_042010 2010GRC" xfId="10618"/>
    <cellStyle name="_Fuel Prices 4-14_Book2_DEM-WP(C) ENERG10C--ctn Mid-C_042010 2010GRC 2" xfId="10619"/>
    <cellStyle name="_Fuel Prices 4-14_Book2_Electric Rev Req Model (2009 GRC) Rebuttal" xfId="10620"/>
    <cellStyle name="_Fuel Prices 4-14_Book2_Electric Rev Req Model (2009 GRC) Rebuttal 2" xfId="10621"/>
    <cellStyle name="_Fuel Prices 4-14_Book2_Electric Rev Req Model (2009 GRC) Rebuttal 2 2" xfId="10622"/>
    <cellStyle name="_Fuel Prices 4-14_Book2_Electric Rev Req Model (2009 GRC) Rebuttal 2 2 2" xfId="10623"/>
    <cellStyle name="_Fuel Prices 4-14_Book2_Electric Rev Req Model (2009 GRC) Rebuttal 2 3" xfId="10624"/>
    <cellStyle name="_Fuel Prices 4-14_Book2_Electric Rev Req Model (2009 GRC) Rebuttal 3" xfId="10625"/>
    <cellStyle name="_Fuel Prices 4-14_Book2_Electric Rev Req Model (2009 GRC) Rebuttal 3 2" xfId="10626"/>
    <cellStyle name="_Fuel Prices 4-14_Book2_Electric Rev Req Model (2009 GRC) Rebuttal 4" xfId="10627"/>
    <cellStyle name="_Fuel Prices 4-14_Book2_Electric Rev Req Model (2009 GRC) Rebuttal REmoval of New  WH Solar AdjustMI" xfId="10628"/>
    <cellStyle name="_Fuel Prices 4-14_Book2_Electric Rev Req Model (2009 GRC) Rebuttal REmoval of New  WH Solar AdjustMI 2" xfId="10629"/>
    <cellStyle name="_Fuel Prices 4-14_Book2_Electric Rev Req Model (2009 GRC) Rebuttal REmoval of New  WH Solar AdjustMI 2 2" xfId="10630"/>
    <cellStyle name="_Fuel Prices 4-14_Book2_Electric Rev Req Model (2009 GRC) Rebuttal REmoval of New  WH Solar AdjustMI 2 2 2" xfId="10631"/>
    <cellStyle name="_Fuel Prices 4-14_Book2_Electric Rev Req Model (2009 GRC) Rebuttal REmoval of New  WH Solar AdjustMI 2 3" xfId="10632"/>
    <cellStyle name="_Fuel Prices 4-14_Book2_Electric Rev Req Model (2009 GRC) Rebuttal REmoval of New  WH Solar AdjustMI 3" xfId="10633"/>
    <cellStyle name="_Fuel Prices 4-14_Book2_Electric Rev Req Model (2009 GRC) Rebuttal REmoval of New  WH Solar AdjustMI 3 2" xfId="10634"/>
    <cellStyle name="_Fuel Prices 4-14_Book2_Electric Rev Req Model (2009 GRC) Rebuttal REmoval of New  WH Solar AdjustMI 4" xfId="10635"/>
    <cellStyle name="_Fuel Prices 4-14_Book2_Electric Rev Req Model (2009 GRC) Rebuttal REmoval of New  WH Solar AdjustMI_DEM-WP(C) ENERG10C--ctn Mid-C_042010 2010GRC" xfId="10636"/>
    <cellStyle name="_Fuel Prices 4-14_Book2_Electric Rev Req Model (2009 GRC) Rebuttal REmoval of New  WH Solar AdjustMI_DEM-WP(C) ENERG10C--ctn Mid-C_042010 2010GRC 2" xfId="10637"/>
    <cellStyle name="_Fuel Prices 4-14_Book2_Electric Rev Req Model (2009 GRC) Revised 01-18-2010" xfId="10638"/>
    <cellStyle name="_Fuel Prices 4-14_Book2_Electric Rev Req Model (2009 GRC) Revised 01-18-2010 2" xfId="10639"/>
    <cellStyle name="_Fuel Prices 4-14_Book2_Electric Rev Req Model (2009 GRC) Revised 01-18-2010 2 2" xfId="10640"/>
    <cellStyle name="_Fuel Prices 4-14_Book2_Electric Rev Req Model (2009 GRC) Revised 01-18-2010 2 2 2" xfId="10641"/>
    <cellStyle name="_Fuel Prices 4-14_Book2_Electric Rev Req Model (2009 GRC) Revised 01-18-2010 2 3" xfId="10642"/>
    <cellStyle name="_Fuel Prices 4-14_Book2_Electric Rev Req Model (2009 GRC) Revised 01-18-2010 3" xfId="10643"/>
    <cellStyle name="_Fuel Prices 4-14_Book2_Electric Rev Req Model (2009 GRC) Revised 01-18-2010 3 2" xfId="10644"/>
    <cellStyle name="_Fuel Prices 4-14_Book2_Electric Rev Req Model (2009 GRC) Revised 01-18-2010 4" xfId="10645"/>
    <cellStyle name="_Fuel Prices 4-14_Book2_Electric Rev Req Model (2009 GRC) Revised 01-18-2010_DEM-WP(C) ENERG10C--ctn Mid-C_042010 2010GRC" xfId="10646"/>
    <cellStyle name="_Fuel Prices 4-14_Book2_Electric Rev Req Model (2009 GRC) Revised 01-18-2010_DEM-WP(C) ENERG10C--ctn Mid-C_042010 2010GRC 2" xfId="10647"/>
    <cellStyle name="_Fuel Prices 4-14_Book2_Final Order Electric EXHIBIT A-1" xfId="10648"/>
    <cellStyle name="_Fuel Prices 4-14_Book2_Final Order Electric EXHIBIT A-1 2" xfId="10649"/>
    <cellStyle name="_Fuel Prices 4-14_Book2_Final Order Electric EXHIBIT A-1 2 2" xfId="10650"/>
    <cellStyle name="_Fuel Prices 4-14_Book2_Final Order Electric EXHIBIT A-1 2 2 2" xfId="10651"/>
    <cellStyle name="_Fuel Prices 4-14_Book2_Final Order Electric EXHIBIT A-1 2 3" xfId="10652"/>
    <cellStyle name="_Fuel Prices 4-14_Book2_Final Order Electric EXHIBIT A-1 3" xfId="10653"/>
    <cellStyle name="_Fuel Prices 4-14_Book2_Final Order Electric EXHIBIT A-1 3 2" xfId="10654"/>
    <cellStyle name="_Fuel Prices 4-14_Book2_Final Order Electric EXHIBIT A-1 4" xfId="10655"/>
    <cellStyle name="_Fuel Prices 4-14_Book4" xfId="10656"/>
    <cellStyle name="_Fuel Prices 4-14_Book4 2" xfId="10657"/>
    <cellStyle name="_Fuel Prices 4-14_Book4 2 2" xfId="10658"/>
    <cellStyle name="_Fuel Prices 4-14_Book4 2 2 2" xfId="10659"/>
    <cellStyle name="_Fuel Prices 4-14_Book4 2 3" xfId="10660"/>
    <cellStyle name="_Fuel Prices 4-14_Book4 3" xfId="10661"/>
    <cellStyle name="_Fuel Prices 4-14_Book4 3 2" xfId="10662"/>
    <cellStyle name="_Fuel Prices 4-14_Book4 4" xfId="10663"/>
    <cellStyle name="_Fuel Prices 4-14_Book4_DEM-WP(C) ENERG10C--ctn Mid-C_042010 2010GRC" xfId="10664"/>
    <cellStyle name="_Fuel Prices 4-14_Book4_DEM-WP(C) ENERG10C--ctn Mid-C_042010 2010GRC 2" xfId="10665"/>
    <cellStyle name="_Fuel Prices 4-14_Book9" xfId="10666"/>
    <cellStyle name="_Fuel Prices 4-14_Book9 2" xfId="10667"/>
    <cellStyle name="_Fuel Prices 4-14_Book9 2 2" xfId="10668"/>
    <cellStyle name="_Fuel Prices 4-14_Book9 2 2 2" xfId="10669"/>
    <cellStyle name="_Fuel Prices 4-14_Book9 2 3" xfId="10670"/>
    <cellStyle name="_Fuel Prices 4-14_Book9 3" xfId="10671"/>
    <cellStyle name="_Fuel Prices 4-14_Book9 3 2" xfId="10672"/>
    <cellStyle name="_Fuel Prices 4-14_Book9 4" xfId="10673"/>
    <cellStyle name="_Fuel Prices 4-14_Book9_DEM-WP(C) ENERG10C--ctn Mid-C_042010 2010GRC" xfId="10674"/>
    <cellStyle name="_Fuel Prices 4-14_Book9_DEM-WP(C) ENERG10C--ctn Mid-C_042010 2010GRC 2" xfId="10675"/>
    <cellStyle name="_Fuel Prices 4-14_Chelan PUD Power Costs (8-10)" xfId="10676"/>
    <cellStyle name="_Fuel Prices 4-14_Chelan PUD Power Costs (8-10) 2" xfId="10677"/>
    <cellStyle name="_Fuel Prices 4-14_DEM-WP(C) Chelan Power Costs" xfId="10678"/>
    <cellStyle name="_Fuel Prices 4-14_DEM-WP(C) Chelan Power Costs 2" xfId="10679"/>
    <cellStyle name="_Fuel Prices 4-14_DEM-WP(C) Chelan Power Costs 2 2" xfId="10680"/>
    <cellStyle name="_Fuel Prices 4-14_DEM-WP(C) Chelan Power Costs 3" xfId="10681"/>
    <cellStyle name="_Fuel Prices 4-14_DEM-WP(C) ENERG10C--ctn Mid-C_042010 2010GRC" xfId="10682"/>
    <cellStyle name="_Fuel Prices 4-14_DEM-WP(C) ENERG10C--ctn Mid-C_042010 2010GRC 2" xfId="10683"/>
    <cellStyle name="_Fuel Prices 4-14_DEM-WP(C) Gas Transport 2010GRC" xfId="10684"/>
    <cellStyle name="_Fuel Prices 4-14_DEM-WP(C) Gas Transport 2010GRC 2" xfId="10685"/>
    <cellStyle name="_Fuel Prices 4-14_DEM-WP(C) Gas Transport 2010GRC 2 2" xfId="10686"/>
    <cellStyle name="_Fuel Prices 4-14_DEM-WP(C) Gas Transport 2010GRC 3" xfId="10687"/>
    <cellStyle name="_Fuel Prices 4-14_Direct Assignment Distribution Plant 2008" xfId="10688"/>
    <cellStyle name="_Fuel Prices 4-14_Direct Assignment Distribution Plant 2008 2" xfId="10689"/>
    <cellStyle name="_Fuel Prices 4-14_Direct Assignment Distribution Plant 2008 2 2" xfId="10690"/>
    <cellStyle name="_Fuel Prices 4-14_Direct Assignment Distribution Plant 2008 2 2 2" xfId="10691"/>
    <cellStyle name="_Fuel Prices 4-14_Direct Assignment Distribution Plant 2008 2 2 2 2" xfId="10692"/>
    <cellStyle name="_Fuel Prices 4-14_Direct Assignment Distribution Plant 2008 2 2 3" xfId="10693"/>
    <cellStyle name="_Fuel Prices 4-14_Direct Assignment Distribution Plant 2008 2 3" xfId="10694"/>
    <cellStyle name="_Fuel Prices 4-14_Direct Assignment Distribution Plant 2008 2 3 2" xfId="10695"/>
    <cellStyle name="_Fuel Prices 4-14_Direct Assignment Distribution Plant 2008 2 3 2 2" xfId="10696"/>
    <cellStyle name="_Fuel Prices 4-14_Direct Assignment Distribution Plant 2008 2 3 3" xfId="10697"/>
    <cellStyle name="_Fuel Prices 4-14_Direct Assignment Distribution Plant 2008 2 4" xfId="10698"/>
    <cellStyle name="_Fuel Prices 4-14_Direct Assignment Distribution Plant 2008 2 4 2" xfId="10699"/>
    <cellStyle name="_Fuel Prices 4-14_Direct Assignment Distribution Plant 2008 2 4 2 2" xfId="10700"/>
    <cellStyle name="_Fuel Prices 4-14_Direct Assignment Distribution Plant 2008 2 4 3" xfId="10701"/>
    <cellStyle name="_Fuel Prices 4-14_Direct Assignment Distribution Plant 2008 2 5" xfId="10702"/>
    <cellStyle name="_Fuel Prices 4-14_Direct Assignment Distribution Plant 2008 3" xfId="10703"/>
    <cellStyle name="_Fuel Prices 4-14_Direct Assignment Distribution Plant 2008 3 2" xfId="10704"/>
    <cellStyle name="_Fuel Prices 4-14_Direct Assignment Distribution Plant 2008 3 2 2" xfId="10705"/>
    <cellStyle name="_Fuel Prices 4-14_Direct Assignment Distribution Plant 2008 3 3" xfId="10706"/>
    <cellStyle name="_Fuel Prices 4-14_Direct Assignment Distribution Plant 2008 4" xfId="10707"/>
    <cellStyle name="_Fuel Prices 4-14_Direct Assignment Distribution Plant 2008 4 2" xfId="10708"/>
    <cellStyle name="_Fuel Prices 4-14_Direct Assignment Distribution Plant 2008 4 2 2" xfId="10709"/>
    <cellStyle name="_Fuel Prices 4-14_Direct Assignment Distribution Plant 2008 4 3" xfId="10710"/>
    <cellStyle name="_Fuel Prices 4-14_Direct Assignment Distribution Plant 2008 5" xfId="10711"/>
    <cellStyle name="_Fuel Prices 4-14_Direct Assignment Distribution Plant 2008 5 2" xfId="10712"/>
    <cellStyle name="_Fuel Prices 4-14_Direct Assignment Distribution Plant 2008 6" xfId="10713"/>
    <cellStyle name="_Fuel Prices 4-14_DWH-08 (Rate Spread &amp; Design Workpapers)" xfId="10714"/>
    <cellStyle name="_Fuel Prices 4-14_Electric COS Inputs" xfId="10715"/>
    <cellStyle name="_Fuel Prices 4-14_Electric COS Inputs 2" xfId="10716"/>
    <cellStyle name="_Fuel Prices 4-14_Electric COS Inputs 2 2" xfId="10717"/>
    <cellStyle name="_Fuel Prices 4-14_Electric COS Inputs 2 2 2" xfId="10718"/>
    <cellStyle name="_Fuel Prices 4-14_Electric COS Inputs 2 2 2 2" xfId="10719"/>
    <cellStyle name="_Fuel Prices 4-14_Electric COS Inputs 2 2 3" xfId="10720"/>
    <cellStyle name="_Fuel Prices 4-14_Electric COS Inputs 2 3" xfId="10721"/>
    <cellStyle name="_Fuel Prices 4-14_Electric COS Inputs 2 3 2" xfId="10722"/>
    <cellStyle name="_Fuel Prices 4-14_Electric COS Inputs 2 3 2 2" xfId="10723"/>
    <cellStyle name="_Fuel Prices 4-14_Electric COS Inputs 2 3 3" xfId="10724"/>
    <cellStyle name="_Fuel Prices 4-14_Electric COS Inputs 2 4" xfId="10725"/>
    <cellStyle name="_Fuel Prices 4-14_Electric COS Inputs 2 4 2" xfId="10726"/>
    <cellStyle name="_Fuel Prices 4-14_Electric COS Inputs 2 4 2 2" xfId="10727"/>
    <cellStyle name="_Fuel Prices 4-14_Electric COS Inputs 2 4 3" xfId="10728"/>
    <cellStyle name="_Fuel Prices 4-14_Electric COS Inputs 2 5" xfId="10729"/>
    <cellStyle name="_Fuel Prices 4-14_Electric COS Inputs 3" xfId="10730"/>
    <cellStyle name="_Fuel Prices 4-14_Electric COS Inputs 3 2" xfId="10731"/>
    <cellStyle name="_Fuel Prices 4-14_Electric COS Inputs 3 2 2" xfId="10732"/>
    <cellStyle name="_Fuel Prices 4-14_Electric COS Inputs 3 3" xfId="10733"/>
    <cellStyle name="_Fuel Prices 4-14_Electric COS Inputs 4" xfId="10734"/>
    <cellStyle name="_Fuel Prices 4-14_Electric COS Inputs 4 2" xfId="10735"/>
    <cellStyle name="_Fuel Prices 4-14_Electric COS Inputs 4 2 2" xfId="10736"/>
    <cellStyle name="_Fuel Prices 4-14_Electric COS Inputs 4 3" xfId="10737"/>
    <cellStyle name="_Fuel Prices 4-14_Electric COS Inputs 5" xfId="10738"/>
    <cellStyle name="_Fuel Prices 4-14_Electric COS Inputs 5 2" xfId="10739"/>
    <cellStyle name="_Fuel Prices 4-14_Electric COS Inputs 6" xfId="10740"/>
    <cellStyle name="_Fuel Prices 4-14_Electric Rate Spread and Rate Design 3.23.09" xfId="10741"/>
    <cellStyle name="_Fuel Prices 4-14_Electric Rate Spread and Rate Design 3.23.09 2" xfId="10742"/>
    <cellStyle name="_Fuel Prices 4-14_Electric Rate Spread and Rate Design 3.23.09 2 2" xfId="10743"/>
    <cellStyle name="_Fuel Prices 4-14_Electric Rate Spread and Rate Design 3.23.09 2 2 2" xfId="10744"/>
    <cellStyle name="_Fuel Prices 4-14_Electric Rate Spread and Rate Design 3.23.09 2 2 2 2" xfId="10745"/>
    <cellStyle name="_Fuel Prices 4-14_Electric Rate Spread and Rate Design 3.23.09 2 2 3" xfId="10746"/>
    <cellStyle name="_Fuel Prices 4-14_Electric Rate Spread and Rate Design 3.23.09 2 3" xfId="10747"/>
    <cellStyle name="_Fuel Prices 4-14_Electric Rate Spread and Rate Design 3.23.09 2 3 2" xfId="10748"/>
    <cellStyle name="_Fuel Prices 4-14_Electric Rate Spread and Rate Design 3.23.09 2 3 2 2" xfId="10749"/>
    <cellStyle name="_Fuel Prices 4-14_Electric Rate Spread and Rate Design 3.23.09 2 3 3" xfId="10750"/>
    <cellStyle name="_Fuel Prices 4-14_Electric Rate Spread and Rate Design 3.23.09 2 4" xfId="10751"/>
    <cellStyle name="_Fuel Prices 4-14_Electric Rate Spread and Rate Design 3.23.09 2 4 2" xfId="10752"/>
    <cellStyle name="_Fuel Prices 4-14_Electric Rate Spread and Rate Design 3.23.09 2 4 2 2" xfId="10753"/>
    <cellStyle name="_Fuel Prices 4-14_Electric Rate Spread and Rate Design 3.23.09 2 4 3" xfId="10754"/>
    <cellStyle name="_Fuel Prices 4-14_Electric Rate Spread and Rate Design 3.23.09 2 5" xfId="10755"/>
    <cellStyle name="_Fuel Prices 4-14_Electric Rate Spread and Rate Design 3.23.09 3" xfId="10756"/>
    <cellStyle name="_Fuel Prices 4-14_Electric Rate Spread and Rate Design 3.23.09 3 2" xfId="10757"/>
    <cellStyle name="_Fuel Prices 4-14_Electric Rate Spread and Rate Design 3.23.09 3 2 2" xfId="10758"/>
    <cellStyle name="_Fuel Prices 4-14_Electric Rate Spread and Rate Design 3.23.09 3 3" xfId="10759"/>
    <cellStyle name="_Fuel Prices 4-14_Electric Rate Spread and Rate Design 3.23.09 4" xfId="10760"/>
    <cellStyle name="_Fuel Prices 4-14_Electric Rate Spread and Rate Design 3.23.09 4 2" xfId="10761"/>
    <cellStyle name="_Fuel Prices 4-14_Electric Rate Spread and Rate Design 3.23.09 4 2 2" xfId="10762"/>
    <cellStyle name="_Fuel Prices 4-14_Electric Rate Spread and Rate Design 3.23.09 4 3" xfId="10763"/>
    <cellStyle name="_Fuel Prices 4-14_Electric Rate Spread and Rate Design 3.23.09 5" xfId="10764"/>
    <cellStyle name="_Fuel Prices 4-14_Electric Rate Spread and Rate Design 3.23.09 5 2" xfId="10765"/>
    <cellStyle name="_Fuel Prices 4-14_Electric Rate Spread and Rate Design 3.23.09 6" xfId="10766"/>
    <cellStyle name="_Fuel Prices 4-14_Exh A-1 resulting from UE-112050 effective Jan 1 2012" xfId="10767"/>
    <cellStyle name="_Fuel Prices 4-14_Exh A-1 resulting from UE-112050 effective Jan 1 2012 2" xfId="10768"/>
    <cellStyle name="_Fuel Prices 4-14_Exh G - Klamath Peaker PPA fr C Locke 2-12" xfId="10769"/>
    <cellStyle name="_Fuel Prices 4-14_Exh G - Klamath Peaker PPA fr C Locke 2-12 2" xfId="10770"/>
    <cellStyle name="_Fuel Prices 4-14_Exhibit A-1 effective 4-1-11 fr S Free 12-11" xfId="10771"/>
    <cellStyle name="_Fuel Prices 4-14_Exhibit A-1 effective 4-1-11 fr S Free 12-11 2" xfId="10772"/>
    <cellStyle name="_Fuel Prices 4-14_Final 2008 PTC Rate Design Workpapers 10.27.08" xfId="10773"/>
    <cellStyle name="_Fuel Prices 4-14_Final 2009 Electric Low Income Workpapers" xfId="10774"/>
    <cellStyle name="_Fuel Prices 4-14_INPUTS" xfId="10775"/>
    <cellStyle name="_Fuel Prices 4-14_INPUTS 2" xfId="10776"/>
    <cellStyle name="_Fuel Prices 4-14_INPUTS 2 2" xfId="10777"/>
    <cellStyle name="_Fuel Prices 4-14_INPUTS 2 2 2" xfId="10778"/>
    <cellStyle name="_Fuel Prices 4-14_INPUTS 2 2 2 2" xfId="10779"/>
    <cellStyle name="_Fuel Prices 4-14_INPUTS 2 2 3" xfId="10780"/>
    <cellStyle name="_Fuel Prices 4-14_INPUTS 2 3" xfId="10781"/>
    <cellStyle name="_Fuel Prices 4-14_INPUTS 2 3 2" xfId="10782"/>
    <cellStyle name="_Fuel Prices 4-14_INPUTS 2 3 2 2" xfId="10783"/>
    <cellStyle name="_Fuel Prices 4-14_INPUTS 2 3 3" xfId="10784"/>
    <cellStyle name="_Fuel Prices 4-14_INPUTS 2 4" xfId="10785"/>
    <cellStyle name="_Fuel Prices 4-14_INPUTS 2 4 2" xfId="10786"/>
    <cellStyle name="_Fuel Prices 4-14_INPUTS 2 4 2 2" xfId="10787"/>
    <cellStyle name="_Fuel Prices 4-14_INPUTS 2 4 3" xfId="10788"/>
    <cellStyle name="_Fuel Prices 4-14_INPUTS 2 5" xfId="10789"/>
    <cellStyle name="_Fuel Prices 4-14_INPUTS 3" xfId="10790"/>
    <cellStyle name="_Fuel Prices 4-14_INPUTS 3 2" xfId="10791"/>
    <cellStyle name="_Fuel Prices 4-14_INPUTS 3 2 2" xfId="10792"/>
    <cellStyle name="_Fuel Prices 4-14_INPUTS 3 3" xfId="10793"/>
    <cellStyle name="_Fuel Prices 4-14_INPUTS 4" xfId="10794"/>
    <cellStyle name="_Fuel Prices 4-14_INPUTS 4 2" xfId="10795"/>
    <cellStyle name="_Fuel Prices 4-14_INPUTS 4 2 2" xfId="10796"/>
    <cellStyle name="_Fuel Prices 4-14_INPUTS 4 3" xfId="10797"/>
    <cellStyle name="_Fuel Prices 4-14_INPUTS 5" xfId="10798"/>
    <cellStyle name="_Fuel Prices 4-14_INPUTS 5 2" xfId="10799"/>
    <cellStyle name="_Fuel Prices 4-14_INPUTS 6" xfId="10800"/>
    <cellStyle name="_Fuel Prices 4-14_Leased Transformer &amp; Substation Plant &amp; Rev 12-2009" xfId="10801"/>
    <cellStyle name="_Fuel Prices 4-14_Leased Transformer &amp; Substation Plant &amp; Rev 12-2009 2" xfId="10802"/>
    <cellStyle name="_Fuel Prices 4-14_Leased Transformer &amp; Substation Plant &amp; Rev 12-2009 2 2" xfId="10803"/>
    <cellStyle name="_Fuel Prices 4-14_Leased Transformer &amp; Substation Plant &amp; Rev 12-2009 2 2 2" xfId="10804"/>
    <cellStyle name="_Fuel Prices 4-14_Leased Transformer &amp; Substation Plant &amp; Rev 12-2009 2 2 2 2" xfId="10805"/>
    <cellStyle name="_Fuel Prices 4-14_Leased Transformer &amp; Substation Plant &amp; Rev 12-2009 2 2 3" xfId="10806"/>
    <cellStyle name="_Fuel Prices 4-14_Leased Transformer &amp; Substation Plant &amp; Rev 12-2009 2 3" xfId="10807"/>
    <cellStyle name="_Fuel Prices 4-14_Leased Transformer &amp; Substation Plant &amp; Rev 12-2009 2 3 2" xfId="10808"/>
    <cellStyle name="_Fuel Prices 4-14_Leased Transformer &amp; Substation Plant &amp; Rev 12-2009 2 3 2 2" xfId="10809"/>
    <cellStyle name="_Fuel Prices 4-14_Leased Transformer &amp; Substation Plant &amp; Rev 12-2009 2 3 3" xfId="10810"/>
    <cellStyle name="_Fuel Prices 4-14_Leased Transformer &amp; Substation Plant &amp; Rev 12-2009 2 4" xfId="10811"/>
    <cellStyle name="_Fuel Prices 4-14_Leased Transformer &amp; Substation Plant &amp; Rev 12-2009 2 4 2" xfId="10812"/>
    <cellStyle name="_Fuel Prices 4-14_Leased Transformer &amp; Substation Plant &amp; Rev 12-2009 2 4 2 2" xfId="10813"/>
    <cellStyle name="_Fuel Prices 4-14_Leased Transformer &amp; Substation Plant &amp; Rev 12-2009 2 4 3" xfId="10814"/>
    <cellStyle name="_Fuel Prices 4-14_Leased Transformer &amp; Substation Plant &amp; Rev 12-2009 2 5" xfId="10815"/>
    <cellStyle name="_Fuel Prices 4-14_Leased Transformer &amp; Substation Plant &amp; Rev 12-2009 3" xfId="10816"/>
    <cellStyle name="_Fuel Prices 4-14_Leased Transformer &amp; Substation Plant &amp; Rev 12-2009 3 2" xfId="10817"/>
    <cellStyle name="_Fuel Prices 4-14_Leased Transformer &amp; Substation Plant &amp; Rev 12-2009 3 2 2" xfId="10818"/>
    <cellStyle name="_Fuel Prices 4-14_Leased Transformer &amp; Substation Plant &amp; Rev 12-2009 3 3" xfId="10819"/>
    <cellStyle name="_Fuel Prices 4-14_Leased Transformer &amp; Substation Plant &amp; Rev 12-2009 4" xfId="10820"/>
    <cellStyle name="_Fuel Prices 4-14_Leased Transformer &amp; Substation Plant &amp; Rev 12-2009 4 2" xfId="10821"/>
    <cellStyle name="_Fuel Prices 4-14_Leased Transformer &amp; Substation Plant &amp; Rev 12-2009 4 2 2" xfId="10822"/>
    <cellStyle name="_Fuel Prices 4-14_Leased Transformer &amp; Substation Plant &amp; Rev 12-2009 4 3" xfId="10823"/>
    <cellStyle name="_Fuel Prices 4-14_Leased Transformer &amp; Substation Plant &amp; Rev 12-2009 5" xfId="10824"/>
    <cellStyle name="_Fuel Prices 4-14_Leased Transformer &amp; Substation Plant &amp; Rev 12-2009 5 2" xfId="10825"/>
    <cellStyle name="_Fuel Prices 4-14_Leased Transformer &amp; Substation Plant &amp; Rev 12-2009 6" xfId="10826"/>
    <cellStyle name="_Fuel Prices 4-14_Mint Farm Generation BPA" xfId="10827"/>
    <cellStyle name="_Fuel Prices 4-14_NIM Summary" xfId="10828"/>
    <cellStyle name="_Fuel Prices 4-14_NIM Summary 09GRC" xfId="10829"/>
    <cellStyle name="_Fuel Prices 4-14_NIM Summary 09GRC 2" xfId="10830"/>
    <cellStyle name="_Fuel Prices 4-14_NIM Summary 09GRC 2 2" xfId="10831"/>
    <cellStyle name="_Fuel Prices 4-14_NIM Summary 09GRC 2 2 2" xfId="10832"/>
    <cellStyle name="_Fuel Prices 4-14_NIM Summary 09GRC 2 3" xfId="10833"/>
    <cellStyle name="_Fuel Prices 4-14_NIM Summary 09GRC 3" xfId="10834"/>
    <cellStyle name="_Fuel Prices 4-14_NIM Summary 09GRC 3 2" xfId="10835"/>
    <cellStyle name="_Fuel Prices 4-14_NIM Summary 09GRC 4" xfId="10836"/>
    <cellStyle name="_Fuel Prices 4-14_NIM Summary 09GRC_DEM-WP(C) ENERG10C--ctn Mid-C_042010 2010GRC" xfId="10837"/>
    <cellStyle name="_Fuel Prices 4-14_NIM Summary 09GRC_DEM-WP(C) ENERG10C--ctn Mid-C_042010 2010GRC 2" xfId="10838"/>
    <cellStyle name="_Fuel Prices 4-14_NIM Summary 10" xfId="10839"/>
    <cellStyle name="_Fuel Prices 4-14_NIM Summary 10 2" xfId="10840"/>
    <cellStyle name="_Fuel Prices 4-14_NIM Summary 11" xfId="10841"/>
    <cellStyle name="_Fuel Prices 4-14_NIM Summary 11 2" xfId="10842"/>
    <cellStyle name="_Fuel Prices 4-14_NIM Summary 12" xfId="10843"/>
    <cellStyle name="_Fuel Prices 4-14_NIM Summary 12 2" xfId="10844"/>
    <cellStyle name="_Fuel Prices 4-14_NIM Summary 13" xfId="10845"/>
    <cellStyle name="_Fuel Prices 4-14_NIM Summary 13 2" xfId="10846"/>
    <cellStyle name="_Fuel Prices 4-14_NIM Summary 14" xfId="10847"/>
    <cellStyle name="_Fuel Prices 4-14_NIM Summary 14 2" xfId="10848"/>
    <cellStyle name="_Fuel Prices 4-14_NIM Summary 15" xfId="10849"/>
    <cellStyle name="_Fuel Prices 4-14_NIM Summary 15 2" xfId="10850"/>
    <cellStyle name="_Fuel Prices 4-14_NIM Summary 16" xfId="10851"/>
    <cellStyle name="_Fuel Prices 4-14_NIM Summary 16 2" xfId="10852"/>
    <cellStyle name="_Fuel Prices 4-14_NIM Summary 17" xfId="10853"/>
    <cellStyle name="_Fuel Prices 4-14_NIM Summary 17 2" xfId="10854"/>
    <cellStyle name="_Fuel Prices 4-14_NIM Summary 18" xfId="10855"/>
    <cellStyle name="_Fuel Prices 4-14_NIM Summary 18 2" xfId="10856"/>
    <cellStyle name="_Fuel Prices 4-14_NIM Summary 19" xfId="10857"/>
    <cellStyle name="_Fuel Prices 4-14_NIM Summary 19 2" xfId="10858"/>
    <cellStyle name="_Fuel Prices 4-14_NIM Summary 2" xfId="10859"/>
    <cellStyle name="_Fuel Prices 4-14_NIM Summary 2 2" xfId="10860"/>
    <cellStyle name="_Fuel Prices 4-14_NIM Summary 2 2 2" xfId="10861"/>
    <cellStyle name="_Fuel Prices 4-14_NIM Summary 2 3" xfId="10862"/>
    <cellStyle name="_Fuel Prices 4-14_NIM Summary 20" xfId="10863"/>
    <cellStyle name="_Fuel Prices 4-14_NIM Summary 20 2" xfId="10864"/>
    <cellStyle name="_Fuel Prices 4-14_NIM Summary 21" xfId="10865"/>
    <cellStyle name="_Fuel Prices 4-14_NIM Summary 21 2" xfId="10866"/>
    <cellStyle name="_Fuel Prices 4-14_NIM Summary 22" xfId="10867"/>
    <cellStyle name="_Fuel Prices 4-14_NIM Summary 22 2" xfId="10868"/>
    <cellStyle name="_Fuel Prices 4-14_NIM Summary 23" xfId="10869"/>
    <cellStyle name="_Fuel Prices 4-14_NIM Summary 23 2" xfId="10870"/>
    <cellStyle name="_Fuel Prices 4-14_NIM Summary 24" xfId="10871"/>
    <cellStyle name="_Fuel Prices 4-14_NIM Summary 24 2" xfId="10872"/>
    <cellStyle name="_Fuel Prices 4-14_NIM Summary 25" xfId="10873"/>
    <cellStyle name="_Fuel Prices 4-14_NIM Summary 25 2" xfId="10874"/>
    <cellStyle name="_Fuel Prices 4-14_NIM Summary 26" xfId="10875"/>
    <cellStyle name="_Fuel Prices 4-14_NIM Summary 26 2" xfId="10876"/>
    <cellStyle name="_Fuel Prices 4-14_NIM Summary 27" xfId="10877"/>
    <cellStyle name="_Fuel Prices 4-14_NIM Summary 27 2" xfId="10878"/>
    <cellStyle name="_Fuel Prices 4-14_NIM Summary 28" xfId="10879"/>
    <cellStyle name="_Fuel Prices 4-14_NIM Summary 28 2" xfId="10880"/>
    <cellStyle name="_Fuel Prices 4-14_NIM Summary 29" xfId="10881"/>
    <cellStyle name="_Fuel Prices 4-14_NIM Summary 29 2" xfId="10882"/>
    <cellStyle name="_Fuel Prices 4-14_NIM Summary 3" xfId="10883"/>
    <cellStyle name="_Fuel Prices 4-14_NIM Summary 3 2" xfId="10884"/>
    <cellStyle name="_Fuel Prices 4-14_NIM Summary 30" xfId="10885"/>
    <cellStyle name="_Fuel Prices 4-14_NIM Summary 30 2" xfId="10886"/>
    <cellStyle name="_Fuel Prices 4-14_NIM Summary 31" xfId="10887"/>
    <cellStyle name="_Fuel Prices 4-14_NIM Summary 31 2" xfId="10888"/>
    <cellStyle name="_Fuel Prices 4-14_NIM Summary 32" xfId="10889"/>
    <cellStyle name="_Fuel Prices 4-14_NIM Summary 32 2" xfId="10890"/>
    <cellStyle name="_Fuel Prices 4-14_NIM Summary 33" xfId="10891"/>
    <cellStyle name="_Fuel Prices 4-14_NIM Summary 33 2" xfId="10892"/>
    <cellStyle name="_Fuel Prices 4-14_NIM Summary 34" xfId="10893"/>
    <cellStyle name="_Fuel Prices 4-14_NIM Summary 34 2" xfId="10894"/>
    <cellStyle name="_Fuel Prices 4-14_NIM Summary 35" xfId="10895"/>
    <cellStyle name="_Fuel Prices 4-14_NIM Summary 35 2" xfId="10896"/>
    <cellStyle name="_Fuel Prices 4-14_NIM Summary 36" xfId="10897"/>
    <cellStyle name="_Fuel Prices 4-14_NIM Summary 36 2" xfId="10898"/>
    <cellStyle name="_Fuel Prices 4-14_NIM Summary 37" xfId="10899"/>
    <cellStyle name="_Fuel Prices 4-14_NIM Summary 37 2" xfId="10900"/>
    <cellStyle name="_Fuel Prices 4-14_NIM Summary 38" xfId="10901"/>
    <cellStyle name="_Fuel Prices 4-14_NIM Summary 38 2" xfId="10902"/>
    <cellStyle name="_Fuel Prices 4-14_NIM Summary 39" xfId="10903"/>
    <cellStyle name="_Fuel Prices 4-14_NIM Summary 39 2" xfId="10904"/>
    <cellStyle name="_Fuel Prices 4-14_NIM Summary 4" xfId="10905"/>
    <cellStyle name="_Fuel Prices 4-14_NIM Summary 4 2" xfId="10906"/>
    <cellStyle name="_Fuel Prices 4-14_NIM Summary 40" xfId="10907"/>
    <cellStyle name="_Fuel Prices 4-14_NIM Summary 40 2" xfId="10908"/>
    <cellStyle name="_Fuel Prices 4-14_NIM Summary 41" xfId="10909"/>
    <cellStyle name="_Fuel Prices 4-14_NIM Summary 41 2" xfId="10910"/>
    <cellStyle name="_Fuel Prices 4-14_NIM Summary 42" xfId="10911"/>
    <cellStyle name="_Fuel Prices 4-14_NIM Summary 42 2" xfId="10912"/>
    <cellStyle name="_Fuel Prices 4-14_NIM Summary 43" xfId="10913"/>
    <cellStyle name="_Fuel Prices 4-14_NIM Summary 43 2" xfId="10914"/>
    <cellStyle name="_Fuel Prices 4-14_NIM Summary 44" xfId="10915"/>
    <cellStyle name="_Fuel Prices 4-14_NIM Summary 44 2" xfId="10916"/>
    <cellStyle name="_Fuel Prices 4-14_NIM Summary 45" xfId="10917"/>
    <cellStyle name="_Fuel Prices 4-14_NIM Summary 45 2" xfId="10918"/>
    <cellStyle name="_Fuel Prices 4-14_NIM Summary 46" xfId="10919"/>
    <cellStyle name="_Fuel Prices 4-14_NIM Summary 46 2" xfId="10920"/>
    <cellStyle name="_Fuel Prices 4-14_NIM Summary 47" xfId="10921"/>
    <cellStyle name="_Fuel Prices 4-14_NIM Summary 47 2" xfId="10922"/>
    <cellStyle name="_Fuel Prices 4-14_NIM Summary 48" xfId="10923"/>
    <cellStyle name="_Fuel Prices 4-14_NIM Summary 49" xfId="10924"/>
    <cellStyle name="_Fuel Prices 4-14_NIM Summary 5" xfId="10925"/>
    <cellStyle name="_Fuel Prices 4-14_NIM Summary 5 2" xfId="10926"/>
    <cellStyle name="_Fuel Prices 4-14_NIM Summary 50" xfId="10927"/>
    <cellStyle name="_Fuel Prices 4-14_NIM Summary 51" xfId="10928"/>
    <cellStyle name="_Fuel Prices 4-14_NIM Summary 6" xfId="10929"/>
    <cellStyle name="_Fuel Prices 4-14_NIM Summary 6 2" xfId="10930"/>
    <cellStyle name="_Fuel Prices 4-14_NIM Summary 7" xfId="10931"/>
    <cellStyle name="_Fuel Prices 4-14_NIM Summary 7 2" xfId="10932"/>
    <cellStyle name="_Fuel Prices 4-14_NIM Summary 8" xfId="10933"/>
    <cellStyle name="_Fuel Prices 4-14_NIM Summary 8 2" xfId="10934"/>
    <cellStyle name="_Fuel Prices 4-14_NIM Summary 9" xfId="10935"/>
    <cellStyle name="_Fuel Prices 4-14_NIM Summary 9 2" xfId="10936"/>
    <cellStyle name="_Fuel Prices 4-14_NIM Summary_DEM-WP(C) ENERG10C--ctn Mid-C_042010 2010GRC" xfId="10937"/>
    <cellStyle name="_Fuel Prices 4-14_NIM Summary_DEM-WP(C) ENERG10C--ctn Mid-C_042010 2010GRC 2" xfId="10938"/>
    <cellStyle name="_Fuel Prices 4-14_NIM+O&amp;M" xfId="10939"/>
    <cellStyle name="_Fuel Prices 4-14_NIM+O&amp;M 2" xfId="10940"/>
    <cellStyle name="_Fuel Prices 4-14_NIM+O&amp;M 2 2" xfId="10941"/>
    <cellStyle name="_Fuel Prices 4-14_NIM+O&amp;M 2 2 2" xfId="10942"/>
    <cellStyle name="_Fuel Prices 4-14_NIM+O&amp;M 2 3" xfId="10943"/>
    <cellStyle name="_Fuel Prices 4-14_NIM+O&amp;M 3" xfId="10944"/>
    <cellStyle name="_Fuel Prices 4-14_NIM+O&amp;M 3 2" xfId="10945"/>
    <cellStyle name="_Fuel Prices 4-14_NIM+O&amp;M 4" xfId="10946"/>
    <cellStyle name="_Fuel Prices 4-14_NIM+O&amp;M Monthly" xfId="10947"/>
    <cellStyle name="_Fuel Prices 4-14_NIM+O&amp;M Monthly 2" xfId="10948"/>
    <cellStyle name="_Fuel Prices 4-14_NIM+O&amp;M Monthly 2 2" xfId="10949"/>
    <cellStyle name="_Fuel Prices 4-14_NIM+O&amp;M Monthly 2 2 2" xfId="10950"/>
    <cellStyle name="_Fuel Prices 4-14_NIM+O&amp;M Monthly 2 3" xfId="10951"/>
    <cellStyle name="_Fuel Prices 4-14_NIM+O&amp;M Monthly 3" xfId="10952"/>
    <cellStyle name="_Fuel Prices 4-14_NIM+O&amp;M Monthly 3 2" xfId="10953"/>
    <cellStyle name="_Fuel Prices 4-14_NIM+O&amp;M Monthly 4" xfId="10954"/>
    <cellStyle name="_Fuel Prices 4-14_PCA 10 -  Exhibit D Dec 2011" xfId="10955"/>
    <cellStyle name="_Fuel Prices 4-14_PCA 10 -  Exhibit D Dec 2011 2" xfId="10956"/>
    <cellStyle name="_Fuel Prices 4-14_PCA 10 -  Exhibit D from A Kellogg Jan 2011" xfId="10957"/>
    <cellStyle name="_Fuel Prices 4-14_PCA 10 -  Exhibit D from A Kellogg Jan 2011 2" xfId="10958"/>
    <cellStyle name="_Fuel Prices 4-14_PCA 10 -  Exhibit D from A Kellogg July 2011" xfId="10959"/>
    <cellStyle name="_Fuel Prices 4-14_PCA 10 -  Exhibit D from A Kellogg July 2011 2" xfId="10960"/>
    <cellStyle name="_Fuel Prices 4-14_PCA 10 -  Exhibit D from S Free Rcv'd 12-11" xfId="10961"/>
    <cellStyle name="_Fuel Prices 4-14_PCA 10 -  Exhibit D from S Free Rcv'd 12-11 2" xfId="10962"/>
    <cellStyle name="_Fuel Prices 4-14_PCA 11 -  Exhibit D Jan 2012 fr A Kellogg" xfId="10963"/>
    <cellStyle name="_Fuel Prices 4-14_PCA 11 -  Exhibit D Jan 2012 fr A Kellogg 2" xfId="10964"/>
    <cellStyle name="_Fuel Prices 4-14_PCA 11 -  Exhibit D Jan 2012 WF" xfId="10965"/>
    <cellStyle name="_Fuel Prices 4-14_PCA 11 -  Exhibit D Jan 2012 WF 2" xfId="10966"/>
    <cellStyle name="_Fuel Prices 4-14_PCA 9 -  Exhibit D April 2010" xfId="10967"/>
    <cellStyle name="_Fuel Prices 4-14_PCA 9 -  Exhibit D April 2010 (3)" xfId="10968"/>
    <cellStyle name="_Fuel Prices 4-14_PCA 9 -  Exhibit D April 2010 (3) 2" xfId="10969"/>
    <cellStyle name="_Fuel Prices 4-14_PCA 9 -  Exhibit D April 2010 (3) 2 2" xfId="10970"/>
    <cellStyle name="_Fuel Prices 4-14_PCA 9 -  Exhibit D April 2010 (3) 2 2 2" xfId="10971"/>
    <cellStyle name="_Fuel Prices 4-14_PCA 9 -  Exhibit D April 2010 (3) 2 3" xfId="10972"/>
    <cellStyle name="_Fuel Prices 4-14_PCA 9 -  Exhibit D April 2010 (3) 3" xfId="10973"/>
    <cellStyle name="_Fuel Prices 4-14_PCA 9 -  Exhibit D April 2010 (3) 3 2" xfId="10974"/>
    <cellStyle name="_Fuel Prices 4-14_PCA 9 -  Exhibit D April 2010 (3) 4" xfId="10975"/>
    <cellStyle name="_Fuel Prices 4-14_PCA 9 -  Exhibit D April 2010 (3)_DEM-WP(C) ENERG10C--ctn Mid-C_042010 2010GRC" xfId="10976"/>
    <cellStyle name="_Fuel Prices 4-14_PCA 9 -  Exhibit D April 2010 (3)_DEM-WP(C) ENERG10C--ctn Mid-C_042010 2010GRC 2" xfId="10977"/>
    <cellStyle name="_Fuel Prices 4-14_PCA 9 -  Exhibit D April 2010 2" xfId="10978"/>
    <cellStyle name="_Fuel Prices 4-14_PCA 9 -  Exhibit D April 2010 2 2" xfId="10979"/>
    <cellStyle name="_Fuel Prices 4-14_PCA 9 -  Exhibit D April 2010 3" xfId="10980"/>
    <cellStyle name="_Fuel Prices 4-14_PCA 9 -  Exhibit D April 2010 3 2" xfId="10981"/>
    <cellStyle name="_Fuel Prices 4-14_PCA 9 -  Exhibit D April 2010 4" xfId="10982"/>
    <cellStyle name="_Fuel Prices 4-14_PCA 9 -  Exhibit D April 2010 4 2" xfId="10983"/>
    <cellStyle name="_Fuel Prices 4-14_PCA 9 -  Exhibit D April 2010 5" xfId="10984"/>
    <cellStyle name="_Fuel Prices 4-14_PCA 9 -  Exhibit D April 2010 5 2" xfId="10985"/>
    <cellStyle name="_Fuel Prices 4-14_PCA 9 -  Exhibit D April 2010 6" xfId="10986"/>
    <cellStyle name="_Fuel Prices 4-14_PCA 9 -  Exhibit D April 2010 6 2" xfId="10987"/>
    <cellStyle name="_Fuel Prices 4-14_PCA 9 -  Exhibit D April 2010 7" xfId="10988"/>
    <cellStyle name="_Fuel Prices 4-14_PCA 9 -  Exhibit D Nov 2010" xfId="10989"/>
    <cellStyle name="_Fuel Prices 4-14_PCA 9 -  Exhibit D Nov 2010 2" xfId="10990"/>
    <cellStyle name="_Fuel Prices 4-14_PCA 9 -  Exhibit D Nov 2010 2 2" xfId="10991"/>
    <cellStyle name="_Fuel Prices 4-14_PCA 9 -  Exhibit D Nov 2010 3" xfId="10992"/>
    <cellStyle name="_Fuel Prices 4-14_PCA 9 - Exhibit D at August 2010" xfId="10993"/>
    <cellStyle name="_Fuel Prices 4-14_PCA 9 - Exhibit D at August 2010 2" xfId="10994"/>
    <cellStyle name="_Fuel Prices 4-14_PCA 9 - Exhibit D at August 2010 2 2" xfId="10995"/>
    <cellStyle name="_Fuel Prices 4-14_PCA 9 - Exhibit D at August 2010 3" xfId="10996"/>
    <cellStyle name="_Fuel Prices 4-14_PCA 9 - Exhibit D June 2010 GRC" xfId="10997"/>
    <cellStyle name="_Fuel Prices 4-14_PCA 9 - Exhibit D June 2010 GRC 2" xfId="10998"/>
    <cellStyle name="_Fuel Prices 4-14_PCA 9 - Exhibit D June 2010 GRC 2 2" xfId="10999"/>
    <cellStyle name="_Fuel Prices 4-14_PCA 9 - Exhibit D June 2010 GRC 3" xfId="11000"/>
    <cellStyle name="_Fuel Prices 4-14_Peak Credit Exhibits for 2009 GRC" xfId="11001"/>
    <cellStyle name="_Fuel Prices 4-14_Peak Credit Exhibits for 2009 GRC 2" xfId="11002"/>
    <cellStyle name="_Fuel Prices 4-14_Peak Credit Exhibits for 2009 GRC 2 2" xfId="11003"/>
    <cellStyle name="_Fuel Prices 4-14_Peak Credit Exhibits for 2009 GRC 2 2 2" xfId="11004"/>
    <cellStyle name="_Fuel Prices 4-14_Peak Credit Exhibits for 2009 GRC 2 2 2 2" xfId="11005"/>
    <cellStyle name="_Fuel Prices 4-14_Peak Credit Exhibits for 2009 GRC 2 2 3" xfId="11006"/>
    <cellStyle name="_Fuel Prices 4-14_Peak Credit Exhibits for 2009 GRC 2 3" xfId="11007"/>
    <cellStyle name="_Fuel Prices 4-14_Peak Credit Exhibits for 2009 GRC 2 3 2" xfId="11008"/>
    <cellStyle name="_Fuel Prices 4-14_Peak Credit Exhibits for 2009 GRC 2 3 2 2" xfId="11009"/>
    <cellStyle name="_Fuel Prices 4-14_Peak Credit Exhibits for 2009 GRC 2 3 3" xfId="11010"/>
    <cellStyle name="_Fuel Prices 4-14_Peak Credit Exhibits for 2009 GRC 2 4" xfId="11011"/>
    <cellStyle name="_Fuel Prices 4-14_Peak Credit Exhibits for 2009 GRC 2 4 2" xfId="11012"/>
    <cellStyle name="_Fuel Prices 4-14_Peak Credit Exhibits for 2009 GRC 2 4 2 2" xfId="11013"/>
    <cellStyle name="_Fuel Prices 4-14_Peak Credit Exhibits for 2009 GRC 2 4 3" xfId="11014"/>
    <cellStyle name="_Fuel Prices 4-14_Peak Credit Exhibits for 2009 GRC 2 5" xfId="11015"/>
    <cellStyle name="_Fuel Prices 4-14_Peak Credit Exhibits for 2009 GRC 3" xfId="11016"/>
    <cellStyle name="_Fuel Prices 4-14_Peak Credit Exhibits for 2009 GRC 3 2" xfId="11017"/>
    <cellStyle name="_Fuel Prices 4-14_Peak Credit Exhibits for 2009 GRC 3 2 2" xfId="11018"/>
    <cellStyle name="_Fuel Prices 4-14_Peak Credit Exhibits for 2009 GRC 3 3" xfId="11019"/>
    <cellStyle name="_Fuel Prices 4-14_Peak Credit Exhibits for 2009 GRC 4" xfId="11020"/>
    <cellStyle name="_Fuel Prices 4-14_Peak Credit Exhibits for 2009 GRC 4 2" xfId="11021"/>
    <cellStyle name="_Fuel Prices 4-14_Peak Credit Exhibits for 2009 GRC 4 2 2" xfId="11022"/>
    <cellStyle name="_Fuel Prices 4-14_Peak Credit Exhibits for 2009 GRC 4 3" xfId="11023"/>
    <cellStyle name="_Fuel Prices 4-14_Peak Credit Exhibits for 2009 GRC 5" xfId="11024"/>
    <cellStyle name="_Fuel Prices 4-14_Peak Credit Exhibits for 2009 GRC 5 2" xfId="11025"/>
    <cellStyle name="_Fuel Prices 4-14_Peak Credit Exhibits for 2009 GRC 6" xfId="11026"/>
    <cellStyle name="_Fuel Prices 4-14_Power Costs - Comparison bx Rbtl-Staff-Jt-PC" xfId="11027"/>
    <cellStyle name="_Fuel Prices 4-14_Power Costs - Comparison bx Rbtl-Staff-Jt-PC 2" xfId="11028"/>
    <cellStyle name="_Fuel Prices 4-14_Power Costs - Comparison bx Rbtl-Staff-Jt-PC 2 2" xfId="11029"/>
    <cellStyle name="_Fuel Prices 4-14_Power Costs - Comparison bx Rbtl-Staff-Jt-PC 2 2 2" xfId="11030"/>
    <cellStyle name="_Fuel Prices 4-14_Power Costs - Comparison bx Rbtl-Staff-Jt-PC 2 3" xfId="11031"/>
    <cellStyle name="_Fuel Prices 4-14_Power Costs - Comparison bx Rbtl-Staff-Jt-PC 3" xfId="11032"/>
    <cellStyle name="_Fuel Prices 4-14_Power Costs - Comparison bx Rbtl-Staff-Jt-PC 3 2" xfId="11033"/>
    <cellStyle name="_Fuel Prices 4-14_Power Costs - Comparison bx Rbtl-Staff-Jt-PC 4" xfId="11034"/>
    <cellStyle name="_Fuel Prices 4-14_Power Costs - Comparison bx Rbtl-Staff-Jt-PC_Adj Bench DR 3 for Initial Briefs (Electric)" xfId="11035"/>
    <cellStyle name="_Fuel Prices 4-14_Power Costs - Comparison bx Rbtl-Staff-Jt-PC_Adj Bench DR 3 for Initial Briefs (Electric) 2" xfId="11036"/>
    <cellStyle name="_Fuel Prices 4-14_Power Costs - Comparison bx Rbtl-Staff-Jt-PC_Adj Bench DR 3 for Initial Briefs (Electric) 2 2" xfId="11037"/>
    <cellStyle name="_Fuel Prices 4-14_Power Costs - Comparison bx Rbtl-Staff-Jt-PC_Adj Bench DR 3 for Initial Briefs (Electric) 2 2 2" xfId="11038"/>
    <cellStyle name="_Fuel Prices 4-14_Power Costs - Comparison bx Rbtl-Staff-Jt-PC_Adj Bench DR 3 for Initial Briefs (Electric) 2 3" xfId="11039"/>
    <cellStyle name="_Fuel Prices 4-14_Power Costs - Comparison bx Rbtl-Staff-Jt-PC_Adj Bench DR 3 for Initial Briefs (Electric) 3" xfId="11040"/>
    <cellStyle name="_Fuel Prices 4-14_Power Costs - Comparison bx Rbtl-Staff-Jt-PC_Adj Bench DR 3 for Initial Briefs (Electric) 3 2" xfId="11041"/>
    <cellStyle name="_Fuel Prices 4-14_Power Costs - Comparison bx Rbtl-Staff-Jt-PC_Adj Bench DR 3 for Initial Briefs (Electric) 4" xfId="11042"/>
    <cellStyle name="_Fuel Prices 4-14_Power Costs - Comparison bx Rbtl-Staff-Jt-PC_Adj Bench DR 3 for Initial Briefs (Electric)_DEM-WP(C) ENERG10C--ctn Mid-C_042010 2010GRC" xfId="11043"/>
    <cellStyle name="_Fuel Prices 4-14_Power Costs - Comparison bx Rbtl-Staff-Jt-PC_Adj Bench DR 3 for Initial Briefs (Electric)_DEM-WP(C) ENERG10C--ctn Mid-C_042010 2010GRC 2" xfId="11044"/>
    <cellStyle name="_Fuel Prices 4-14_Power Costs - Comparison bx Rbtl-Staff-Jt-PC_DEM-WP(C) ENERG10C--ctn Mid-C_042010 2010GRC" xfId="11045"/>
    <cellStyle name="_Fuel Prices 4-14_Power Costs - Comparison bx Rbtl-Staff-Jt-PC_DEM-WP(C) ENERG10C--ctn Mid-C_042010 2010GRC 2" xfId="11046"/>
    <cellStyle name="_Fuel Prices 4-14_Power Costs - Comparison bx Rbtl-Staff-Jt-PC_Electric Rev Req Model (2009 GRC) Rebuttal" xfId="11047"/>
    <cellStyle name="_Fuel Prices 4-14_Power Costs - Comparison bx Rbtl-Staff-Jt-PC_Electric Rev Req Model (2009 GRC) Rebuttal 2" xfId="11048"/>
    <cellStyle name="_Fuel Prices 4-14_Power Costs - Comparison bx Rbtl-Staff-Jt-PC_Electric Rev Req Model (2009 GRC) Rebuttal 2 2" xfId="11049"/>
    <cellStyle name="_Fuel Prices 4-14_Power Costs - Comparison bx Rbtl-Staff-Jt-PC_Electric Rev Req Model (2009 GRC) Rebuttal 2 2 2" xfId="11050"/>
    <cellStyle name="_Fuel Prices 4-14_Power Costs - Comparison bx Rbtl-Staff-Jt-PC_Electric Rev Req Model (2009 GRC) Rebuttal 2 3" xfId="11051"/>
    <cellStyle name="_Fuel Prices 4-14_Power Costs - Comparison bx Rbtl-Staff-Jt-PC_Electric Rev Req Model (2009 GRC) Rebuttal 3" xfId="11052"/>
    <cellStyle name="_Fuel Prices 4-14_Power Costs - Comparison bx Rbtl-Staff-Jt-PC_Electric Rev Req Model (2009 GRC) Rebuttal 3 2" xfId="11053"/>
    <cellStyle name="_Fuel Prices 4-14_Power Costs - Comparison bx Rbtl-Staff-Jt-PC_Electric Rev Req Model (2009 GRC) Rebuttal 4" xfId="11054"/>
    <cellStyle name="_Fuel Prices 4-14_Power Costs - Comparison bx Rbtl-Staff-Jt-PC_Electric Rev Req Model (2009 GRC) Rebuttal REmoval of New  WH Solar AdjustMI" xfId="11055"/>
    <cellStyle name="_Fuel Prices 4-14_Power Costs - Comparison bx Rbtl-Staff-Jt-PC_Electric Rev Req Model (2009 GRC) Rebuttal REmoval of New  WH Solar AdjustMI 2" xfId="11056"/>
    <cellStyle name="_Fuel Prices 4-14_Power Costs - Comparison bx Rbtl-Staff-Jt-PC_Electric Rev Req Model (2009 GRC) Rebuttal REmoval of New  WH Solar AdjustMI 2 2" xfId="11057"/>
    <cellStyle name="_Fuel Prices 4-14_Power Costs - Comparison bx Rbtl-Staff-Jt-PC_Electric Rev Req Model (2009 GRC) Rebuttal REmoval of New  WH Solar AdjustMI 2 2 2" xfId="11058"/>
    <cellStyle name="_Fuel Prices 4-14_Power Costs - Comparison bx Rbtl-Staff-Jt-PC_Electric Rev Req Model (2009 GRC) Rebuttal REmoval of New  WH Solar AdjustMI 2 3" xfId="11059"/>
    <cellStyle name="_Fuel Prices 4-14_Power Costs - Comparison bx Rbtl-Staff-Jt-PC_Electric Rev Req Model (2009 GRC) Rebuttal REmoval of New  WH Solar AdjustMI 3" xfId="11060"/>
    <cellStyle name="_Fuel Prices 4-14_Power Costs - Comparison bx Rbtl-Staff-Jt-PC_Electric Rev Req Model (2009 GRC) Rebuttal REmoval of New  WH Solar AdjustMI 3 2" xfId="11061"/>
    <cellStyle name="_Fuel Prices 4-14_Power Costs - Comparison bx Rbtl-Staff-Jt-PC_Electric Rev Req Model (2009 GRC) Rebuttal REmoval of New  WH Solar AdjustMI 4" xfId="11062"/>
    <cellStyle name="_Fuel Prices 4-14_Power Costs - Comparison bx Rbtl-Staff-Jt-PC_Electric Rev Req Model (2009 GRC) Rebuttal REmoval of New  WH Solar AdjustMI_DEM-WP(C) ENERG10C--ctn Mid-C_042010 2010GRC" xfId="11063"/>
    <cellStyle name="_Fuel Prices 4-14_Power Costs - Comparison bx Rbtl-Staff-Jt-PC_Electric Rev Req Model (2009 GRC) Rebuttal REmoval of New  WH Solar AdjustMI_DEM-WP(C) ENERG10C--ctn Mid-C_042010 2010GRC 2" xfId="11064"/>
    <cellStyle name="_Fuel Prices 4-14_Power Costs - Comparison bx Rbtl-Staff-Jt-PC_Electric Rev Req Model (2009 GRC) Revised 01-18-2010" xfId="11065"/>
    <cellStyle name="_Fuel Prices 4-14_Power Costs - Comparison bx Rbtl-Staff-Jt-PC_Electric Rev Req Model (2009 GRC) Revised 01-18-2010 2" xfId="11066"/>
    <cellStyle name="_Fuel Prices 4-14_Power Costs - Comparison bx Rbtl-Staff-Jt-PC_Electric Rev Req Model (2009 GRC) Revised 01-18-2010 2 2" xfId="11067"/>
    <cellStyle name="_Fuel Prices 4-14_Power Costs - Comparison bx Rbtl-Staff-Jt-PC_Electric Rev Req Model (2009 GRC) Revised 01-18-2010 2 2 2" xfId="11068"/>
    <cellStyle name="_Fuel Prices 4-14_Power Costs - Comparison bx Rbtl-Staff-Jt-PC_Electric Rev Req Model (2009 GRC) Revised 01-18-2010 2 3" xfId="11069"/>
    <cellStyle name="_Fuel Prices 4-14_Power Costs - Comparison bx Rbtl-Staff-Jt-PC_Electric Rev Req Model (2009 GRC) Revised 01-18-2010 3" xfId="11070"/>
    <cellStyle name="_Fuel Prices 4-14_Power Costs - Comparison bx Rbtl-Staff-Jt-PC_Electric Rev Req Model (2009 GRC) Revised 01-18-2010 3 2" xfId="11071"/>
    <cellStyle name="_Fuel Prices 4-14_Power Costs - Comparison bx Rbtl-Staff-Jt-PC_Electric Rev Req Model (2009 GRC) Revised 01-18-2010 4" xfId="11072"/>
    <cellStyle name="_Fuel Prices 4-14_Power Costs - Comparison bx Rbtl-Staff-Jt-PC_Electric Rev Req Model (2009 GRC) Revised 01-18-2010_DEM-WP(C) ENERG10C--ctn Mid-C_042010 2010GRC" xfId="11073"/>
    <cellStyle name="_Fuel Prices 4-14_Power Costs - Comparison bx Rbtl-Staff-Jt-PC_Electric Rev Req Model (2009 GRC) Revised 01-18-2010_DEM-WP(C) ENERG10C--ctn Mid-C_042010 2010GRC 2" xfId="11074"/>
    <cellStyle name="_Fuel Prices 4-14_Power Costs - Comparison bx Rbtl-Staff-Jt-PC_Final Order Electric EXHIBIT A-1" xfId="11075"/>
    <cellStyle name="_Fuel Prices 4-14_Power Costs - Comparison bx Rbtl-Staff-Jt-PC_Final Order Electric EXHIBIT A-1 2" xfId="11076"/>
    <cellStyle name="_Fuel Prices 4-14_Power Costs - Comparison bx Rbtl-Staff-Jt-PC_Final Order Electric EXHIBIT A-1 2 2" xfId="11077"/>
    <cellStyle name="_Fuel Prices 4-14_Power Costs - Comparison bx Rbtl-Staff-Jt-PC_Final Order Electric EXHIBIT A-1 2 2 2" xfId="11078"/>
    <cellStyle name="_Fuel Prices 4-14_Power Costs - Comparison bx Rbtl-Staff-Jt-PC_Final Order Electric EXHIBIT A-1 2 3" xfId="11079"/>
    <cellStyle name="_Fuel Prices 4-14_Power Costs - Comparison bx Rbtl-Staff-Jt-PC_Final Order Electric EXHIBIT A-1 3" xfId="11080"/>
    <cellStyle name="_Fuel Prices 4-14_Power Costs - Comparison bx Rbtl-Staff-Jt-PC_Final Order Electric EXHIBIT A-1 3 2" xfId="11081"/>
    <cellStyle name="_Fuel Prices 4-14_Power Costs - Comparison bx Rbtl-Staff-Jt-PC_Final Order Electric EXHIBIT A-1 4" xfId="11082"/>
    <cellStyle name="_Fuel Prices 4-14_Production Adj 4.37" xfId="11083"/>
    <cellStyle name="_Fuel Prices 4-14_Production Adj 4.37 2" xfId="11084"/>
    <cellStyle name="_Fuel Prices 4-14_Production Adj 4.37 2 2" xfId="11085"/>
    <cellStyle name="_Fuel Prices 4-14_Production Adj 4.37 2 2 2" xfId="11086"/>
    <cellStyle name="_Fuel Prices 4-14_Production Adj 4.37 2 3" xfId="11087"/>
    <cellStyle name="_Fuel Prices 4-14_Production Adj 4.37 3" xfId="11088"/>
    <cellStyle name="_Fuel Prices 4-14_Production Adj 4.37 3 2" xfId="11089"/>
    <cellStyle name="_Fuel Prices 4-14_Production Adj 4.37 4" xfId="11090"/>
    <cellStyle name="_Fuel Prices 4-14_Purchased Power Adj 4.03" xfId="11091"/>
    <cellStyle name="_Fuel Prices 4-14_Purchased Power Adj 4.03 2" xfId="11092"/>
    <cellStyle name="_Fuel Prices 4-14_Purchased Power Adj 4.03 2 2" xfId="11093"/>
    <cellStyle name="_Fuel Prices 4-14_Purchased Power Adj 4.03 2 2 2" xfId="11094"/>
    <cellStyle name="_Fuel Prices 4-14_Purchased Power Adj 4.03 2 3" xfId="11095"/>
    <cellStyle name="_Fuel Prices 4-14_Purchased Power Adj 4.03 3" xfId="11096"/>
    <cellStyle name="_Fuel Prices 4-14_Purchased Power Adj 4.03 3 2" xfId="11097"/>
    <cellStyle name="_Fuel Prices 4-14_Purchased Power Adj 4.03 4" xfId="11098"/>
    <cellStyle name="_Fuel Prices 4-14_Rate Design Sch 24" xfId="11099"/>
    <cellStyle name="_Fuel Prices 4-14_Rate Design Sch 24 2" xfId="11100"/>
    <cellStyle name="_Fuel Prices 4-14_Rate Design Sch 24 2 2" xfId="11101"/>
    <cellStyle name="_Fuel Prices 4-14_Rate Design Sch 24 3" xfId="11102"/>
    <cellStyle name="_Fuel Prices 4-14_Rate Design Sch 25" xfId="11103"/>
    <cellStyle name="_Fuel Prices 4-14_Rate Design Sch 25 2" xfId="11104"/>
    <cellStyle name="_Fuel Prices 4-14_Rate Design Sch 25 2 2" xfId="11105"/>
    <cellStyle name="_Fuel Prices 4-14_Rate Design Sch 25 2 2 2" xfId="11106"/>
    <cellStyle name="_Fuel Prices 4-14_Rate Design Sch 25 2 3" xfId="11107"/>
    <cellStyle name="_Fuel Prices 4-14_Rate Design Sch 25 3" xfId="11108"/>
    <cellStyle name="_Fuel Prices 4-14_Rate Design Sch 25 3 2" xfId="11109"/>
    <cellStyle name="_Fuel Prices 4-14_Rate Design Sch 25 4" xfId="11110"/>
    <cellStyle name="_Fuel Prices 4-14_Rate Design Sch 26" xfId="11111"/>
    <cellStyle name="_Fuel Prices 4-14_Rate Design Sch 26 2" xfId="11112"/>
    <cellStyle name="_Fuel Prices 4-14_Rate Design Sch 26 2 2" xfId="11113"/>
    <cellStyle name="_Fuel Prices 4-14_Rate Design Sch 26 2 2 2" xfId="11114"/>
    <cellStyle name="_Fuel Prices 4-14_Rate Design Sch 26 2 3" xfId="11115"/>
    <cellStyle name="_Fuel Prices 4-14_Rate Design Sch 26 3" xfId="11116"/>
    <cellStyle name="_Fuel Prices 4-14_Rate Design Sch 26 3 2" xfId="11117"/>
    <cellStyle name="_Fuel Prices 4-14_Rate Design Sch 26 4" xfId="11118"/>
    <cellStyle name="_Fuel Prices 4-14_Rate Design Sch 31" xfId="11119"/>
    <cellStyle name="_Fuel Prices 4-14_Rate Design Sch 31 2" xfId="11120"/>
    <cellStyle name="_Fuel Prices 4-14_Rate Design Sch 31 2 2" xfId="11121"/>
    <cellStyle name="_Fuel Prices 4-14_Rate Design Sch 31 2 2 2" xfId="11122"/>
    <cellStyle name="_Fuel Prices 4-14_Rate Design Sch 31 2 3" xfId="11123"/>
    <cellStyle name="_Fuel Prices 4-14_Rate Design Sch 31 3" xfId="11124"/>
    <cellStyle name="_Fuel Prices 4-14_Rate Design Sch 31 3 2" xfId="11125"/>
    <cellStyle name="_Fuel Prices 4-14_Rate Design Sch 31 4" xfId="11126"/>
    <cellStyle name="_Fuel Prices 4-14_Rate Design Sch 43" xfId="11127"/>
    <cellStyle name="_Fuel Prices 4-14_Rate Design Sch 43 2" xfId="11128"/>
    <cellStyle name="_Fuel Prices 4-14_Rate Design Sch 43 2 2" xfId="11129"/>
    <cellStyle name="_Fuel Prices 4-14_Rate Design Sch 43 2 2 2" xfId="11130"/>
    <cellStyle name="_Fuel Prices 4-14_Rate Design Sch 43 2 3" xfId="11131"/>
    <cellStyle name="_Fuel Prices 4-14_Rate Design Sch 43 3" xfId="11132"/>
    <cellStyle name="_Fuel Prices 4-14_Rate Design Sch 43 3 2" xfId="11133"/>
    <cellStyle name="_Fuel Prices 4-14_Rate Design Sch 43 4" xfId="11134"/>
    <cellStyle name="_Fuel Prices 4-14_Rate Design Sch 448-449" xfId="11135"/>
    <cellStyle name="_Fuel Prices 4-14_Rate Design Sch 448-449 2" xfId="11136"/>
    <cellStyle name="_Fuel Prices 4-14_Rate Design Sch 448-449 2 2" xfId="11137"/>
    <cellStyle name="_Fuel Prices 4-14_Rate Design Sch 448-449 3" xfId="11138"/>
    <cellStyle name="_Fuel Prices 4-14_Rate Design Sch 46" xfId="11139"/>
    <cellStyle name="_Fuel Prices 4-14_Rate Design Sch 46 2" xfId="11140"/>
    <cellStyle name="_Fuel Prices 4-14_Rate Design Sch 46 2 2" xfId="11141"/>
    <cellStyle name="_Fuel Prices 4-14_Rate Design Sch 46 2 2 2" xfId="11142"/>
    <cellStyle name="_Fuel Prices 4-14_Rate Design Sch 46 2 3" xfId="11143"/>
    <cellStyle name="_Fuel Prices 4-14_Rate Design Sch 46 3" xfId="11144"/>
    <cellStyle name="_Fuel Prices 4-14_Rate Design Sch 46 3 2" xfId="11145"/>
    <cellStyle name="_Fuel Prices 4-14_Rate Design Sch 46 4" xfId="11146"/>
    <cellStyle name="_Fuel Prices 4-14_Rate Spread" xfId="11147"/>
    <cellStyle name="_Fuel Prices 4-14_Rate Spread 2" xfId="11148"/>
    <cellStyle name="_Fuel Prices 4-14_Rate Spread 2 2" xfId="11149"/>
    <cellStyle name="_Fuel Prices 4-14_Rate Spread 2 2 2" xfId="11150"/>
    <cellStyle name="_Fuel Prices 4-14_Rate Spread 2 3" xfId="11151"/>
    <cellStyle name="_Fuel Prices 4-14_Rate Spread 3" xfId="11152"/>
    <cellStyle name="_Fuel Prices 4-14_Rate Spread 3 2" xfId="11153"/>
    <cellStyle name="_Fuel Prices 4-14_Rate Spread 4" xfId="11154"/>
    <cellStyle name="_Fuel Prices 4-14_Rebuttal Power Costs" xfId="11155"/>
    <cellStyle name="_Fuel Prices 4-14_Rebuttal Power Costs 2" xfId="11156"/>
    <cellStyle name="_Fuel Prices 4-14_Rebuttal Power Costs 2 2" xfId="11157"/>
    <cellStyle name="_Fuel Prices 4-14_Rebuttal Power Costs 2 2 2" xfId="11158"/>
    <cellStyle name="_Fuel Prices 4-14_Rebuttal Power Costs 2 3" xfId="11159"/>
    <cellStyle name="_Fuel Prices 4-14_Rebuttal Power Costs 3" xfId="11160"/>
    <cellStyle name="_Fuel Prices 4-14_Rebuttal Power Costs 3 2" xfId="11161"/>
    <cellStyle name="_Fuel Prices 4-14_Rebuttal Power Costs 4" xfId="11162"/>
    <cellStyle name="_Fuel Prices 4-14_Rebuttal Power Costs_Adj Bench DR 3 for Initial Briefs (Electric)" xfId="11163"/>
    <cellStyle name="_Fuel Prices 4-14_Rebuttal Power Costs_Adj Bench DR 3 for Initial Briefs (Electric) 2" xfId="11164"/>
    <cellStyle name="_Fuel Prices 4-14_Rebuttal Power Costs_Adj Bench DR 3 for Initial Briefs (Electric) 2 2" xfId="11165"/>
    <cellStyle name="_Fuel Prices 4-14_Rebuttal Power Costs_Adj Bench DR 3 for Initial Briefs (Electric) 2 2 2" xfId="11166"/>
    <cellStyle name="_Fuel Prices 4-14_Rebuttal Power Costs_Adj Bench DR 3 for Initial Briefs (Electric) 2 3" xfId="11167"/>
    <cellStyle name="_Fuel Prices 4-14_Rebuttal Power Costs_Adj Bench DR 3 for Initial Briefs (Electric) 3" xfId="11168"/>
    <cellStyle name="_Fuel Prices 4-14_Rebuttal Power Costs_Adj Bench DR 3 for Initial Briefs (Electric) 3 2" xfId="11169"/>
    <cellStyle name="_Fuel Prices 4-14_Rebuttal Power Costs_Adj Bench DR 3 for Initial Briefs (Electric) 4" xfId="11170"/>
    <cellStyle name="_Fuel Prices 4-14_Rebuttal Power Costs_Adj Bench DR 3 for Initial Briefs (Electric)_DEM-WP(C) ENERG10C--ctn Mid-C_042010 2010GRC" xfId="11171"/>
    <cellStyle name="_Fuel Prices 4-14_Rebuttal Power Costs_Adj Bench DR 3 for Initial Briefs (Electric)_DEM-WP(C) ENERG10C--ctn Mid-C_042010 2010GRC 2" xfId="11172"/>
    <cellStyle name="_Fuel Prices 4-14_Rebuttal Power Costs_DEM-WP(C) ENERG10C--ctn Mid-C_042010 2010GRC" xfId="11173"/>
    <cellStyle name="_Fuel Prices 4-14_Rebuttal Power Costs_DEM-WP(C) ENERG10C--ctn Mid-C_042010 2010GRC 2" xfId="11174"/>
    <cellStyle name="_Fuel Prices 4-14_Rebuttal Power Costs_Electric Rev Req Model (2009 GRC) Rebuttal" xfId="11175"/>
    <cellStyle name="_Fuel Prices 4-14_Rebuttal Power Costs_Electric Rev Req Model (2009 GRC) Rebuttal 2" xfId="11176"/>
    <cellStyle name="_Fuel Prices 4-14_Rebuttal Power Costs_Electric Rev Req Model (2009 GRC) Rebuttal 2 2" xfId="11177"/>
    <cellStyle name="_Fuel Prices 4-14_Rebuttal Power Costs_Electric Rev Req Model (2009 GRC) Rebuttal 2 2 2" xfId="11178"/>
    <cellStyle name="_Fuel Prices 4-14_Rebuttal Power Costs_Electric Rev Req Model (2009 GRC) Rebuttal 2 3" xfId="11179"/>
    <cellStyle name="_Fuel Prices 4-14_Rebuttal Power Costs_Electric Rev Req Model (2009 GRC) Rebuttal 3" xfId="11180"/>
    <cellStyle name="_Fuel Prices 4-14_Rebuttal Power Costs_Electric Rev Req Model (2009 GRC) Rebuttal 3 2" xfId="11181"/>
    <cellStyle name="_Fuel Prices 4-14_Rebuttal Power Costs_Electric Rev Req Model (2009 GRC) Rebuttal 4" xfId="11182"/>
    <cellStyle name="_Fuel Prices 4-14_Rebuttal Power Costs_Electric Rev Req Model (2009 GRC) Rebuttal REmoval of New  WH Solar AdjustMI" xfId="11183"/>
    <cellStyle name="_Fuel Prices 4-14_Rebuttal Power Costs_Electric Rev Req Model (2009 GRC) Rebuttal REmoval of New  WH Solar AdjustMI 2" xfId="11184"/>
    <cellStyle name="_Fuel Prices 4-14_Rebuttal Power Costs_Electric Rev Req Model (2009 GRC) Rebuttal REmoval of New  WH Solar AdjustMI 2 2" xfId="11185"/>
    <cellStyle name="_Fuel Prices 4-14_Rebuttal Power Costs_Electric Rev Req Model (2009 GRC) Rebuttal REmoval of New  WH Solar AdjustMI 2 2 2" xfId="11186"/>
    <cellStyle name="_Fuel Prices 4-14_Rebuttal Power Costs_Electric Rev Req Model (2009 GRC) Rebuttal REmoval of New  WH Solar AdjustMI 2 3" xfId="11187"/>
    <cellStyle name="_Fuel Prices 4-14_Rebuttal Power Costs_Electric Rev Req Model (2009 GRC) Rebuttal REmoval of New  WH Solar AdjustMI 3" xfId="11188"/>
    <cellStyle name="_Fuel Prices 4-14_Rebuttal Power Costs_Electric Rev Req Model (2009 GRC) Rebuttal REmoval of New  WH Solar AdjustMI 3 2" xfId="11189"/>
    <cellStyle name="_Fuel Prices 4-14_Rebuttal Power Costs_Electric Rev Req Model (2009 GRC) Rebuttal REmoval of New  WH Solar AdjustMI 4" xfId="11190"/>
    <cellStyle name="_Fuel Prices 4-14_Rebuttal Power Costs_Electric Rev Req Model (2009 GRC) Rebuttal REmoval of New  WH Solar AdjustMI_DEM-WP(C) ENERG10C--ctn Mid-C_042010 2010GRC" xfId="11191"/>
    <cellStyle name="_Fuel Prices 4-14_Rebuttal Power Costs_Electric Rev Req Model (2009 GRC) Rebuttal REmoval of New  WH Solar AdjustMI_DEM-WP(C) ENERG10C--ctn Mid-C_042010 2010GRC 2" xfId="11192"/>
    <cellStyle name="_Fuel Prices 4-14_Rebuttal Power Costs_Electric Rev Req Model (2009 GRC) Revised 01-18-2010" xfId="11193"/>
    <cellStyle name="_Fuel Prices 4-14_Rebuttal Power Costs_Electric Rev Req Model (2009 GRC) Revised 01-18-2010 2" xfId="11194"/>
    <cellStyle name="_Fuel Prices 4-14_Rebuttal Power Costs_Electric Rev Req Model (2009 GRC) Revised 01-18-2010 2 2" xfId="11195"/>
    <cellStyle name="_Fuel Prices 4-14_Rebuttal Power Costs_Electric Rev Req Model (2009 GRC) Revised 01-18-2010 2 2 2" xfId="11196"/>
    <cellStyle name="_Fuel Prices 4-14_Rebuttal Power Costs_Electric Rev Req Model (2009 GRC) Revised 01-18-2010 2 3" xfId="11197"/>
    <cellStyle name="_Fuel Prices 4-14_Rebuttal Power Costs_Electric Rev Req Model (2009 GRC) Revised 01-18-2010 3" xfId="11198"/>
    <cellStyle name="_Fuel Prices 4-14_Rebuttal Power Costs_Electric Rev Req Model (2009 GRC) Revised 01-18-2010 3 2" xfId="11199"/>
    <cellStyle name="_Fuel Prices 4-14_Rebuttal Power Costs_Electric Rev Req Model (2009 GRC) Revised 01-18-2010 4" xfId="11200"/>
    <cellStyle name="_Fuel Prices 4-14_Rebuttal Power Costs_Electric Rev Req Model (2009 GRC) Revised 01-18-2010_DEM-WP(C) ENERG10C--ctn Mid-C_042010 2010GRC" xfId="11201"/>
    <cellStyle name="_Fuel Prices 4-14_Rebuttal Power Costs_Electric Rev Req Model (2009 GRC) Revised 01-18-2010_DEM-WP(C) ENERG10C--ctn Mid-C_042010 2010GRC 2" xfId="11202"/>
    <cellStyle name="_Fuel Prices 4-14_Rebuttal Power Costs_Final Order Electric EXHIBIT A-1" xfId="11203"/>
    <cellStyle name="_Fuel Prices 4-14_Rebuttal Power Costs_Final Order Electric EXHIBIT A-1 2" xfId="11204"/>
    <cellStyle name="_Fuel Prices 4-14_Rebuttal Power Costs_Final Order Electric EXHIBIT A-1 2 2" xfId="11205"/>
    <cellStyle name="_Fuel Prices 4-14_Rebuttal Power Costs_Final Order Electric EXHIBIT A-1 2 2 2" xfId="11206"/>
    <cellStyle name="_Fuel Prices 4-14_Rebuttal Power Costs_Final Order Electric EXHIBIT A-1 2 3" xfId="11207"/>
    <cellStyle name="_Fuel Prices 4-14_Rebuttal Power Costs_Final Order Electric EXHIBIT A-1 3" xfId="11208"/>
    <cellStyle name="_Fuel Prices 4-14_Rebuttal Power Costs_Final Order Electric EXHIBIT A-1 3 2" xfId="11209"/>
    <cellStyle name="_Fuel Prices 4-14_Rebuttal Power Costs_Final Order Electric EXHIBIT A-1 4" xfId="11210"/>
    <cellStyle name="_Fuel Prices 4-14_RECS vs PTC's w Interest 6-28-10" xfId="11211"/>
    <cellStyle name="_Fuel Prices 4-14_ROR 5.02" xfId="11212"/>
    <cellStyle name="_Fuel Prices 4-14_ROR 5.02 2" xfId="11213"/>
    <cellStyle name="_Fuel Prices 4-14_ROR 5.02 2 2" xfId="11214"/>
    <cellStyle name="_Fuel Prices 4-14_ROR 5.02 2 2 2" xfId="11215"/>
    <cellStyle name="_Fuel Prices 4-14_ROR 5.02 2 3" xfId="11216"/>
    <cellStyle name="_Fuel Prices 4-14_ROR 5.02 3" xfId="11217"/>
    <cellStyle name="_Fuel Prices 4-14_ROR 5.02 3 2" xfId="11218"/>
    <cellStyle name="_Fuel Prices 4-14_ROR 5.02 4" xfId="11219"/>
    <cellStyle name="_Fuel Prices 4-14_Sch 40 Feeder OH 2008" xfId="11220"/>
    <cellStyle name="_Fuel Prices 4-14_Sch 40 Feeder OH 2008 2" xfId="11221"/>
    <cellStyle name="_Fuel Prices 4-14_Sch 40 Feeder OH 2008 2 2" xfId="11222"/>
    <cellStyle name="_Fuel Prices 4-14_Sch 40 Feeder OH 2008 2 2 2" xfId="11223"/>
    <cellStyle name="_Fuel Prices 4-14_Sch 40 Feeder OH 2008 2 3" xfId="11224"/>
    <cellStyle name="_Fuel Prices 4-14_Sch 40 Feeder OH 2008 3" xfId="11225"/>
    <cellStyle name="_Fuel Prices 4-14_Sch 40 Feeder OH 2008 3 2" xfId="11226"/>
    <cellStyle name="_Fuel Prices 4-14_Sch 40 Feeder OH 2008 4" xfId="11227"/>
    <cellStyle name="_Fuel Prices 4-14_Sch 40 Interim Energy Rates " xfId="11228"/>
    <cellStyle name="_Fuel Prices 4-14_Sch 40 Interim Energy Rates  2" xfId="11229"/>
    <cellStyle name="_Fuel Prices 4-14_Sch 40 Interim Energy Rates  2 2" xfId="11230"/>
    <cellStyle name="_Fuel Prices 4-14_Sch 40 Interim Energy Rates  2 2 2" xfId="11231"/>
    <cellStyle name="_Fuel Prices 4-14_Sch 40 Interim Energy Rates  2 3" xfId="11232"/>
    <cellStyle name="_Fuel Prices 4-14_Sch 40 Interim Energy Rates  3" xfId="11233"/>
    <cellStyle name="_Fuel Prices 4-14_Sch 40 Interim Energy Rates  3 2" xfId="11234"/>
    <cellStyle name="_Fuel Prices 4-14_Sch 40 Interim Energy Rates  4" xfId="11235"/>
    <cellStyle name="_Fuel Prices 4-14_Sch 40 Substation A&amp;G 2008" xfId="11236"/>
    <cellStyle name="_Fuel Prices 4-14_Sch 40 Substation A&amp;G 2008 2" xfId="11237"/>
    <cellStyle name="_Fuel Prices 4-14_Sch 40 Substation A&amp;G 2008 2 2" xfId="11238"/>
    <cellStyle name="_Fuel Prices 4-14_Sch 40 Substation A&amp;G 2008 2 2 2" xfId="11239"/>
    <cellStyle name="_Fuel Prices 4-14_Sch 40 Substation A&amp;G 2008 2 3" xfId="11240"/>
    <cellStyle name="_Fuel Prices 4-14_Sch 40 Substation A&amp;G 2008 3" xfId="11241"/>
    <cellStyle name="_Fuel Prices 4-14_Sch 40 Substation A&amp;G 2008 3 2" xfId="11242"/>
    <cellStyle name="_Fuel Prices 4-14_Sch 40 Substation A&amp;G 2008 4" xfId="11243"/>
    <cellStyle name="_Fuel Prices 4-14_Sch 40 Substation O&amp;M 2008" xfId="11244"/>
    <cellStyle name="_Fuel Prices 4-14_Sch 40 Substation O&amp;M 2008 2" xfId="11245"/>
    <cellStyle name="_Fuel Prices 4-14_Sch 40 Substation O&amp;M 2008 2 2" xfId="11246"/>
    <cellStyle name="_Fuel Prices 4-14_Sch 40 Substation O&amp;M 2008 2 2 2" xfId="11247"/>
    <cellStyle name="_Fuel Prices 4-14_Sch 40 Substation O&amp;M 2008 2 3" xfId="11248"/>
    <cellStyle name="_Fuel Prices 4-14_Sch 40 Substation O&amp;M 2008 3" xfId="11249"/>
    <cellStyle name="_Fuel Prices 4-14_Sch 40 Substation O&amp;M 2008 3 2" xfId="11250"/>
    <cellStyle name="_Fuel Prices 4-14_Sch 40 Substation O&amp;M 2008 4" xfId="11251"/>
    <cellStyle name="_Fuel Prices 4-14_Subs 2008" xfId="11252"/>
    <cellStyle name="_Fuel Prices 4-14_Subs 2008 2" xfId="11253"/>
    <cellStyle name="_Fuel Prices 4-14_Subs 2008 2 2" xfId="11254"/>
    <cellStyle name="_Fuel Prices 4-14_Subs 2008 2 2 2" xfId="11255"/>
    <cellStyle name="_Fuel Prices 4-14_Subs 2008 2 3" xfId="11256"/>
    <cellStyle name="_Fuel Prices 4-14_Subs 2008 3" xfId="11257"/>
    <cellStyle name="_Fuel Prices 4-14_Subs 2008 3 2" xfId="11258"/>
    <cellStyle name="_Fuel Prices 4-14_Subs 2008 4" xfId="11259"/>
    <cellStyle name="_Fuel Prices 4-14_Typical Residential Impacts 10.27.08" xfId="11260"/>
    <cellStyle name="_Fuel Prices 4-14_Wind Integration 10GRC" xfId="11261"/>
    <cellStyle name="_Fuel Prices 4-14_Wind Integration 10GRC 2" xfId="11262"/>
    <cellStyle name="_Fuel Prices 4-14_Wind Integration 10GRC 2 2" xfId="11263"/>
    <cellStyle name="_Fuel Prices 4-14_Wind Integration 10GRC 2 2 2" xfId="11264"/>
    <cellStyle name="_Fuel Prices 4-14_Wind Integration 10GRC 2 3" xfId="11265"/>
    <cellStyle name="_Fuel Prices 4-14_Wind Integration 10GRC 3" xfId="11266"/>
    <cellStyle name="_Fuel Prices 4-14_Wind Integration 10GRC 3 2" xfId="11267"/>
    <cellStyle name="_Fuel Prices 4-14_Wind Integration 10GRC 4" xfId="11268"/>
    <cellStyle name="_Fuel Prices 4-14_Wind Integration 10GRC_DEM-WP(C) ENERG10C--ctn Mid-C_042010 2010GRC" xfId="11269"/>
    <cellStyle name="_Fuel Prices 4-14_Wind Integration 10GRC_DEM-WP(C) ENERG10C--ctn Mid-C_042010 2010GRC 2" xfId="11270"/>
    <cellStyle name="_Gas Low Income 2009" xfId="11271"/>
    <cellStyle name="_Gas Pro Forma Rev CY 2007 Janet 4_8_08" xfId="11272"/>
    <cellStyle name="_Gas Transportation Charges_2009GRC_120308" xfId="11273"/>
    <cellStyle name="_Gas Transportation Charges_2009GRC_120308 2" xfId="11274"/>
    <cellStyle name="_Gas Transportation Charges_2009GRC_120308 2 2" xfId="11275"/>
    <cellStyle name="_Gas Transportation Charges_2009GRC_120308 2 2 2" xfId="11276"/>
    <cellStyle name="_Gas Transportation Charges_2009GRC_120308 2 2 2 2" xfId="11277"/>
    <cellStyle name="_Gas Transportation Charges_2009GRC_120308 2 2 2 3" xfId="11278"/>
    <cellStyle name="_Gas Transportation Charges_2009GRC_120308 2 2 3" xfId="11279"/>
    <cellStyle name="_Gas Transportation Charges_2009GRC_120308 2 3" xfId="11280"/>
    <cellStyle name="_Gas Transportation Charges_2009GRC_120308 2 3 2" xfId="11281"/>
    <cellStyle name="_Gas Transportation Charges_2009GRC_120308 2 4" xfId="11282"/>
    <cellStyle name="_Gas Transportation Charges_2009GRC_120308 3" xfId="11283"/>
    <cellStyle name="_Gas Transportation Charges_2009GRC_120308 3 2" xfId="11284"/>
    <cellStyle name="_Gas Transportation Charges_2009GRC_120308 3 2 2" xfId="11285"/>
    <cellStyle name="_Gas Transportation Charges_2009GRC_120308 3 2 2 2" xfId="11286"/>
    <cellStyle name="_Gas Transportation Charges_2009GRC_120308 3 2 3" xfId="11287"/>
    <cellStyle name="_Gas Transportation Charges_2009GRC_120308 3 3" xfId="11288"/>
    <cellStyle name="_Gas Transportation Charges_2009GRC_120308 3 3 2" xfId="11289"/>
    <cellStyle name="_Gas Transportation Charges_2009GRC_120308 3 4" xfId="11290"/>
    <cellStyle name="_Gas Transportation Charges_2009GRC_120308 4" xfId="11291"/>
    <cellStyle name="_Gas Transportation Charges_2009GRC_120308 4 2" xfId="11292"/>
    <cellStyle name="_Gas Transportation Charges_2009GRC_120308 4 2 2" xfId="11293"/>
    <cellStyle name="_Gas Transportation Charges_2009GRC_120308 4 3" xfId="11294"/>
    <cellStyle name="_Gas Transportation Charges_2009GRC_120308 5" xfId="11295"/>
    <cellStyle name="_Gas Transportation Charges_2009GRC_120308 5 2" xfId="11296"/>
    <cellStyle name="_Gas Transportation Charges_2009GRC_120308 5 2 2" xfId="11297"/>
    <cellStyle name="_Gas Transportation Charges_2009GRC_120308 5 3" xfId="11298"/>
    <cellStyle name="_Gas Transportation Charges_2009GRC_120308 6" xfId="11299"/>
    <cellStyle name="_Gas Transportation Charges_2009GRC_120308 6 2" xfId="11300"/>
    <cellStyle name="_Gas Transportation Charges_2009GRC_120308 6 2 2" xfId="11301"/>
    <cellStyle name="_Gas Transportation Charges_2009GRC_120308 6 3" xfId="11302"/>
    <cellStyle name="_Gas Transportation Charges_2009GRC_120308 7" xfId="11303"/>
    <cellStyle name="_Gas Transportation Charges_2009GRC_120308 7 2" xfId="11304"/>
    <cellStyle name="_Gas Transportation Charges_2009GRC_120308 7 2 2" xfId="11305"/>
    <cellStyle name="_Gas Transportation Charges_2009GRC_120308 7 3" xfId="11306"/>
    <cellStyle name="_Gas Transportation Charges_2009GRC_120308 8" xfId="11307"/>
    <cellStyle name="_Gas Transportation Charges_2009GRC_120308_4 31E Reg Asset  Liab and EXH D" xfId="11308"/>
    <cellStyle name="_Gas Transportation Charges_2009GRC_120308_4 31E Reg Asset  Liab and EXH D _ Aug 10 Filing (2)" xfId="11309"/>
    <cellStyle name="_Gas Transportation Charges_2009GRC_120308_4 31E Reg Asset  Liab and EXH D _ Aug 10 Filing (2) 2" xfId="11310"/>
    <cellStyle name="_Gas Transportation Charges_2009GRC_120308_4 31E Reg Asset  Liab and EXH D _ Aug 10 Filing (2) 2 2" xfId="11311"/>
    <cellStyle name="_Gas Transportation Charges_2009GRC_120308_4 31E Reg Asset  Liab and EXH D _ Aug 10 Filing (2) 3" xfId="11312"/>
    <cellStyle name="_Gas Transportation Charges_2009GRC_120308_4 31E Reg Asset  Liab and EXH D 10" xfId="11313"/>
    <cellStyle name="_Gas Transportation Charges_2009GRC_120308_4 31E Reg Asset  Liab and EXH D 10 2" xfId="11314"/>
    <cellStyle name="_Gas Transportation Charges_2009GRC_120308_4 31E Reg Asset  Liab and EXH D 11" xfId="11315"/>
    <cellStyle name="_Gas Transportation Charges_2009GRC_120308_4 31E Reg Asset  Liab and EXH D 11 2" xfId="11316"/>
    <cellStyle name="_Gas Transportation Charges_2009GRC_120308_4 31E Reg Asset  Liab and EXH D 12" xfId="11317"/>
    <cellStyle name="_Gas Transportation Charges_2009GRC_120308_4 31E Reg Asset  Liab and EXH D 12 2" xfId="11318"/>
    <cellStyle name="_Gas Transportation Charges_2009GRC_120308_4 31E Reg Asset  Liab and EXH D 13" xfId="11319"/>
    <cellStyle name="_Gas Transportation Charges_2009GRC_120308_4 31E Reg Asset  Liab and EXH D 13 2" xfId="11320"/>
    <cellStyle name="_Gas Transportation Charges_2009GRC_120308_4 31E Reg Asset  Liab and EXH D 14" xfId="11321"/>
    <cellStyle name="_Gas Transportation Charges_2009GRC_120308_4 31E Reg Asset  Liab and EXH D 14 2" xfId="11322"/>
    <cellStyle name="_Gas Transportation Charges_2009GRC_120308_4 31E Reg Asset  Liab and EXH D 15" xfId="11323"/>
    <cellStyle name="_Gas Transportation Charges_2009GRC_120308_4 31E Reg Asset  Liab and EXH D 15 2" xfId="11324"/>
    <cellStyle name="_Gas Transportation Charges_2009GRC_120308_4 31E Reg Asset  Liab and EXH D 16" xfId="11325"/>
    <cellStyle name="_Gas Transportation Charges_2009GRC_120308_4 31E Reg Asset  Liab and EXH D 16 2" xfId="11326"/>
    <cellStyle name="_Gas Transportation Charges_2009GRC_120308_4 31E Reg Asset  Liab and EXH D 17" xfId="11327"/>
    <cellStyle name="_Gas Transportation Charges_2009GRC_120308_4 31E Reg Asset  Liab and EXH D 17 2" xfId="11328"/>
    <cellStyle name="_Gas Transportation Charges_2009GRC_120308_4 31E Reg Asset  Liab and EXH D 18" xfId="11329"/>
    <cellStyle name="_Gas Transportation Charges_2009GRC_120308_4 31E Reg Asset  Liab and EXH D 18 2" xfId="11330"/>
    <cellStyle name="_Gas Transportation Charges_2009GRC_120308_4 31E Reg Asset  Liab and EXH D 19" xfId="11331"/>
    <cellStyle name="_Gas Transportation Charges_2009GRC_120308_4 31E Reg Asset  Liab and EXH D 19 2" xfId="11332"/>
    <cellStyle name="_Gas Transportation Charges_2009GRC_120308_4 31E Reg Asset  Liab and EXH D 2" xfId="11333"/>
    <cellStyle name="_Gas Transportation Charges_2009GRC_120308_4 31E Reg Asset  Liab and EXH D 2 2" xfId="11334"/>
    <cellStyle name="_Gas Transportation Charges_2009GRC_120308_4 31E Reg Asset  Liab and EXH D 20" xfId="11335"/>
    <cellStyle name="_Gas Transportation Charges_2009GRC_120308_4 31E Reg Asset  Liab and EXH D 20 2" xfId="11336"/>
    <cellStyle name="_Gas Transportation Charges_2009GRC_120308_4 31E Reg Asset  Liab and EXH D 21" xfId="11337"/>
    <cellStyle name="_Gas Transportation Charges_2009GRC_120308_4 31E Reg Asset  Liab and EXH D 21 2" xfId="11338"/>
    <cellStyle name="_Gas Transportation Charges_2009GRC_120308_4 31E Reg Asset  Liab and EXH D 22" xfId="11339"/>
    <cellStyle name="_Gas Transportation Charges_2009GRC_120308_4 31E Reg Asset  Liab and EXH D 22 2" xfId="11340"/>
    <cellStyle name="_Gas Transportation Charges_2009GRC_120308_4 31E Reg Asset  Liab and EXH D 23" xfId="11341"/>
    <cellStyle name="_Gas Transportation Charges_2009GRC_120308_4 31E Reg Asset  Liab and EXH D 23 2" xfId="11342"/>
    <cellStyle name="_Gas Transportation Charges_2009GRC_120308_4 31E Reg Asset  Liab and EXH D 24" xfId="11343"/>
    <cellStyle name="_Gas Transportation Charges_2009GRC_120308_4 31E Reg Asset  Liab and EXH D 24 2" xfId="11344"/>
    <cellStyle name="_Gas Transportation Charges_2009GRC_120308_4 31E Reg Asset  Liab and EXH D 25" xfId="11345"/>
    <cellStyle name="_Gas Transportation Charges_2009GRC_120308_4 31E Reg Asset  Liab and EXH D 25 2" xfId="11346"/>
    <cellStyle name="_Gas Transportation Charges_2009GRC_120308_4 31E Reg Asset  Liab and EXH D 26" xfId="11347"/>
    <cellStyle name="_Gas Transportation Charges_2009GRC_120308_4 31E Reg Asset  Liab and EXH D 26 2" xfId="11348"/>
    <cellStyle name="_Gas Transportation Charges_2009GRC_120308_4 31E Reg Asset  Liab and EXH D 27" xfId="11349"/>
    <cellStyle name="_Gas Transportation Charges_2009GRC_120308_4 31E Reg Asset  Liab and EXH D 27 2" xfId="11350"/>
    <cellStyle name="_Gas Transportation Charges_2009GRC_120308_4 31E Reg Asset  Liab and EXH D 28" xfId="11351"/>
    <cellStyle name="_Gas Transportation Charges_2009GRC_120308_4 31E Reg Asset  Liab and EXH D 28 2" xfId="11352"/>
    <cellStyle name="_Gas Transportation Charges_2009GRC_120308_4 31E Reg Asset  Liab and EXH D 29" xfId="11353"/>
    <cellStyle name="_Gas Transportation Charges_2009GRC_120308_4 31E Reg Asset  Liab and EXH D 29 2" xfId="11354"/>
    <cellStyle name="_Gas Transportation Charges_2009GRC_120308_4 31E Reg Asset  Liab and EXH D 3" xfId="11355"/>
    <cellStyle name="_Gas Transportation Charges_2009GRC_120308_4 31E Reg Asset  Liab and EXH D 3 2" xfId="11356"/>
    <cellStyle name="_Gas Transportation Charges_2009GRC_120308_4 31E Reg Asset  Liab and EXH D 30" xfId="11357"/>
    <cellStyle name="_Gas Transportation Charges_2009GRC_120308_4 31E Reg Asset  Liab and EXH D 30 2" xfId="11358"/>
    <cellStyle name="_Gas Transportation Charges_2009GRC_120308_4 31E Reg Asset  Liab and EXH D 31" xfId="11359"/>
    <cellStyle name="_Gas Transportation Charges_2009GRC_120308_4 31E Reg Asset  Liab and EXH D 32" xfId="11360"/>
    <cellStyle name="_Gas Transportation Charges_2009GRC_120308_4 31E Reg Asset  Liab and EXH D 33" xfId="11361"/>
    <cellStyle name="_Gas Transportation Charges_2009GRC_120308_4 31E Reg Asset  Liab and EXH D 34" xfId="11362"/>
    <cellStyle name="_Gas Transportation Charges_2009GRC_120308_4 31E Reg Asset  Liab and EXH D 35" xfId="11363"/>
    <cellStyle name="_Gas Transportation Charges_2009GRC_120308_4 31E Reg Asset  Liab and EXH D 36" xfId="11364"/>
    <cellStyle name="_Gas Transportation Charges_2009GRC_120308_4 31E Reg Asset  Liab and EXH D 4" xfId="11365"/>
    <cellStyle name="_Gas Transportation Charges_2009GRC_120308_4 31E Reg Asset  Liab and EXH D 4 2" xfId="11366"/>
    <cellStyle name="_Gas Transportation Charges_2009GRC_120308_4 31E Reg Asset  Liab and EXH D 5" xfId="11367"/>
    <cellStyle name="_Gas Transportation Charges_2009GRC_120308_4 31E Reg Asset  Liab and EXH D 5 2" xfId="11368"/>
    <cellStyle name="_Gas Transportation Charges_2009GRC_120308_4 31E Reg Asset  Liab and EXH D 6" xfId="11369"/>
    <cellStyle name="_Gas Transportation Charges_2009GRC_120308_4 31E Reg Asset  Liab and EXH D 6 2" xfId="11370"/>
    <cellStyle name="_Gas Transportation Charges_2009GRC_120308_4 31E Reg Asset  Liab and EXH D 7" xfId="11371"/>
    <cellStyle name="_Gas Transportation Charges_2009GRC_120308_4 31E Reg Asset  Liab and EXH D 7 2" xfId="11372"/>
    <cellStyle name="_Gas Transportation Charges_2009GRC_120308_4 31E Reg Asset  Liab and EXH D 8" xfId="11373"/>
    <cellStyle name="_Gas Transportation Charges_2009GRC_120308_4 31E Reg Asset  Liab and EXH D 8 2" xfId="11374"/>
    <cellStyle name="_Gas Transportation Charges_2009GRC_120308_4 31E Reg Asset  Liab and EXH D 9" xfId="11375"/>
    <cellStyle name="_Gas Transportation Charges_2009GRC_120308_4 31E Reg Asset  Liab and EXH D 9 2" xfId="11376"/>
    <cellStyle name="_Gas Transportation Charges_2009GRC_120308_Chelan PUD Power Costs (8-10)" xfId="11377"/>
    <cellStyle name="_Gas Transportation Charges_2009GRC_120308_Chelan PUD Power Costs (8-10) 2" xfId="11378"/>
    <cellStyle name="_Gas Transportation Charges_2009GRC_120308_compare wind integration" xfId="11379"/>
    <cellStyle name="_Gas Transportation Charges_2009GRC_120308_DEM-WP(C) Chelan Power Costs" xfId="11380"/>
    <cellStyle name="_Gas Transportation Charges_2009GRC_120308_DEM-WP(C) Chelan Power Costs 2" xfId="11381"/>
    <cellStyle name="_Gas Transportation Charges_2009GRC_120308_DEM-WP(C) Chelan Power Costs 2 2" xfId="11382"/>
    <cellStyle name="_Gas Transportation Charges_2009GRC_120308_DEM-WP(C) Chelan Power Costs 3" xfId="11383"/>
    <cellStyle name="_Gas Transportation Charges_2009GRC_120308_DEM-WP(C) Costs Not In AURORA 2010GRC As Filed" xfId="11384"/>
    <cellStyle name="_Gas Transportation Charges_2009GRC_120308_DEM-WP(C) Costs Not In AURORA 2010GRC As Filed 2" xfId="11385"/>
    <cellStyle name="_Gas Transportation Charges_2009GRC_120308_DEM-WP(C) Costs Not In AURORA 2010GRC As Filed 2 2" xfId="11386"/>
    <cellStyle name="_Gas Transportation Charges_2009GRC_120308_DEM-WP(C) Costs Not In AURORA 2010GRC As Filed 2 2 2" xfId="11387"/>
    <cellStyle name="_Gas Transportation Charges_2009GRC_120308_DEM-WP(C) Costs Not In AURORA 2010GRC As Filed 3" xfId="11388"/>
    <cellStyle name="_Gas Transportation Charges_2009GRC_120308_DEM-WP(C) Costs Not In AURORA 2010GRC As Filed 3 2" xfId="11389"/>
    <cellStyle name="_Gas Transportation Charges_2009GRC_120308_DEM-WP(C) Costs Not In AURORA 2010GRC As Filed 3 3" xfId="11390"/>
    <cellStyle name="_Gas Transportation Charges_2009GRC_120308_DEM-WP(C) Costs Not In AURORA 2010GRC As Filed 4" xfId="11391"/>
    <cellStyle name="_Gas Transportation Charges_2009GRC_120308_DEM-WP(C) Costs Not In AURORA 2010GRC As Filed 4 2" xfId="11392"/>
    <cellStyle name="_Gas Transportation Charges_2009GRC_120308_DEM-WP(C) Costs Not In AURORA 2010GRC As Filed 5" xfId="11393"/>
    <cellStyle name="_Gas Transportation Charges_2009GRC_120308_DEM-WP(C) Costs Not In AURORA 2010GRC As Filed 5 2" xfId="11394"/>
    <cellStyle name="_Gas Transportation Charges_2009GRC_120308_DEM-WP(C) Costs Not In AURORA 2010GRC As Filed 6" xfId="11395"/>
    <cellStyle name="_Gas Transportation Charges_2009GRC_120308_DEM-WP(C) Costs Not In AURORA 2010GRC As Filed 6 2" xfId="11396"/>
    <cellStyle name="_Gas Transportation Charges_2009GRC_120308_DEM-WP(C) Costs Not In AURORA 2010GRC As Filed_DEM-WP(C) ENERG10C--ctn Mid-C_042010 2010GRC" xfId="11397"/>
    <cellStyle name="_Gas Transportation Charges_2009GRC_120308_DEM-WP(C) Costs Not In AURORA 2010GRC As Filed_DEM-WP(C) ENERG10C--ctn Mid-C_042010 2010GRC 2" xfId="11398"/>
    <cellStyle name="_Gas Transportation Charges_2009GRC_120308_DEM-WP(C) ENERG10C--ctn Mid-C_042010 2010GRC" xfId="11399"/>
    <cellStyle name="_Gas Transportation Charges_2009GRC_120308_DEM-WP(C) ENERG10C--ctn Mid-C_042010 2010GRC 2" xfId="11400"/>
    <cellStyle name="_Gas Transportation Charges_2009GRC_120308_DEM-WP(C) Gas Transport 2010GRC" xfId="11401"/>
    <cellStyle name="_Gas Transportation Charges_2009GRC_120308_DEM-WP(C) Gas Transport 2010GRC 2" xfId="11402"/>
    <cellStyle name="_Gas Transportation Charges_2009GRC_120308_DEM-WP(C) Gas Transport 2010GRC 2 2" xfId="11403"/>
    <cellStyle name="_Gas Transportation Charges_2009GRC_120308_DEM-WP(C) Gas Transport 2010GRC 3" xfId="11404"/>
    <cellStyle name="_Gas Transportation Charges_2009GRC_120308_NIM Summary" xfId="11405"/>
    <cellStyle name="_Gas Transportation Charges_2009GRC_120308_NIM Summary 09GRC" xfId="11406"/>
    <cellStyle name="_Gas Transportation Charges_2009GRC_120308_NIM Summary 09GRC 2" xfId="11407"/>
    <cellStyle name="_Gas Transportation Charges_2009GRC_120308_NIM Summary 09GRC 2 2" xfId="11408"/>
    <cellStyle name="_Gas Transportation Charges_2009GRC_120308_NIM Summary 09GRC 2 2 2" xfId="11409"/>
    <cellStyle name="_Gas Transportation Charges_2009GRC_120308_NIM Summary 09GRC 2 3" xfId="11410"/>
    <cellStyle name="_Gas Transportation Charges_2009GRC_120308_NIM Summary 09GRC 3" xfId="11411"/>
    <cellStyle name="_Gas Transportation Charges_2009GRC_120308_NIM Summary 09GRC 3 2" xfId="11412"/>
    <cellStyle name="_Gas Transportation Charges_2009GRC_120308_NIM Summary 09GRC 4" xfId="11413"/>
    <cellStyle name="_Gas Transportation Charges_2009GRC_120308_NIM Summary 09GRC_DEM-WP(C) ENERG10C--ctn Mid-C_042010 2010GRC" xfId="11414"/>
    <cellStyle name="_Gas Transportation Charges_2009GRC_120308_NIM Summary 09GRC_DEM-WP(C) ENERG10C--ctn Mid-C_042010 2010GRC 2" xfId="11415"/>
    <cellStyle name="_Gas Transportation Charges_2009GRC_120308_NIM Summary 10" xfId="11416"/>
    <cellStyle name="_Gas Transportation Charges_2009GRC_120308_NIM Summary 10 2" xfId="11417"/>
    <cellStyle name="_Gas Transportation Charges_2009GRC_120308_NIM Summary 11" xfId="11418"/>
    <cellStyle name="_Gas Transportation Charges_2009GRC_120308_NIM Summary 11 2" xfId="11419"/>
    <cellStyle name="_Gas Transportation Charges_2009GRC_120308_NIM Summary 12" xfId="11420"/>
    <cellStyle name="_Gas Transportation Charges_2009GRC_120308_NIM Summary 12 2" xfId="11421"/>
    <cellStyle name="_Gas Transportation Charges_2009GRC_120308_NIM Summary 13" xfId="11422"/>
    <cellStyle name="_Gas Transportation Charges_2009GRC_120308_NIM Summary 13 2" xfId="11423"/>
    <cellStyle name="_Gas Transportation Charges_2009GRC_120308_NIM Summary 14" xfId="11424"/>
    <cellStyle name="_Gas Transportation Charges_2009GRC_120308_NIM Summary 14 2" xfId="11425"/>
    <cellStyle name="_Gas Transportation Charges_2009GRC_120308_NIM Summary 15" xfId="11426"/>
    <cellStyle name="_Gas Transportation Charges_2009GRC_120308_NIM Summary 15 2" xfId="11427"/>
    <cellStyle name="_Gas Transportation Charges_2009GRC_120308_NIM Summary 16" xfId="11428"/>
    <cellStyle name="_Gas Transportation Charges_2009GRC_120308_NIM Summary 16 2" xfId="11429"/>
    <cellStyle name="_Gas Transportation Charges_2009GRC_120308_NIM Summary 17" xfId="11430"/>
    <cellStyle name="_Gas Transportation Charges_2009GRC_120308_NIM Summary 17 2" xfId="11431"/>
    <cellStyle name="_Gas Transportation Charges_2009GRC_120308_NIM Summary 18" xfId="11432"/>
    <cellStyle name="_Gas Transportation Charges_2009GRC_120308_NIM Summary 18 2" xfId="11433"/>
    <cellStyle name="_Gas Transportation Charges_2009GRC_120308_NIM Summary 19" xfId="11434"/>
    <cellStyle name="_Gas Transportation Charges_2009GRC_120308_NIM Summary 19 2" xfId="11435"/>
    <cellStyle name="_Gas Transportation Charges_2009GRC_120308_NIM Summary 2" xfId="11436"/>
    <cellStyle name="_Gas Transportation Charges_2009GRC_120308_NIM Summary 2 2" xfId="11437"/>
    <cellStyle name="_Gas Transportation Charges_2009GRC_120308_NIM Summary 2 2 2" xfId="11438"/>
    <cellStyle name="_Gas Transportation Charges_2009GRC_120308_NIM Summary 2 3" xfId="11439"/>
    <cellStyle name="_Gas Transportation Charges_2009GRC_120308_NIM Summary 20" xfId="11440"/>
    <cellStyle name="_Gas Transportation Charges_2009GRC_120308_NIM Summary 20 2" xfId="11441"/>
    <cellStyle name="_Gas Transportation Charges_2009GRC_120308_NIM Summary 21" xfId="11442"/>
    <cellStyle name="_Gas Transportation Charges_2009GRC_120308_NIM Summary 21 2" xfId="11443"/>
    <cellStyle name="_Gas Transportation Charges_2009GRC_120308_NIM Summary 22" xfId="11444"/>
    <cellStyle name="_Gas Transportation Charges_2009GRC_120308_NIM Summary 22 2" xfId="11445"/>
    <cellStyle name="_Gas Transportation Charges_2009GRC_120308_NIM Summary 23" xfId="11446"/>
    <cellStyle name="_Gas Transportation Charges_2009GRC_120308_NIM Summary 23 2" xfId="11447"/>
    <cellStyle name="_Gas Transportation Charges_2009GRC_120308_NIM Summary 24" xfId="11448"/>
    <cellStyle name="_Gas Transportation Charges_2009GRC_120308_NIM Summary 24 2" xfId="11449"/>
    <cellStyle name="_Gas Transportation Charges_2009GRC_120308_NIM Summary 25" xfId="11450"/>
    <cellStyle name="_Gas Transportation Charges_2009GRC_120308_NIM Summary 25 2" xfId="11451"/>
    <cellStyle name="_Gas Transportation Charges_2009GRC_120308_NIM Summary 26" xfId="11452"/>
    <cellStyle name="_Gas Transportation Charges_2009GRC_120308_NIM Summary 26 2" xfId="11453"/>
    <cellStyle name="_Gas Transportation Charges_2009GRC_120308_NIM Summary 27" xfId="11454"/>
    <cellStyle name="_Gas Transportation Charges_2009GRC_120308_NIM Summary 27 2" xfId="11455"/>
    <cellStyle name="_Gas Transportation Charges_2009GRC_120308_NIM Summary 28" xfId="11456"/>
    <cellStyle name="_Gas Transportation Charges_2009GRC_120308_NIM Summary 28 2" xfId="11457"/>
    <cellStyle name="_Gas Transportation Charges_2009GRC_120308_NIM Summary 29" xfId="11458"/>
    <cellStyle name="_Gas Transportation Charges_2009GRC_120308_NIM Summary 29 2" xfId="11459"/>
    <cellStyle name="_Gas Transportation Charges_2009GRC_120308_NIM Summary 3" xfId="11460"/>
    <cellStyle name="_Gas Transportation Charges_2009GRC_120308_NIM Summary 3 2" xfId="11461"/>
    <cellStyle name="_Gas Transportation Charges_2009GRC_120308_NIM Summary 30" xfId="11462"/>
    <cellStyle name="_Gas Transportation Charges_2009GRC_120308_NIM Summary 30 2" xfId="11463"/>
    <cellStyle name="_Gas Transportation Charges_2009GRC_120308_NIM Summary 31" xfId="11464"/>
    <cellStyle name="_Gas Transportation Charges_2009GRC_120308_NIM Summary 31 2" xfId="11465"/>
    <cellStyle name="_Gas Transportation Charges_2009GRC_120308_NIM Summary 32" xfId="11466"/>
    <cellStyle name="_Gas Transportation Charges_2009GRC_120308_NIM Summary 32 2" xfId="11467"/>
    <cellStyle name="_Gas Transportation Charges_2009GRC_120308_NIM Summary 33" xfId="11468"/>
    <cellStyle name="_Gas Transportation Charges_2009GRC_120308_NIM Summary 33 2" xfId="11469"/>
    <cellStyle name="_Gas Transportation Charges_2009GRC_120308_NIM Summary 34" xfId="11470"/>
    <cellStyle name="_Gas Transportation Charges_2009GRC_120308_NIM Summary 34 2" xfId="11471"/>
    <cellStyle name="_Gas Transportation Charges_2009GRC_120308_NIM Summary 35" xfId="11472"/>
    <cellStyle name="_Gas Transportation Charges_2009GRC_120308_NIM Summary 35 2" xfId="11473"/>
    <cellStyle name="_Gas Transportation Charges_2009GRC_120308_NIM Summary 36" xfId="11474"/>
    <cellStyle name="_Gas Transportation Charges_2009GRC_120308_NIM Summary 36 2" xfId="11475"/>
    <cellStyle name="_Gas Transportation Charges_2009GRC_120308_NIM Summary 37" xfId="11476"/>
    <cellStyle name="_Gas Transportation Charges_2009GRC_120308_NIM Summary 37 2" xfId="11477"/>
    <cellStyle name="_Gas Transportation Charges_2009GRC_120308_NIM Summary 38" xfId="11478"/>
    <cellStyle name="_Gas Transportation Charges_2009GRC_120308_NIM Summary 38 2" xfId="11479"/>
    <cellStyle name="_Gas Transportation Charges_2009GRC_120308_NIM Summary 39" xfId="11480"/>
    <cellStyle name="_Gas Transportation Charges_2009GRC_120308_NIM Summary 39 2" xfId="11481"/>
    <cellStyle name="_Gas Transportation Charges_2009GRC_120308_NIM Summary 4" xfId="11482"/>
    <cellStyle name="_Gas Transportation Charges_2009GRC_120308_NIM Summary 4 2" xfId="11483"/>
    <cellStyle name="_Gas Transportation Charges_2009GRC_120308_NIM Summary 40" xfId="11484"/>
    <cellStyle name="_Gas Transportation Charges_2009GRC_120308_NIM Summary 40 2" xfId="11485"/>
    <cellStyle name="_Gas Transportation Charges_2009GRC_120308_NIM Summary 41" xfId="11486"/>
    <cellStyle name="_Gas Transportation Charges_2009GRC_120308_NIM Summary 41 2" xfId="11487"/>
    <cellStyle name="_Gas Transportation Charges_2009GRC_120308_NIM Summary 42" xfId="11488"/>
    <cellStyle name="_Gas Transportation Charges_2009GRC_120308_NIM Summary 42 2" xfId="11489"/>
    <cellStyle name="_Gas Transportation Charges_2009GRC_120308_NIM Summary 43" xfId="11490"/>
    <cellStyle name="_Gas Transportation Charges_2009GRC_120308_NIM Summary 43 2" xfId="11491"/>
    <cellStyle name="_Gas Transportation Charges_2009GRC_120308_NIM Summary 44" xfId="11492"/>
    <cellStyle name="_Gas Transportation Charges_2009GRC_120308_NIM Summary 44 2" xfId="11493"/>
    <cellStyle name="_Gas Transportation Charges_2009GRC_120308_NIM Summary 45" xfId="11494"/>
    <cellStyle name="_Gas Transportation Charges_2009GRC_120308_NIM Summary 45 2" xfId="11495"/>
    <cellStyle name="_Gas Transportation Charges_2009GRC_120308_NIM Summary 46" xfId="11496"/>
    <cellStyle name="_Gas Transportation Charges_2009GRC_120308_NIM Summary 46 2" xfId="11497"/>
    <cellStyle name="_Gas Transportation Charges_2009GRC_120308_NIM Summary 47" xfId="11498"/>
    <cellStyle name="_Gas Transportation Charges_2009GRC_120308_NIM Summary 47 2" xfId="11499"/>
    <cellStyle name="_Gas Transportation Charges_2009GRC_120308_NIM Summary 48" xfId="11500"/>
    <cellStyle name="_Gas Transportation Charges_2009GRC_120308_NIM Summary 49" xfId="11501"/>
    <cellStyle name="_Gas Transportation Charges_2009GRC_120308_NIM Summary 5" xfId="11502"/>
    <cellStyle name="_Gas Transportation Charges_2009GRC_120308_NIM Summary 5 2" xfId="11503"/>
    <cellStyle name="_Gas Transportation Charges_2009GRC_120308_NIM Summary 50" xfId="11504"/>
    <cellStyle name="_Gas Transportation Charges_2009GRC_120308_NIM Summary 51" xfId="11505"/>
    <cellStyle name="_Gas Transportation Charges_2009GRC_120308_NIM Summary 6" xfId="11506"/>
    <cellStyle name="_Gas Transportation Charges_2009GRC_120308_NIM Summary 6 2" xfId="11507"/>
    <cellStyle name="_Gas Transportation Charges_2009GRC_120308_NIM Summary 7" xfId="11508"/>
    <cellStyle name="_Gas Transportation Charges_2009GRC_120308_NIM Summary 7 2" xfId="11509"/>
    <cellStyle name="_Gas Transportation Charges_2009GRC_120308_NIM Summary 8" xfId="11510"/>
    <cellStyle name="_Gas Transportation Charges_2009GRC_120308_NIM Summary 8 2" xfId="11511"/>
    <cellStyle name="_Gas Transportation Charges_2009GRC_120308_NIM Summary 9" xfId="11512"/>
    <cellStyle name="_Gas Transportation Charges_2009GRC_120308_NIM Summary 9 2" xfId="11513"/>
    <cellStyle name="_Gas Transportation Charges_2009GRC_120308_NIM Summary_DEM-WP(C) ENERG10C--ctn Mid-C_042010 2010GRC" xfId="11514"/>
    <cellStyle name="_Gas Transportation Charges_2009GRC_120308_NIM Summary_DEM-WP(C) ENERG10C--ctn Mid-C_042010 2010GRC 2" xfId="11515"/>
    <cellStyle name="_Gas Transportation Charges_2009GRC_120308_NIM+O&amp;M" xfId="11516"/>
    <cellStyle name="_Gas Transportation Charges_2009GRC_120308_NIM+O&amp;M 2" xfId="11517"/>
    <cellStyle name="_Gas Transportation Charges_2009GRC_120308_NIM+O&amp;M 2 2" xfId="11518"/>
    <cellStyle name="_Gas Transportation Charges_2009GRC_120308_NIM+O&amp;M 2 2 2" xfId="11519"/>
    <cellStyle name="_Gas Transportation Charges_2009GRC_120308_NIM+O&amp;M 2 3" xfId="11520"/>
    <cellStyle name="_Gas Transportation Charges_2009GRC_120308_NIM+O&amp;M 3" xfId="11521"/>
    <cellStyle name="_Gas Transportation Charges_2009GRC_120308_NIM+O&amp;M 3 2" xfId="11522"/>
    <cellStyle name="_Gas Transportation Charges_2009GRC_120308_NIM+O&amp;M 4" xfId="11523"/>
    <cellStyle name="_Gas Transportation Charges_2009GRC_120308_NIM+O&amp;M Monthly" xfId="11524"/>
    <cellStyle name="_Gas Transportation Charges_2009GRC_120308_NIM+O&amp;M Monthly 2" xfId="11525"/>
    <cellStyle name="_Gas Transportation Charges_2009GRC_120308_NIM+O&amp;M Monthly 2 2" xfId="11526"/>
    <cellStyle name="_Gas Transportation Charges_2009GRC_120308_NIM+O&amp;M Monthly 2 2 2" xfId="11527"/>
    <cellStyle name="_Gas Transportation Charges_2009GRC_120308_NIM+O&amp;M Monthly 2 3" xfId="11528"/>
    <cellStyle name="_Gas Transportation Charges_2009GRC_120308_NIM+O&amp;M Monthly 3" xfId="11529"/>
    <cellStyle name="_Gas Transportation Charges_2009GRC_120308_NIM+O&amp;M Monthly 3 2" xfId="11530"/>
    <cellStyle name="_Gas Transportation Charges_2009GRC_120308_NIM+O&amp;M Monthly 4" xfId="11531"/>
    <cellStyle name="_Gas Transportation Charges_2009GRC_120308_PCA 9 -  Exhibit D April 2010 (3)" xfId="11532"/>
    <cellStyle name="_Gas Transportation Charges_2009GRC_120308_PCA 9 -  Exhibit D April 2010 (3) 2" xfId="11533"/>
    <cellStyle name="_Gas Transportation Charges_2009GRC_120308_PCA 9 -  Exhibit D April 2010 (3) 2 2" xfId="11534"/>
    <cellStyle name="_Gas Transportation Charges_2009GRC_120308_PCA 9 -  Exhibit D April 2010 (3) 2 2 2" xfId="11535"/>
    <cellStyle name="_Gas Transportation Charges_2009GRC_120308_PCA 9 -  Exhibit D April 2010 (3) 2 3" xfId="11536"/>
    <cellStyle name="_Gas Transportation Charges_2009GRC_120308_PCA 9 -  Exhibit D April 2010 (3) 3" xfId="11537"/>
    <cellStyle name="_Gas Transportation Charges_2009GRC_120308_PCA 9 -  Exhibit D April 2010 (3) 3 2" xfId="11538"/>
    <cellStyle name="_Gas Transportation Charges_2009GRC_120308_PCA 9 -  Exhibit D April 2010 (3) 4" xfId="11539"/>
    <cellStyle name="_Gas Transportation Charges_2009GRC_120308_PCA 9 -  Exhibit D April 2010 (3)_DEM-WP(C) ENERG10C--ctn Mid-C_042010 2010GRC" xfId="11540"/>
    <cellStyle name="_Gas Transportation Charges_2009GRC_120308_PCA 9 -  Exhibit D April 2010 (3)_DEM-WP(C) ENERG10C--ctn Mid-C_042010 2010GRC 2" xfId="11541"/>
    <cellStyle name="_Gas Transportation Charges_2009GRC_120308_Reconciliation" xfId="11542"/>
    <cellStyle name="_Gas Transportation Charges_2009GRC_120308_Reconciliation 2" xfId="11543"/>
    <cellStyle name="_Gas Transportation Charges_2009GRC_120308_Reconciliation 2 2" xfId="11544"/>
    <cellStyle name="_Gas Transportation Charges_2009GRC_120308_Reconciliation 2 2 2" xfId="11545"/>
    <cellStyle name="_Gas Transportation Charges_2009GRC_120308_Reconciliation 3" xfId="11546"/>
    <cellStyle name="_Gas Transportation Charges_2009GRC_120308_Reconciliation 3 2" xfId="11547"/>
    <cellStyle name="_Gas Transportation Charges_2009GRC_120308_Reconciliation 3 3" xfId="11548"/>
    <cellStyle name="_Gas Transportation Charges_2009GRC_120308_Reconciliation 4" xfId="11549"/>
    <cellStyle name="_Gas Transportation Charges_2009GRC_120308_Reconciliation 4 2" xfId="11550"/>
    <cellStyle name="_Gas Transportation Charges_2009GRC_120308_Reconciliation 5" xfId="11551"/>
    <cellStyle name="_Gas Transportation Charges_2009GRC_120308_Reconciliation 5 2" xfId="11552"/>
    <cellStyle name="_Gas Transportation Charges_2009GRC_120308_Reconciliation 6" xfId="11553"/>
    <cellStyle name="_Gas Transportation Charges_2009GRC_120308_Reconciliation 6 2" xfId="11554"/>
    <cellStyle name="_Gas Transportation Charges_2009GRC_120308_Reconciliation_DEM-WP(C) ENERG10C--ctn Mid-C_042010 2010GRC" xfId="11555"/>
    <cellStyle name="_Gas Transportation Charges_2009GRC_120308_Reconciliation_DEM-WP(C) ENERG10C--ctn Mid-C_042010 2010GRC 2" xfId="11556"/>
    <cellStyle name="_Gas Transportation Charges_2009GRC_120308_Wind Integration 10GRC" xfId="11557"/>
    <cellStyle name="_Gas Transportation Charges_2009GRC_120308_Wind Integration 10GRC 2" xfId="11558"/>
    <cellStyle name="_Gas Transportation Charges_2009GRC_120308_Wind Integration 10GRC 2 2" xfId="11559"/>
    <cellStyle name="_Gas Transportation Charges_2009GRC_120308_Wind Integration 10GRC 2 2 2" xfId="11560"/>
    <cellStyle name="_Gas Transportation Charges_2009GRC_120308_Wind Integration 10GRC 2 3" xfId="11561"/>
    <cellStyle name="_Gas Transportation Charges_2009GRC_120308_Wind Integration 10GRC 3" xfId="11562"/>
    <cellStyle name="_Gas Transportation Charges_2009GRC_120308_Wind Integration 10GRC 3 2" xfId="11563"/>
    <cellStyle name="_Gas Transportation Charges_2009GRC_120308_Wind Integration 10GRC 4" xfId="11564"/>
    <cellStyle name="_Gas Transportation Charges_2009GRC_120308_Wind Integration 10GRC_DEM-WP(C) ENERG10C--ctn Mid-C_042010 2010GRC" xfId="11565"/>
    <cellStyle name="_Gas Transportation Charges_2009GRC_120308_Wind Integration 10GRC_DEM-WP(C) ENERG10C--ctn Mid-C_042010 2010GRC 2" xfId="11566"/>
    <cellStyle name="_x0013__LSRWEP LGIA like Acctg Petition Aug 2010" xfId="11567"/>
    <cellStyle name="_x0013__LSRWEP LGIA like Acctg Petition Aug 2010 2" xfId="11568"/>
    <cellStyle name="_x0013__LSRWEP LGIA like Acctg Petition Aug 2010 2 2" xfId="11569"/>
    <cellStyle name="_x0013__LSRWEP LGIA like Acctg Petition Aug 2010 3" xfId="11570"/>
    <cellStyle name="_Mid C 09GRC" xfId="11571"/>
    <cellStyle name="_Mid C 09GRC 2" xfId="11572"/>
    <cellStyle name="_Monthly Capital Spread" xfId="11573"/>
    <cellStyle name="_Monthly Fixed Input" xfId="11574"/>
    <cellStyle name="_Monthly Fixed Input 2" xfId="11575"/>
    <cellStyle name="_Monthly Fixed Input 2 2" xfId="11576"/>
    <cellStyle name="_Monthly Fixed Input 2 2 2" xfId="11577"/>
    <cellStyle name="_Monthly Fixed Input 2 3" xfId="11578"/>
    <cellStyle name="_Monthly Fixed Input 3" xfId="11579"/>
    <cellStyle name="_Monthly Fixed Input 3 2" xfId="11580"/>
    <cellStyle name="_Monthly Fixed Input 3 2 2" xfId="11581"/>
    <cellStyle name="_Monthly Fixed Input 3 3" xfId="11582"/>
    <cellStyle name="_Monthly Fixed Input 3 4" xfId="11583"/>
    <cellStyle name="_Monthly Fixed Input 4" xfId="11584"/>
    <cellStyle name="_Monthly Fixed Input_DEM-WP(C) ENERG10C--ctn Mid-C_042010 2010GRC" xfId="11585"/>
    <cellStyle name="_Monthly Fixed Input_DEM-WP(C) ENERG10C--ctn Mid-C_042010 2010GRC 2" xfId="11586"/>
    <cellStyle name="_Monthly Fixed Input_NIM Summary" xfId="11587"/>
    <cellStyle name="_Monthly Fixed Input_NIM Summary 2" xfId="11588"/>
    <cellStyle name="_Monthly Fixed Input_NIM Summary 2 2" xfId="11589"/>
    <cellStyle name="_Monthly Fixed Input_NIM Summary 2 2 2" xfId="11590"/>
    <cellStyle name="_Monthly Fixed Input_NIM Summary 2 2 2 2" xfId="11591"/>
    <cellStyle name="_Monthly Fixed Input_NIM Summary 2 2 3" xfId="11592"/>
    <cellStyle name="_Monthly Fixed Input_NIM Summary 2 2 4" xfId="11593"/>
    <cellStyle name="_Monthly Fixed Input_NIM Summary 2 3" xfId="11594"/>
    <cellStyle name="_Monthly Fixed Input_NIM Summary 2 3 2" xfId="11595"/>
    <cellStyle name="_Monthly Fixed Input_NIM Summary 2 4" xfId="11596"/>
    <cellStyle name="_Monthly Fixed Input_NIM Summary 3" xfId="11597"/>
    <cellStyle name="_Monthly Fixed Input_NIM Summary 3 2" xfId="11598"/>
    <cellStyle name="_Monthly Fixed Input_NIM Summary 3 2 2" xfId="11599"/>
    <cellStyle name="_Monthly Fixed Input_NIM Summary 3 3" xfId="11600"/>
    <cellStyle name="_Monthly Fixed Input_NIM Summary 3 4" xfId="11601"/>
    <cellStyle name="_Monthly Fixed Input_NIM Summary 4" xfId="11602"/>
    <cellStyle name="_Monthly Fixed Input_NIM Summary 4 2" xfId="11603"/>
    <cellStyle name="_Monthly Fixed Input_NIM Summary 5" xfId="11604"/>
    <cellStyle name="_Monthly Fixed Input_NIM Summary_DEM-WP(C) ENERG10C--ctn Mid-C_042010 2010GRC" xfId="11605"/>
    <cellStyle name="_Monthly Fixed Input_NIM Summary_DEM-WP(C) ENERG10C--ctn Mid-C_042010 2010GRC 2" xfId="11606"/>
    <cellStyle name="_NIM 06 Base Case Current Trends" xfId="11607"/>
    <cellStyle name="_NIM 06 Base Case Current Trends 2" xfId="11608"/>
    <cellStyle name="_NIM 06 Base Case Current Trends 2 2" xfId="11609"/>
    <cellStyle name="_NIM 06 Base Case Current Trends 2 2 2" xfId="11610"/>
    <cellStyle name="_NIM 06 Base Case Current Trends 2 2 2 2" xfId="11611"/>
    <cellStyle name="_NIM 06 Base Case Current Trends 2 2 2 2 2" xfId="11612"/>
    <cellStyle name="_NIM 06 Base Case Current Trends 2 2 2 3" xfId="11613"/>
    <cellStyle name="_NIM 06 Base Case Current Trends 2 2 2 4" xfId="11614"/>
    <cellStyle name="_NIM 06 Base Case Current Trends 2 2 3" xfId="11615"/>
    <cellStyle name="_NIM 06 Base Case Current Trends 2 2 3 2" xfId="11616"/>
    <cellStyle name="_NIM 06 Base Case Current Trends 2 2 4" xfId="11617"/>
    <cellStyle name="_NIM 06 Base Case Current Trends 2 3" xfId="11618"/>
    <cellStyle name="_NIM 06 Base Case Current Trends 2 3 2" xfId="11619"/>
    <cellStyle name="_NIM 06 Base Case Current Trends 2 3 2 2" xfId="11620"/>
    <cellStyle name="_NIM 06 Base Case Current Trends 2 3 3" xfId="11621"/>
    <cellStyle name="_NIM 06 Base Case Current Trends 2 3 4" xfId="11622"/>
    <cellStyle name="_NIM 06 Base Case Current Trends 2 4" xfId="11623"/>
    <cellStyle name="_NIM 06 Base Case Current Trends 2 4 2" xfId="11624"/>
    <cellStyle name="_NIM 06 Base Case Current Trends 2 5" xfId="11625"/>
    <cellStyle name="_NIM 06 Base Case Current Trends 3" xfId="11626"/>
    <cellStyle name="_NIM 06 Base Case Current Trends 3 2" xfId="11627"/>
    <cellStyle name="_NIM 06 Base Case Current Trends 3 2 2" xfId="11628"/>
    <cellStyle name="_NIM 06 Base Case Current Trends 3 2 3" xfId="11629"/>
    <cellStyle name="_NIM 06 Base Case Current Trends 3 3" xfId="11630"/>
    <cellStyle name="_NIM 06 Base Case Current Trends 3 4" xfId="11631"/>
    <cellStyle name="_NIM 06 Base Case Current Trends 4" xfId="11632"/>
    <cellStyle name="_NIM 06 Base Case Current Trends 4 2" xfId="11633"/>
    <cellStyle name="_NIM 06 Base Case Current Trends 4 2 2" xfId="11634"/>
    <cellStyle name="_NIM 06 Base Case Current Trends 4 3" xfId="11635"/>
    <cellStyle name="_NIM 06 Base Case Current Trends 5" xfId="11636"/>
    <cellStyle name="_NIM 06 Base Case Current Trends 5 2" xfId="11637"/>
    <cellStyle name="_NIM 06 Base Case Current Trends 5 3" xfId="11638"/>
    <cellStyle name="_NIM 06 Base Case Current Trends 6" xfId="11639"/>
    <cellStyle name="_NIM 06 Base Case Current Trends 6 2" xfId="11640"/>
    <cellStyle name="_NIM 06 Base Case Current Trends_Adj Bench DR 3 for Initial Briefs (Electric)" xfId="11641"/>
    <cellStyle name="_NIM 06 Base Case Current Trends_Adj Bench DR 3 for Initial Briefs (Electric) 2" xfId="11642"/>
    <cellStyle name="_NIM 06 Base Case Current Trends_Adj Bench DR 3 for Initial Briefs (Electric) 2 2" xfId="11643"/>
    <cellStyle name="_NIM 06 Base Case Current Trends_Adj Bench DR 3 for Initial Briefs (Electric) 2 2 2" xfId="11644"/>
    <cellStyle name="_NIM 06 Base Case Current Trends_Adj Bench DR 3 for Initial Briefs (Electric) 2 2 2 2" xfId="11645"/>
    <cellStyle name="_NIM 06 Base Case Current Trends_Adj Bench DR 3 for Initial Briefs (Electric) 2 2 3" xfId="11646"/>
    <cellStyle name="_NIM 06 Base Case Current Trends_Adj Bench DR 3 for Initial Briefs (Electric) 2 2 4" xfId="11647"/>
    <cellStyle name="_NIM 06 Base Case Current Trends_Adj Bench DR 3 for Initial Briefs (Electric) 2 3" xfId="11648"/>
    <cellStyle name="_NIM 06 Base Case Current Trends_Adj Bench DR 3 for Initial Briefs (Electric) 2 3 2" xfId="11649"/>
    <cellStyle name="_NIM 06 Base Case Current Trends_Adj Bench DR 3 for Initial Briefs (Electric) 2 4" xfId="11650"/>
    <cellStyle name="_NIM 06 Base Case Current Trends_Adj Bench DR 3 for Initial Briefs (Electric) 3" xfId="11651"/>
    <cellStyle name="_NIM 06 Base Case Current Trends_Adj Bench DR 3 for Initial Briefs (Electric) 3 2" xfId="11652"/>
    <cellStyle name="_NIM 06 Base Case Current Trends_Adj Bench DR 3 for Initial Briefs (Electric) 3 2 2" xfId="11653"/>
    <cellStyle name="_NIM 06 Base Case Current Trends_Adj Bench DR 3 for Initial Briefs (Electric) 3 3" xfId="11654"/>
    <cellStyle name="_NIM 06 Base Case Current Trends_Adj Bench DR 3 for Initial Briefs (Electric) 3 4" xfId="11655"/>
    <cellStyle name="_NIM 06 Base Case Current Trends_Adj Bench DR 3 for Initial Briefs (Electric) 4" xfId="11656"/>
    <cellStyle name="_NIM 06 Base Case Current Trends_Adj Bench DR 3 for Initial Briefs (Electric) 4 2" xfId="11657"/>
    <cellStyle name="_NIM 06 Base Case Current Trends_Adj Bench DR 3 for Initial Briefs (Electric) 5" xfId="11658"/>
    <cellStyle name="_NIM 06 Base Case Current Trends_Adj Bench DR 3 for Initial Briefs (Electric)_DEM-WP(C) ENERG10C--ctn Mid-C_042010 2010GRC" xfId="11659"/>
    <cellStyle name="_NIM 06 Base Case Current Trends_Adj Bench DR 3 for Initial Briefs (Electric)_DEM-WP(C) ENERG10C--ctn Mid-C_042010 2010GRC 2" xfId="11660"/>
    <cellStyle name="_NIM 06 Base Case Current Trends_Book1" xfId="11661"/>
    <cellStyle name="_NIM 06 Base Case Current Trends_Book1 2" xfId="11662"/>
    <cellStyle name="_NIM 06 Base Case Current Trends_Book2" xfId="11663"/>
    <cellStyle name="_NIM 06 Base Case Current Trends_Book2 2" xfId="11664"/>
    <cellStyle name="_NIM 06 Base Case Current Trends_Book2 2 2" xfId="11665"/>
    <cellStyle name="_NIM 06 Base Case Current Trends_Book2 2 2 2" xfId="11666"/>
    <cellStyle name="_NIM 06 Base Case Current Trends_Book2 2 2 2 2" xfId="11667"/>
    <cellStyle name="_NIM 06 Base Case Current Trends_Book2 2 2 3" xfId="11668"/>
    <cellStyle name="_NIM 06 Base Case Current Trends_Book2 2 2 4" xfId="11669"/>
    <cellStyle name="_NIM 06 Base Case Current Trends_Book2 2 3" xfId="11670"/>
    <cellStyle name="_NIM 06 Base Case Current Trends_Book2 2 3 2" xfId="11671"/>
    <cellStyle name="_NIM 06 Base Case Current Trends_Book2 2 4" xfId="11672"/>
    <cellStyle name="_NIM 06 Base Case Current Trends_Book2 3" xfId="11673"/>
    <cellStyle name="_NIM 06 Base Case Current Trends_Book2 3 2" xfId="11674"/>
    <cellStyle name="_NIM 06 Base Case Current Trends_Book2 3 2 2" xfId="11675"/>
    <cellStyle name="_NIM 06 Base Case Current Trends_Book2 3 3" xfId="11676"/>
    <cellStyle name="_NIM 06 Base Case Current Trends_Book2 3 4" xfId="11677"/>
    <cellStyle name="_NIM 06 Base Case Current Trends_Book2 4" xfId="11678"/>
    <cellStyle name="_NIM 06 Base Case Current Trends_Book2 4 2" xfId="11679"/>
    <cellStyle name="_NIM 06 Base Case Current Trends_Book2 5" xfId="11680"/>
    <cellStyle name="_NIM 06 Base Case Current Trends_Book2_Adj Bench DR 3 for Initial Briefs (Electric)" xfId="11681"/>
    <cellStyle name="_NIM 06 Base Case Current Trends_Book2_Adj Bench DR 3 for Initial Briefs (Electric) 2" xfId="11682"/>
    <cellStyle name="_NIM 06 Base Case Current Trends_Book2_Adj Bench DR 3 for Initial Briefs (Electric) 2 2" xfId="11683"/>
    <cellStyle name="_NIM 06 Base Case Current Trends_Book2_Adj Bench DR 3 for Initial Briefs (Electric) 2 2 2" xfId="11684"/>
    <cellStyle name="_NIM 06 Base Case Current Trends_Book2_Adj Bench DR 3 for Initial Briefs (Electric) 2 2 2 2" xfId="11685"/>
    <cellStyle name="_NIM 06 Base Case Current Trends_Book2_Adj Bench DR 3 for Initial Briefs (Electric) 2 2 3" xfId="11686"/>
    <cellStyle name="_NIM 06 Base Case Current Trends_Book2_Adj Bench DR 3 for Initial Briefs (Electric) 2 2 4" xfId="11687"/>
    <cellStyle name="_NIM 06 Base Case Current Trends_Book2_Adj Bench DR 3 for Initial Briefs (Electric) 2 3" xfId="11688"/>
    <cellStyle name="_NIM 06 Base Case Current Trends_Book2_Adj Bench DR 3 for Initial Briefs (Electric) 2 3 2" xfId="11689"/>
    <cellStyle name="_NIM 06 Base Case Current Trends_Book2_Adj Bench DR 3 for Initial Briefs (Electric) 2 4" xfId="11690"/>
    <cellStyle name="_NIM 06 Base Case Current Trends_Book2_Adj Bench DR 3 for Initial Briefs (Electric) 3" xfId="11691"/>
    <cellStyle name="_NIM 06 Base Case Current Trends_Book2_Adj Bench DR 3 for Initial Briefs (Electric) 3 2" xfId="11692"/>
    <cellStyle name="_NIM 06 Base Case Current Trends_Book2_Adj Bench DR 3 for Initial Briefs (Electric) 3 2 2" xfId="11693"/>
    <cellStyle name="_NIM 06 Base Case Current Trends_Book2_Adj Bench DR 3 for Initial Briefs (Electric) 3 3" xfId="11694"/>
    <cellStyle name="_NIM 06 Base Case Current Trends_Book2_Adj Bench DR 3 for Initial Briefs (Electric) 3 4" xfId="11695"/>
    <cellStyle name="_NIM 06 Base Case Current Trends_Book2_Adj Bench DR 3 for Initial Briefs (Electric) 4" xfId="11696"/>
    <cellStyle name="_NIM 06 Base Case Current Trends_Book2_Adj Bench DR 3 for Initial Briefs (Electric) 4 2" xfId="11697"/>
    <cellStyle name="_NIM 06 Base Case Current Trends_Book2_Adj Bench DR 3 for Initial Briefs (Electric) 5" xfId="11698"/>
    <cellStyle name="_NIM 06 Base Case Current Trends_Book2_Adj Bench DR 3 for Initial Briefs (Electric)_DEM-WP(C) ENERG10C--ctn Mid-C_042010 2010GRC" xfId="11699"/>
    <cellStyle name="_NIM 06 Base Case Current Trends_Book2_Adj Bench DR 3 for Initial Briefs (Electric)_DEM-WP(C) ENERG10C--ctn Mid-C_042010 2010GRC 2" xfId="11700"/>
    <cellStyle name="_NIM 06 Base Case Current Trends_Book2_DEM-WP(C) ENERG10C--ctn Mid-C_042010 2010GRC" xfId="11701"/>
    <cellStyle name="_NIM 06 Base Case Current Trends_Book2_DEM-WP(C) ENERG10C--ctn Mid-C_042010 2010GRC 2" xfId="11702"/>
    <cellStyle name="_NIM 06 Base Case Current Trends_Book2_Electric Rev Req Model (2009 GRC) Rebuttal" xfId="11703"/>
    <cellStyle name="_NIM 06 Base Case Current Trends_Book2_Electric Rev Req Model (2009 GRC) Rebuttal 2" xfId="11704"/>
    <cellStyle name="_NIM 06 Base Case Current Trends_Book2_Electric Rev Req Model (2009 GRC) Rebuttal 2 2" xfId="11705"/>
    <cellStyle name="_NIM 06 Base Case Current Trends_Book2_Electric Rev Req Model (2009 GRC) Rebuttal 2 2 2" xfId="11706"/>
    <cellStyle name="_NIM 06 Base Case Current Trends_Book2_Electric Rev Req Model (2009 GRC) Rebuttal 2 3" xfId="11707"/>
    <cellStyle name="_NIM 06 Base Case Current Trends_Book2_Electric Rev Req Model (2009 GRC) Rebuttal 3" xfId="11708"/>
    <cellStyle name="_NIM 06 Base Case Current Trends_Book2_Electric Rev Req Model (2009 GRC) Rebuttal 3 2" xfId="11709"/>
    <cellStyle name="_NIM 06 Base Case Current Trends_Book2_Electric Rev Req Model (2009 GRC) Rebuttal 4" xfId="11710"/>
    <cellStyle name="_NIM 06 Base Case Current Trends_Book2_Electric Rev Req Model (2009 GRC) Rebuttal REmoval of New  WH Solar AdjustMI" xfId="11711"/>
    <cellStyle name="_NIM 06 Base Case Current Trends_Book2_Electric Rev Req Model (2009 GRC) Rebuttal REmoval of New  WH Solar AdjustMI 2" xfId="11712"/>
    <cellStyle name="_NIM 06 Base Case Current Trends_Book2_Electric Rev Req Model (2009 GRC) Rebuttal REmoval of New  WH Solar AdjustMI 2 2" xfId="11713"/>
    <cellStyle name="_NIM 06 Base Case Current Trends_Book2_Electric Rev Req Model (2009 GRC) Rebuttal REmoval of New  WH Solar AdjustMI 2 2 2" xfId="11714"/>
    <cellStyle name="_NIM 06 Base Case Current Trends_Book2_Electric Rev Req Model (2009 GRC) Rebuttal REmoval of New  WH Solar AdjustMI 2 2 2 2" xfId="11715"/>
    <cellStyle name="_NIM 06 Base Case Current Trends_Book2_Electric Rev Req Model (2009 GRC) Rebuttal REmoval of New  WH Solar AdjustMI 2 2 3" xfId="11716"/>
    <cellStyle name="_NIM 06 Base Case Current Trends_Book2_Electric Rev Req Model (2009 GRC) Rebuttal REmoval of New  WH Solar AdjustMI 2 2 4" xfId="11717"/>
    <cellStyle name="_NIM 06 Base Case Current Trends_Book2_Electric Rev Req Model (2009 GRC) Rebuttal REmoval of New  WH Solar AdjustMI 2 3" xfId="11718"/>
    <cellStyle name="_NIM 06 Base Case Current Trends_Book2_Electric Rev Req Model (2009 GRC) Rebuttal REmoval of New  WH Solar AdjustMI 2 3 2" xfId="11719"/>
    <cellStyle name="_NIM 06 Base Case Current Trends_Book2_Electric Rev Req Model (2009 GRC) Rebuttal REmoval of New  WH Solar AdjustMI 2 4" xfId="11720"/>
    <cellStyle name="_NIM 06 Base Case Current Trends_Book2_Electric Rev Req Model (2009 GRC) Rebuttal REmoval of New  WH Solar AdjustMI 3" xfId="11721"/>
    <cellStyle name="_NIM 06 Base Case Current Trends_Book2_Electric Rev Req Model (2009 GRC) Rebuttal REmoval of New  WH Solar AdjustMI 3 2" xfId="11722"/>
    <cellStyle name="_NIM 06 Base Case Current Trends_Book2_Electric Rev Req Model (2009 GRC) Rebuttal REmoval of New  WH Solar AdjustMI 3 2 2" xfId="11723"/>
    <cellStyle name="_NIM 06 Base Case Current Trends_Book2_Electric Rev Req Model (2009 GRC) Rebuttal REmoval of New  WH Solar AdjustMI 3 3" xfId="11724"/>
    <cellStyle name="_NIM 06 Base Case Current Trends_Book2_Electric Rev Req Model (2009 GRC) Rebuttal REmoval of New  WH Solar AdjustMI 3 4" xfId="11725"/>
    <cellStyle name="_NIM 06 Base Case Current Trends_Book2_Electric Rev Req Model (2009 GRC) Rebuttal REmoval of New  WH Solar AdjustMI 4" xfId="11726"/>
    <cellStyle name="_NIM 06 Base Case Current Trends_Book2_Electric Rev Req Model (2009 GRC) Rebuttal REmoval of New  WH Solar AdjustMI 4 2" xfId="11727"/>
    <cellStyle name="_NIM 06 Base Case Current Trends_Book2_Electric Rev Req Model (2009 GRC) Rebuttal REmoval of New  WH Solar AdjustMI 5" xfId="11728"/>
    <cellStyle name="_NIM 06 Base Case Current Trends_Book2_Electric Rev Req Model (2009 GRC) Rebuttal REmoval of New  WH Solar AdjustMI_DEM-WP(C) ENERG10C--ctn Mid-C_042010 2010GRC" xfId="11729"/>
    <cellStyle name="_NIM 06 Base Case Current Trends_Book2_Electric Rev Req Model (2009 GRC) Rebuttal REmoval of New  WH Solar AdjustMI_DEM-WP(C) ENERG10C--ctn Mid-C_042010 2010GRC 2" xfId="11730"/>
    <cellStyle name="_NIM 06 Base Case Current Trends_Book2_Electric Rev Req Model (2009 GRC) Revised 01-18-2010" xfId="11731"/>
    <cellStyle name="_NIM 06 Base Case Current Trends_Book2_Electric Rev Req Model (2009 GRC) Revised 01-18-2010 2" xfId="11732"/>
    <cellStyle name="_NIM 06 Base Case Current Trends_Book2_Electric Rev Req Model (2009 GRC) Revised 01-18-2010 2 2" xfId="11733"/>
    <cellStyle name="_NIM 06 Base Case Current Trends_Book2_Electric Rev Req Model (2009 GRC) Revised 01-18-2010 2 2 2" xfId="11734"/>
    <cellStyle name="_NIM 06 Base Case Current Trends_Book2_Electric Rev Req Model (2009 GRC) Revised 01-18-2010 2 2 2 2" xfId="11735"/>
    <cellStyle name="_NIM 06 Base Case Current Trends_Book2_Electric Rev Req Model (2009 GRC) Revised 01-18-2010 2 2 3" xfId="11736"/>
    <cellStyle name="_NIM 06 Base Case Current Trends_Book2_Electric Rev Req Model (2009 GRC) Revised 01-18-2010 2 2 4" xfId="11737"/>
    <cellStyle name="_NIM 06 Base Case Current Trends_Book2_Electric Rev Req Model (2009 GRC) Revised 01-18-2010 2 3" xfId="11738"/>
    <cellStyle name="_NIM 06 Base Case Current Trends_Book2_Electric Rev Req Model (2009 GRC) Revised 01-18-2010 2 3 2" xfId="11739"/>
    <cellStyle name="_NIM 06 Base Case Current Trends_Book2_Electric Rev Req Model (2009 GRC) Revised 01-18-2010 2 4" xfId="11740"/>
    <cellStyle name="_NIM 06 Base Case Current Trends_Book2_Electric Rev Req Model (2009 GRC) Revised 01-18-2010 3" xfId="11741"/>
    <cellStyle name="_NIM 06 Base Case Current Trends_Book2_Electric Rev Req Model (2009 GRC) Revised 01-18-2010 3 2" xfId="11742"/>
    <cellStyle name="_NIM 06 Base Case Current Trends_Book2_Electric Rev Req Model (2009 GRC) Revised 01-18-2010 3 2 2" xfId="11743"/>
    <cellStyle name="_NIM 06 Base Case Current Trends_Book2_Electric Rev Req Model (2009 GRC) Revised 01-18-2010 3 3" xfId="11744"/>
    <cellStyle name="_NIM 06 Base Case Current Trends_Book2_Electric Rev Req Model (2009 GRC) Revised 01-18-2010 3 4" xfId="11745"/>
    <cellStyle name="_NIM 06 Base Case Current Trends_Book2_Electric Rev Req Model (2009 GRC) Revised 01-18-2010 4" xfId="11746"/>
    <cellStyle name="_NIM 06 Base Case Current Trends_Book2_Electric Rev Req Model (2009 GRC) Revised 01-18-2010 4 2" xfId="11747"/>
    <cellStyle name="_NIM 06 Base Case Current Trends_Book2_Electric Rev Req Model (2009 GRC) Revised 01-18-2010 5" xfId="11748"/>
    <cellStyle name="_NIM 06 Base Case Current Trends_Book2_Electric Rev Req Model (2009 GRC) Revised 01-18-2010_DEM-WP(C) ENERG10C--ctn Mid-C_042010 2010GRC" xfId="11749"/>
    <cellStyle name="_NIM 06 Base Case Current Trends_Book2_Electric Rev Req Model (2009 GRC) Revised 01-18-2010_DEM-WP(C) ENERG10C--ctn Mid-C_042010 2010GRC 2" xfId="11750"/>
    <cellStyle name="_NIM 06 Base Case Current Trends_Book2_Final Order Electric EXHIBIT A-1" xfId="11751"/>
    <cellStyle name="_NIM 06 Base Case Current Trends_Book2_Final Order Electric EXHIBIT A-1 2" xfId="11752"/>
    <cellStyle name="_NIM 06 Base Case Current Trends_Book2_Final Order Electric EXHIBIT A-1 2 2" xfId="11753"/>
    <cellStyle name="_NIM 06 Base Case Current Trends_Book2_Final Order Electric EXHIBIT A-1 2 2 2" xfId="11754"/>
    <cellStyle name="_NIM 06 Base Case Current Trends_Book2_Final Order Electric EXHIBIT A-1 2 3" xfId="11755"/>
    <cellStyle name="_NIM 06 Base Case Current Trends_Book2_Final Order Electric EXHIBIT A-1 2 4" xfId="11756"/>
    <cellStyle name="_NIM 06 Base Case Current Trends_Book2_Final Order Electric EXHIBIT A-1 3" xfId="11757"/>
    <cellStyle name="_NIM 06 Base Case Current Trends_Book2_Final Order Electric EXHIBIT A-1 3 2" xfId="11758"/>
    <cellStyle name="_NIM 06 Base Case Current Trends_Book2_Final Order Electric EXHIBIT A-1 4" xfId="11759"/>
    <cellStyle name="_NIM 06 Base Case Current Trends_Book2_Final Order Electric EXHIBIT A-1 5" xfId="11760"/>
    <cellStyle name="_NIM 06 Base Case Current Trends_Book2_Final Order Electric EXHIBIT A-1 6" xfId="11761"/>
    <cellStyle name="_NIM 06 Base Case Current Trends_Chelan PUD Power Costs (8-10)" xfId="11762"/>
    <cellStyle name="_NIM 06 Base Case Current Trends_Chelan PUD Power Costs (8-10) 2" xfId="11763"/>
    <cellStyle name="_NIM 06 Base Case Current Trends_Colstrip 1&amp;2 Annual O&amp;M Budgets" xfId="11764"/>
    <cellStyle name="_NIM 06 Base Case Current Trends_Confidential Material" xfId="11765"/>
    <cellStyle name="_NIM 06 Base Case Current Trends_Confidential Material 2" xfId="11766"/>
    <cellStyle name="_NIM 06 Base Case Current Trends_DEM-WP(C) Colstrip 12 Coal Cost Forecast 2010GRC" xfId="11767"/>
    <cellStyle name="_NIM 06 Base Case Current Trends_DEM-WP(C) Colstrip 12 Coal Cost Forecast 2010GRC 2" xfId="11768"/>
    <cellStyle name="_NIM 06 Base Case Current Trends_DEM-WP(C) ENERG10C--ctn Mid-C_042010 2010GRC" xfId="11769"/>
    <cellStyle name="_NIM 06 Base Case Current Trends_DEM-WP(C) ENERG10C--ctn Mid-C_042010 2010GRC 2" xfId="11770"/>
    <cellStyle name="_NIM 06 Base Case Current Trends_DEM-WP(C) Production O&amp;M 2010GRC As-Filed" xfId="11771"/>
    <cellStyle name="_NIM 06 Base Case Current Trends_DEM-WP(C) Production O&amp;M 2010GRC As-Filed 2" xfId="11772"/>
    <cellStyle name="_NIM 06 Base Case Current Trends_DEM-WP(C) Production O&amp;M 2010GRC As-Filed 2 2" xfId="11773"/>
    <cellStyle name="_NIM 06 Base Case Current Trends_DEM-WP(C) Production O&amp;M 2010GRC As-Filed 3" xfId="11774"/>
    <cellStyle name="_NIM 06 Base Case Current Trends_DEM-WP(C) Production O&amp;M 2010GRC As-Filed 3 2" xfId="11775"/>
    <cellStyle name="_NIM 06 Base Case Current Trends_DEM-WP(C) Production O&amp;M 2010GRC As-Filed 4" xfId="11776"/>
    <cellStyle name="_NIM 06 Base Case Current Trends_DEM-WP(C) Production O&amp;M 2010GRC As-Filed 4 2" xfId="11777"/>
    <cellStyle name="_NIM 06 Base Case Current Trends_DEM-WP(C) Production O&amp;M 2010GRC As-Filed 5" xfId="11778"/>
    <cellStyle name="_NIM 06 Base Case Current Trends_DEM-WP(C) Production O&amp;M 2010GRC As-Filed 5 2" xfId="11779"/>
    <cellStyle name="_NIM 06 Base Case Current Trends_DEM-WP(C) Production O&amp;M 2010GRC As-Filed 6" xfId="11780"/>
    <cellStyle name="_NIM 06 Base Case Current Trends_DEM-WP(C) Production O&amp;M 2010GRC As-Filed 6 2" xfId="11781"/>
    <cellStyle name="_NIM 06 Base Case Current Trends_Electric Rev Req Model (2009 GRC) " xfId="11782"/>
    <cellStyle name="_NIM 06 Base Case Current Trends_Electric Rev Req Model (2009 GRC)  2" xfId="11783"/>
    <cellStyle name="_NIM 06 Base Case Current Trends_Electric Rev Req Model (2009 GRC)  2 2" xfId="11784"/>
    <cellStyle name="_NIM 06 Base Case Current Trends_Electric Rev Req Model (2009 GRC)  2 2 2" xfId="11785"/>
    <cellStyle name="_NIM 06 Base Case Current Trends_Electric Rev Req Model (2009 GRC)  2 2 2 2" xfId="11786"/>
    <cellStyle name="_NIM 06 Base Case Current Trends_Electric Rev Req Model (2009 GRC)  2 2 3" xfId="11787"/>
    <cellStyle name="_NIM 06 Base Case Current Trends_Electric Rev Req Model (2009 GRC)  2 2 4" xfId="11788"/>
    <cellStyle name="_NIM 06 Base Case Current Trends_Electric Rev Req Model (2009 GRC)  2 3" xfId="11789"/>
    <cellStyle name="_NIM 06 Base Case Current Trends_Electric Rev Req Model (2009 GRC)  2 3 2" xfId="11790"/>
    <cellStyle name="_NIM 06 Base Case Current Trends_Electric Rev Req Model (2009 GRC)  2 4" xfId="11791"/>
    <cellStyle name="_NIM 06 Base Case Current Trends_Electric Rev Req Model (2009 GRC)  3" xfId="11792"/>
    <cellStyle name="_NIM 06 Base Case Current Trends_Electric Rev Req Model (2009 GRC)  3 2" xfId="11793"/>
    <cellStyle name="_NIM 06 Base Case Current Trends_Electric Rev Req Model (2009 GRC)  3 2 2" xfId="11794"/>
    <cellStyle name="_NIM 06 Base Case Current Trends_Electric Rev Req Model (2009 GRC)  3 3" xfId="11795"/>
    <cellStyle name="_NIM 06 Base Case Current Trends_Electric Rev Req Model (2009 GRC)  3 4" xfId="11796"/>
    <cellStyle name="_NIM 06 Base Case Current Trends_Electric Rev Req Model (2009 GRC)  4" xfId="11797"/>
    <cellStyle name="_NIM 06 Base Case Current Trends_Electric Rev Req Model (2009 GRC)  4 2" xfId="11798"/>
    <cellStyle name="_NIM 06 Base Case Current Trends_Electric Rev Req Model (2009 GRC)  5" xfId="11799"/>
    <cellStyle name="_NIM 06 Base Case Current Trends_Electric Rev Req Model (2009 GRC) _DEM-WP(C) ENERG10C--ctn Mid-C_042010 2010GRC" xfId="11800"/>
    <cellStyle name="_NIM 06 Base Case Current Trends_Electric Rev Req Model (2009 GRC) _DEM-WP(C) ENERG10C--ctn Mid-C_042010 2010GRC 2" xfId="11801"/>
    <cellStyle name="_NIM 06 Base Case Current Trends_Electric Rev Req Model (2009 GRC) Rebuttal" xfId="11802"/>
    <cellStyle name="_NIM 06 Base Case Current Trends_Electric Rev Req Model (2009 GRC) Rebuttal 2" xfId="11803"/>
    <cellStyle name="_NIM 06 Base Case Current Trends_Electric Rev Req Model (2009 GRC) Rebuttal 2 2" xfId="11804"/>
    <cellStyle name="_NIM 06 Base Case Current Trends_Electric Rev Req Model (2009 GRC) Rebuttal 2 2 2" xfId="11805"/>
    <cellStyle name="_NIM 06 Base Case Current Trends_Electric Rev Req Model (2009 GRC) Rebuttal 2 3" xfId="11806"/>
    <cellStyle name="_NIM 06 Base Case Current Trends_Electric Rev Req Model (2009 GRC) Rebuttal 3" xfId="11807"/>
    <cellStyle name="_NIM 06 Base Case Current Trends_Electric Rev Req Model (2009 GRC) Rebuttal 3 2" xfId="11808"/>
    <cellStyle name="_NIM 06 Base Case Current Trends_Electric Rev Req Model (2009 GRC) Rebuttal 4" xfId="11809"/>
    <cellStyle name="_NIM 06 Base Case Current Trends_Electric Rev Req Model (2009 GRC) Rebuttal REmoval of New  WH Solar AdjustMI" xfId="11810"/>
    <cellStyle name="_NIM 06 Base Case Current Trends_Electric Rev Req Model (2009 GRC) Rebuttal REmoval of New  WH Solar AdjustMI 2" xfId="11811"/>
    <cellStyle name="_NIM 06 Base Case Current Trends_Electric Rev Req Model (2009 GRC) Rebuttal REmoval of New  WH Solar AdjustMI 2 2" xfId="11812"/>
    <cellStyle name="_NIM 06 Base Case Current Trends_Electric Rev Req Model (2009 GRC) Rebuttal REmoval of New  WH Solar AdjustMI 2 2 2" xfId="11813"/>
    <cellStyle name="_NIM 06 Base Case Current Trends_Electric Rev Req Model (2009 GRC) Rebuttal REmoval of New  WH Solar AdjustMI 2 2 2 2" xfId="11814"/>
    <cellStyle name="_NIM 06 Base Case Current Trends_Electric Rev Req Model (2009 GRC) Rebuttal REmoval of New  WH Solar AdjustMI 2 2 3" xfId="11815"/>
    <cellStyle name="_NIM 06 Base Case Current Trends_Electric Rev Req Model (2009 GRC) Rebuttal REmoval of New  WH Solar AdjustMI 2 2 4" xfId="11816"/>
    <cellStyle name="_NIM 06 Base Case Current Trends_Electric Rev Req Model (2009 GRC) Rebuttal REmoval of New  WH Solar AdjustMI 2 3" xfId="11817"/>
    <cellStyle name="_NIM 06 Base Case Current Trends_Electric Rev Req Model (2009 GRC) Rebuttal REmoval of New  WH Solar AdjustMI 2 3 2" xfId="11818"/>
    <cellStyle name="_NIM 06 Base Case Current Trends_Electric Rev Req Model (2009 GRC) Rebuttal REmoval of New  WH Solar AdjustMI 2 4" xfId="11819"/>
    <cellStyle name="_NIM 06 Base Case Current Trends_Electric Rev Req Model (2009 GRC) Rebuttal REmoval of New  WH Solar AdjustMI 3" xfId="11820"/>
    <cellStyle name="_NIM 06 Base Case Current Trends_Electric Rev Req Model (2009 GRC) Rebuttal REmoval of New  WH Solar AdjustMI 3 2" xfId="11821"/>
    <cellStyle name="_NIM 06 Base Case Current Trends_Electric Rev Req Model (2009 GRC) Rebuttal REmoval of New  WH Solar AdjustMI 3 2 2" xfId="11822"/>
    <cellStyle name="_NIM 06 Base Case Current Trends_Electric Rev Req Model (2009 GRC) Rebuttal REmoval of New  WH Solar AdjustMI 3 3" xfId="11823"/>
    <cellStyle name="_NIM 06 Base Case Current Trends_Electric Rev Req Model (2009 GRC) Rebuttal REmoval of New  WH Solar AdjustMI 3 4" xfId="11824"/>
    <cellStyle name="_NIM 06 Base Case Current Trends_Electric Rev Req Model (2009 GRC) Rebuttal REmoval of New  WH Solar AdjustMI 4" xfId="11825"/>
    <cellStyle name="_NIM 06 Base Case Current Trends_Electric Rev Req Model (2009 GRC) Rebuttal REmoval of New  WH Solar AdjustMI 4 2" xfId="11826"/>
    <cellStyle name="_NIM 06 Base Case Current Trends_Electric Rev Req Model (2009 GRC) Rebuttal REmoval of New  WH Solar AdjustMI 5" xfId="11827"/>
    <cellStyle name="_NIM 06 Base Case Current Trends_Electric Rev Req Model (2009 GRC) Rebuttal REmoval of New  WH Solar AdjustMI_DEM-WP(C) ENERG10C--ctn Mid-C_042010 2010GRC" xfId="11828"/>
    <cellStyle name="_NIM 06 Base Case Current Trends_Electric Rev Req Model (2009 GRC) Rebuttal REmoval of New  WH Solar AdjustMI_DEM-WP(C) ENERG10C--ctn Mid-C_042010 2010GRC 2" xfId="11829"/>
    <cellStyle name="_NIM 06 Base Case Current Trends_Electric Rev Req Model (2009 GRC) Revised 01-18-2010" xfId="11830"/>
    <cellStyle name="_NIM 06 Base Case Current Trends_Electric Rev Req Model (2009 GRC) Revised 01-18-2010 2" xfId="11831"/>
    <cellStyle name="_NIM 06 Base Case Current Trends_Electric Rev Req Model (2009 GRC) Revised 01-18-2010 2 2" xfId="11832"/>
    <cellStyle name="_NIM 06 Base Case Current Trends_Electric Rev Req Model (2009 GRC) Revised 01-18-2010 2 2 2" xfId="11833"/>
    <cellStyle name="_NIM 06 Base Case Current Trends_Electric Rev Req Model (2009 GRC) Revised 01-18-2010 2 2 2 2" xfId="11834"/>
    <cellStyle name="_NIM 06 Base Case Current Trends_Electric Rev Req Model (2009 GRC) Revised 01-18-2010 2 2 3" xfId="11835"/>
    <cellStyle name="_NIM 06 Base Case Current Trends_Electric Rev Req Model (2009 GRC) Revised 01-18-2010 2 2 4" xfId="11836"/>
    <cellStyle name="_NIM 06 Base Case Current Trends_Electric Rev Req Model (2009 GRC) Revised 01-18-2010 2 3" xfId="11837"/>
    <cellStyle name="_NIM 06 Base Case Current Trends_Electric Rev Req Model (2009 GRC) Revised 01-18-2010 2 3 2" xfId="11838"/>
    <cellStyle name="_NIM 06 Base Case Current Trends_Electric Rev Req Model (2009 GRC) Revised 01-18-2010 2 4" xfId="11839"/>
    <cellStyle name="_NIM 06 Base Case Current Trends_Electric Rev Req Model (2009 GRC) Revised 01-18-2010 3" xfId="11840"/>
    <cellStyle name="_NIM 06 Base Case Current Trends_Electric Rev Req Model (2009 GRC) Revised 01-18-2010 3 2" xfId="11841"/>
    <cellStyle name="_NIM 06 Base Case Current Trends_Electric Rev Req Model (2009 GRC) Revised 01-18-2010 3 2 2" xfId="11842"/>
    <cellStyle name="_NIM 06 Base Case Current Trends_Electric Rev Req Model (2009 GRC) Revised 01-18-2010 3 3" xfId="11843"/>
    <cellStyle name="_NIM 06 Base Case Current Trends_Electric Rev Req Model (2009 GRC) Revised 01-18-2010 3 4" xfId="11844"/>
    <cellStyle name="_NIM 06 Base Case Current Trends_Electric Rev Req Model (2009 GRC) Revised 01-18-2010 4" xfId="11845"/>
    <cellStyle name="_NIM 06 Base Case Current Trends_Electric Rev Req Model (2009 GRC) Revised 01-18-2010 4 2" xfId="11846"/>
    <cellStyle name="_NIM 06 Base Case Current Trends_Electric Rev Req Model (2009 GRC) Revised 01-18-2010 5" xfId="11847"/>
    <cellStyle name="_NIM 06 Base Case Current Trends_Electric Rev Req Model (2009 GRC) Revised 01-18-2010_DEM-WP(C) ENERG10C--ctn Mid-C_042010 2010GRC" xfId="11848"/>
    <cellStyle name="_NIM 06 Base Case Current Trends_Electric Rev Req Model (2009 GRC) Revised 01-18-2010_DEM-WP(C) ENERG10C--ctn Mid-C_042010 2010GRC 2" xfId="11849"/>
    <cellStyle name="_NIM 06 Base Case Current Trends_Electric Rev Req Model (2010 GRC)" xfId="11850"/>
    <cellStyle name="_NIM 06 Base Case Current Trends_Electric Rev Req Model (2010 GRC) 2" xfId="11851"/>
    <cellStyle name="_NIM 06 Base Case Current Trends_Electric Rev Req Model (2010 GRC) SF" xfId="11852"/>
    <cellStyle name="_NIM 06 Base Case Current Trends_Electric Rev Req Model (2010 GRC) SF 2" xfId="11853"/>
    <cellStyle name="_NIM 06 Base Case Current Trends_Final Order Electric EXHIBIT A-1" xfId="11854"/>
    <cellStyle name="_NIM 06 Base Case Current Trends_Final Order Electric EXHIBIT A-1 2" xfId="11855"/>
    <cellStyle name="_NIM 06 Base Case Current Trends_Final Order Electric EXHIBIT A-1 2 2" xfId="11856"/>
    <cellStyle name="_NIM 06 Base Case Current Trends_Final Order Electric EXHIBIT A-1 2 2 2" xfId="11857"/>
    <cellStyle name="_NIM 06 Base Case Current Trends_Final Order Electric EXHIBIT A-1 2 3" xfId="11858"/>
    <cellStyle name="_NIM 06 Base Case Current Trends_Final Order Electric EXHIBIT A-1 2 4" xfId="11859"/>
    <cellStyle name="_NIM 06 Base Case Current Trends_Final Order Electric EXHIBIT A-1 3" xfId="11860"/>
    <cellStyle name="_NIM 06 Base Case Current Trends_Final Order Electric EXHIBIT A-1 3 2" xfId="11861"/>
    <cellStyle name="_NIM 06 Base Case Current Trends_Final Order Electric EXHIBIT A-1 4" xfId="11862"/>
    <cellStyle name="_NIM 06 Base Case Current Trends_Final Order Electric EXHIBIT A-1 5" xfId="11863"/>
    <cellStyle name="_NIM 06 Base Case Current Trends_Final Order Electric EXHIBIT A-1 6" xfId="11864"/>
    <cellStyle name="_NIM 06 Base Case Current Trends_NIM Summary" xfId="11865"/>
    <cellStyle name="_NIM 06 Base Case Current Trends_NIM Summary 2" xfId="11866"/>
    <cellStyle name="_NIM 06 Base Case Current Trends_NIM Summary 2 2" xfId="11867"/>
    <cellStyle name="_NIM 06 Base Case Current Trends_NIM Summary 2 2 2" xfId="11868"/>
    <cellStyle name="_NIM 06 Base Case Current Trends_NIM Summary 2 2 2 2" xfId="11869"/>
    <cellStyle name="_NIM 06 Base Case Current Trends_NIM Summary 2 2 3" xfId="11870"/>
    <cellStyle name="_NIM 06 Base Case Current Trends_NIM Summary 2 2 4" xfId="11871"/>
    <cellStyle name="_NIM 06 Base Case Current Trends_NIM Summary 2 3" xfId="11872"/>
    <cellStyle name="_NIM 06 Base Case Current Trends_NIM Summary 2 3 2" xfId="11873"/>
    <cellStyle name="_NIM 06 Base Case Current Trends_NIM Summary 2 4" xfId="11874"/>
    <cellStyle name="_NIM 06 Base Case Current Trends_NIM Summary 3" xfId="11875"/>
    <cellStyle name="_NIM 06 Base Case Current Trends_NIM Summary 3 2" xfId="11876"/>
    <cellStyle name="_NIM 06 Base Case Current Trends_NIM Summary 3 2 2" xfId="11877"/>
    <cellStyle name="_NIM 06 Base Case Current Trends_NIM Summary 3 3" xfId="11878"/>
    <cellStyle name="_NIM 06 Base Case Current Trends_NIM Summary 3 4" xfId="11879"/>
    <cellStyle name="_NIM 06 Base Case Current Trends_NIM Summary 4" xfId="11880"/>
    <cellStyle name="_NIM 06 Base Case Current Trends_NIM Summary 4 2" xfId="11881"/>
    <cellStyle name="_NIM 06 Base Case Current Trends_NIM Summary 5" xfId="11882"/>
    <cellStyle name="_NIM 06 Base Case Current Trends_NIM Summary_DEM-WP(C) ENERG10C--ctn Mid-C_042010 2010GRC" xfId="11883"/>
    <cellStyle name="_NIM 06 Base Case Current Trends_NIM Summary_DEM-WP(C) ENERG10C--ctn Mid-C_042010 2010GRC 2" xfId="11884"/>
    <cellStyle name="_NIM 06 Base Case Current Trends_NIM+O&amp;M" xfId="11885"/>
    <cellStyle name="_NIM 06 Base Case Current Trends_NIM+O&amp;M 2" xfId="11886"/>
    <cellStyle name="_NIM 06 Base Case Current Trends_NIM+O&amp;M 2 2" xfId="11887"/>
    <cellStyle name="_NIM 06 Base Case Current Trends_NIM+O&amp;M 2 2 2" xfId="11888"/>
    <cellStyle name="_NIM 06 Base Case Current Trends_NIM+O&amp;M 2 2 2 2" xfId="11889"/>
    <cellStyle name="_NIM 06 Base Case Current Trends_NIM+O&amp;M 2 2 3" xfId="11890"/>
    <cellStyle name="_NIM 06 Base Case Current Trends_NIM+O&amp;M 2 3" xfId="11891"/>
    <cellStyle name="_NIM 06 Base Case Current Trends_NIM+O&amp;M 2 3 2" xfId="11892"/>
    <cellStyle name="_NIM 06 Base Case Current Trends_NIM+O&amp;M 2 4" xfId="11893"/>
    <cellStyle name="_NIM 06 Base Case Current Trends_NIM+O&amp;M 3" xfId="11894"/>
    <cellStyle name="_NIM 06 Base Case Current Trends_NIM+O&amp;M 3 2" xfId="11895"/>
    <cellStyle name="_NIM 06 Base Case Current Trends_NIM+O&amp;M 3 2 2" xfId="11896"/>
    <cellStyle name="_NIM 06 Base Case Current Trends_NIM+O&amp;M 3 3" xfId="11897"/>
    <cellStyle name="_NIM 06 Base Case Current Trends_NIM+O&amp;M 4" xfId="11898"/>
    <cellStyle name="_NIM 06 Base Case Current Trends_NIM+O&amp;M 4 2" xfId="11899"/>
    <cellStyle name="_NIM 06 Base Case Current Trends_NIM+O&amp;M 5" xfId="11900"/>
    <cellStyle name="_NIM 06 Base Case Current Trends_NIM+O&amp;M Monthly" xfId="11901"/>
    <cellStyle name="_NIM 06 Base Case Current Trends_NIM+O&amp;M Monthly 2" xfId="11902"/>
    <cellStyle name="_NIM 06 Base Case Current Trends_NIM+O&amp;M Monthly 2 2" xfId="11903"/>
    <cellStyle name="_NIM 06 Base Case Current Trends_NIM+O&amp;M Monthly 2 2 2" xfId="11904"/>
    <cellStyle name="_NIM 06 Base Case Current Trends_NIM+O&amp;M Monthly 2 2 2 2" xfId="11905"/>
    <cellStyle name="_NIM 06 Base Case Current Trends_NIM+O&amp;M Monthly 2 2 3" xfId="11906"/>
    <cellStyle name="_NIM 06 Base Case Current Trends_NIM+O&amp;M Monthly 2 3" xfId="11907"/>
    <cellStyle name="_NIM 06 Base Case Current Trends_NIM+O&amp;M Monthly 2 3 2" xfId="11908"/>
    <cellStyle name="_NIM 06 Base Case Current Trends_NIM+O&amp;M Monthly 2 4" xfId="11909"/>
    <cellStyle name="_NIM 06 Base Case Current Trends_NIM+O&amp;M Monthly 3" xfId="11910"/>
    <cellStyle name="_NIM 06 Base Case Current Trends_NIM+O&amp;M Monthly 3 2" xfId="11911"/>
    <cellStyle name="_NIM 06 Base Case Current Trends_NIM+O&amp;M Monthly 3 2 2" xfId="11912"/>
    <cellStyle name="_NIM 06 Base Case Current Trends_NIM+O&amp;M Monthly 3 3" xfId="11913"/>
    <cellStyle name="_NIM 06 Base Case Current Trends_NIM+O&amp;M Monthly 4" xfId="11914"/>
    <cellStyle name="_NIM 06 Base Case Current Trends_NIM+O&amp;M Monthly 4 2" xfId="11915"/>
    <cellStyle name="_NIM 06 Base Case Current Trends_NIM+O&amp;M Monthly 5" xfId="11916"/>
    <cellStyle name="_NIM 06 Base Case Current Trends_Rebuttal Power Costs" xfId="11917"/>
    <cellStyle name="_NIM 06 Base Case Current Trends_Rebuttal Power Costs 2" xfId="11918"/>
    <cellStyle name="_NIM 06 Base Case Current Trends_Rebuttal Power Costs 2 2" xfId="11919"/>
    <cellStyle name="_NIM 06 Base Case Current Trends_Rebuttal Power Costs 2 2 2" xfId="11920"/>
    <cellStyle name="_NIM 06 Base Case Current Trends_Rebuttal Power Costs 2 2 2 2" xfId="11921"/>
    <cellStyle name="_NIM 06 Base Case Current Trends_Rebuttal Power Costs 2 2 3" xfId="11922"/>
    <cellStyle name="_NIM 06 Base Case Current Trends_Rebuttal Power Costs 2 2 4" xfId="11923"/>
    <cellStyle name="_NIM 06 Base Case Current Trends_Rebuttal Power Costs 2 3" xfId="11924"/>
    <cellStyle name="_NIM 06 Base Case Current Trends_Rebuttal Power Costs 2 3 2" xfId="11925"/>
    <cellStyle name="_NIM 06 Base Case Current Trends_Rebuttal Power Costs 2 4" xfId="11926"/>
    <cellStyle name="_NIM 06 Base Case Current Trends_Rebuttal Power Costs 3" xfId="11927"/>
    <cellStyle name="_NIM 06 Base Case Current Trends_Rebuttal Power Costs 3 2" xfId="11928"/>
    <cellStyle name="_NIM 06 Base Case Current Trends_Rebuttal Power Costs 3 2 2" xfId="11929"/>
    <cellStyle name="_NIM 06 Base Case Current Trends_Rebuttal Power Costs 3 3" xfId="11930"/>
    <cellStyle name="_NIM 06 Base Case Current Trends_Rebuttal Power Costs 3 4" xfId="11931"/>
    <cellStyle name="_NIM 06 Base Case Current Trends_Rebuttal Power Costs 4" xfId="11932"/>
    <cellStyle name="_NIM 06 Base Case Current Trends_Rebuttal Power Costs 4 2" xfId="11933"/>
    <cellStyle name="_NIM 06 Base Case Current Trends_Rebuttal Power Costs 5" xfId="11934"/>
    <cellStyle name="_NIM 06 Base Case Current Trends_Rebuttal Power Costs_Adj Bench DR 3 for Initial Briefs (Electric)" xfId="11935"/>
    <cellStyle name="_NIM 06 Base Case Current Trends_Rebuttal Power Costs_Adj Bench DR 3 for Initial Briefs (Electric) 2" xfId="11936"/>
    <cellStyle name="_NIM 06 Base Case Current Trends_Rebuttal Power Costs_Adj Bench DR 3 for Initial Briefs (Electric) 2 2" xfId="11937"/>
    <cellStyle name="_NIM 06 Base Case Current Trends_Rebuttal Power Costs_Adj Bench DR 3 for Initial Briefs (Electric) 2 2 2" xfId="11938"/>
    <cellStyle name="_NIM 06 Base Case Current Trends_Rebuttal Power Costs_Adj Bench DR 3 for Initial Briefs (Electric) 2 2 2 2" xfId="11939"/>
    <cellStyle name="_NIM 06 Base Case Current Trends_Rebuttal Power Costs_Adj Bench DR 3 for Initial Briefs (Electric) 2 2 3" xfId="11940"/>
    <cellStyle name="_NIM 06 Base Case Current Trends_Rebuttal Power Costs_Adj Bench DR 3 for Initial Briefs (Electric) 2 2 4" xfId="11941"/>
    <cellStyle name="_NIM 06 Base Case Current Trends_Rebuttal Power Costs_Adj Bench DR 3 for Initial Briefs (Electric) 2 3" xfId="11942"/>
    <cellStyle name="_NIM 06 Base Case Current Trends_Rebuttal Power Costs_Adj Bench DR 3 for Initial Briefs (Electric) 2 3 2" xfId="11943"/>
    <cellStyle name="_NIM 06 Base Case Current Trends_Rebuttal Power Costs_Adj Bench DR 3 for Initial Briefs (Electric) 2 4" xfId="11944"/>
    <cellStyle name="_NIM 06 Base Case Current Trends_Rebuttal Power Costs_Adj Bench DR 3 for Initial Briefs (Electric) 3" xfId="11945"/>
    <cellStyle name="_NIM 06 Base Case Current Trends_Rebuttal Power Costs_Adj Bench DR 3 for Initial Briefs (Electric) 3 2" xfId="11946"/>
    <cellStyle name="_NIM 06 Base Case Current Trends_Rebuttal Power Costs_Adj Bench DR 3 for Initial Briefs (Electric) 3 2 2" xfId="11947"/>
    <cellStyle name="_NIM 06 Base Case Current Trends_Rebuttal Power Costs_Adj Bench DR 3 for Initial Briefs (Electric) 3 3" xfId="11948"/>
    <cellStyle name="_NIM 06 Base Case Current Trends_Rebuttal Power Costs_Adj Bench DR 3 for Initial Briefs (Electric) 3 4" xfId="11949"/>
    <cellStyle name="_NIM 06 Base Case Current Trends_Rebuttal Power Costs_Adj Bench DR 3 for Initial Briefs (Electric) 4" xfId="11950"/>
    <cellStyle name="_NIM 06 Base Case Current Trends_Rebuttal Power Costs_Adj Bench DR 3 for Initial Briefs (Electric) 4 2" xfId="11951"/>
    <cellStyle name="_NIM 06 Base Case Current Trends_Rebuttal Power Costs_Adj Bench DR 3 for Initial Briefs (Electric) 5" xfId="11952"/>
    <cellStyle name="_NIM 06 Base Case Current Trends_Rebuttal Power Costs_Adj Bench DR 3 for Initial Briefs (Electric)_DEM-WP(C) ENERG10C--ctn Mid-C_042010 2010GRC" xfId="11953"/>
    <cellStyle name="_NIM 06 Base Case Current Trends_Rebuttal Power Costs_Adj Bench DR 3 for Initial Briefs (Electric)_DEM-WP(C) ENERG10C--ctn Mid-C_042010 2010GRC 2" xfId="11954"/>
    <cellStyle name="_NIM 06 Base Case Current Trends_Rebuttal Power Costs_DEM-WP(C) ENERG10C--ctn Mid-C_042010 2010GRC" xfId="11955"/>
    <cellStyle name="_NIM 06 Base Case Current Trends_Rebuttal Power Costs_DEM-WP(C) ENERG10C--ctn Mid-C_042010 2010GRC 2" xfId="11956"/>
    <cellStyle name="_NIM 06 Base Case Current Trends_Rebuttal Power Costs_Electric Rev Req Model (2009 GRC) Rebuttal" xfId="11957"/>
    <cellStyle name="_NIM 06 Base Case Current Trends_Rebuttal Power Costs_Electric Rev Req Model (2009 GRC) Rebuttal 2" xfId="11958"/>
    <cellStyle name="_NIM 06 Base Case Current Trends_Rebuttal Power Costs_Electric Rev Req Model (2009 GRC) Rebuttal 2 2" xfId="11959"/>
    <cellStyle name="_NIM 06 Base Case Current Trends_Rebuttal Power Costs_Electric Rev Req Model (2009 GRC) Rebuttal 2 2 2" xfId="11960"/>
    <cellStyle name="_NIM 06 Base Case Current Trends_Rebuttal Power Costs_Electric Rev Req Model (2009 GRC) Rebuttal 2 3" xfId="11961"/>
    <cellStyle name="_NIM 06 Base Case Current Trends_Rebuttal Power Costs_Electric Rev Req Model (2009 GRC) Rebuttal 3" xfId="11962"/>
    <cellStyle name="_NIM 06 Base Case Current Trends_Rebuttal Power Costs_Electric Rev Req Model (2009 GRC) Rebuttal 3 2" xfId="11963"/>
    <cellStyle name="_NIM 06 Base Case Current Trends_Rebuttal Power Costs_Electric Rev Req Model (2009 GRC) Rebuttal 4" xfId="11964"/>
    <cellStyle name="_NIM 06 Base Case Current Trends_Rebuttal Power Costs_Electric Rev Req Model (2009 GRC) Rebuttal REmoval of New  WH Solar AdjustMI" xfId="11965"/>
    <cellStyle name="_NIM 06 Base Case Current Trends_Rebuttal Power Costs_Electric Rev Req Model (2009 GRC) Rebuttal REmoval of New  WH Solar AdjustMI 2" xfId="11966"/>
    <cellStyle name="_NIM 06 Base Case Current Trends_Rebuttal Power Costs_Electric Rev Req Model (2009 GRC) Rebuttal REmoval of New  WH Solar AdjustMI 2 2" xfId="11967"/>
    <cellStyle name="_NIM 06 Base Case Current Trends_Rebuttal Power Costs_Electric Rev Req Model (2009 GRC) Rebuttal REmoval of New  WH Solar AdjustMI 2 2 2" xfId="11968"/>
    <cellStyle name="_NIM 06 Base Case Current Trends_Rebuttal Power Costs_Electric Rev Req Model (2009 GRC) Rebuttal REmoval of New  WH Solar AdjustMI 2 2 2 2" xfId="11969"/>
    <cellStyle name="_NIM 06 Base Case Current Trends_Rebuttal Power Costs_Electric Rev Req Model (2009 GRC) Rebuttal REmoval of New  WH Solar AdjustMI 2 2 3" xfId="11970"/>
    <cellStyle name="_NIM 06 Base Case Current Trends_Rebuttal Power Costs_Electric Rev Req Model (2009 GRC) Rebuttal REmoval of New  WH Solar AdjustMI 2 2 4" xfId="11971"/>
    <cellStyle name="_NIM 06 Base Case Current Trends_Rebuttal Power Costs_Electric Rev Req Model (2009 GRC) Rebuttal REmoval of New  WH Solar AdjustMI 2 3" xfId="11972"/>
    <cellStyle name="_NIM 06 Base Case Current Trends_Rebuttal Power Costs_Electric Rev Req Model (2009 GRC) Rebuttal REmoval of New  WH Solar AdjustMI 2 3 2" xfId="11973"/>
    <cellStyle name="_NIM 06 Base Case Current Trends_Rebuttal Power Costs_Electric Rev Req Model (2009 GRC) Rebuttal REmoval of New  WH Solar AdjustMI 2 4" xfId="11974"/>
    <cellStyle name="_NIM 06 Base Case Current Trends_Rebuttal Power Costs_Electric Rev Req Model (2009 GRC) Rebuttal REmoval of New  WH Solar AdjustMI 3" xfId="11975"/>
    <cellStyle name="_NIM 06 Base Case Current Trends_Rebuttal Power Costs_Electric Rev Req Model (2009 GRC) Rebuttal REmoval of New  WH Solar AdjustMI 3 2" xfId="11976"/>
    <cellStyle name="_NIM 06 Base Case Current Trends_Rebuttal Power Costs_Electric Rev Req Model (2009 GRC) Rebuttal REmoval of New  WH Solar AdjustMI 3 2 2" xfId="11977"/>
    <cellStyle name="_NIM 06 Base Case Current Trends_Rebuttal Power Costs_Electric Rev Req Model (2009 GRC) Rebuttal REmoval of New  WH Solar AdjustMI 3 3" xfId="11978"/>
    <cellStyle name="_NIM 06 Base Case Current Trends_Rebuttal Power Costs_Electric Rev Req Model (2009 GRC) Rebuttal REmoval of New  WH Solar AdjustMI 3 4" xfId="11979"/>
    <cellStyle name="_NIM 06 Base Case Current Trends_Rebuttal Power Costs_Electric Rev Req Model (2009 GRC) Rebuttal REmoval of New  WH Solar AdjustMI 4" xfId="11980"/>
    <cellStyle name="_NIM 06 Base Case Current Trends_Rebuttal Power Costs_Electric Rev Req Model (2009 GRC) Rebuttal REmoval of New  WH Solar AdjustMI 4 2" xfId="11981"/>
    <cellStyle name="_NIM 06 Base Case Current Trends_Rebuttal Power Costs_Electric Rev Req Model (2009 GRC) Rebuttal REmoval of New  WH Solar AdjustMI 5" xfId="11982"/>
    <cellStyle name="_NIM 06 Base Case Current Trends_Rebuttal Power Costs_Electric Rev Req Model (2009 GRC) Rebuttal REmoval of New  WH Solar AdjustMI_DEM-WP(C) ENERG10C--ctn Mid-C_042010 2010GRC" xfId="11983"/>
    <cellStyle name="_NIM 06 Base Case Current Trends_Rebuttal Power Costs_Electric Rev Req Model (2009 GRC) Rebuttal REmoval of New  WH Solar AdjustMI_DEM-WP(C) ENERG10C--ctn Mid-C_042010 2010GRC 2" xfId="11984"/>
    <cellStyle name="_NIM 06 Base Case Current Trends_Rebuttal Power Costs_Electric Rev Req Model (2009 GRC) Revised 01-18-2010" xfId="11985"/>
    <cellStyle name="_NIM 06 Base Case Current Trends_Rebuttal Power Costs_Electric Rev Req Model (2009 GRC) Revised 01-18-2010 2" xfId="11986"/>
    <cellStyle name="_NIM 06 Base Case Current Trends_Rebuttal Power Costs_Electric Rev Req Model (2009 GRC) Revised 01-18-2010 2 2" xfId="11987"/>
    <cellStyle name="_NIM 06 Base Case Current Trends_Rebuttal Power Costs_Electric Rev Req Model (2009 GRC) Revised 01-18-2010 2 2 2" xfId="11988"/>
    <cellStyle name="_NIM 06 Base Case Current Trends_Rebuttal Power Costs_Electric Rev Req Model (2009 GRC) Revised 01-18-2010 2 2 2 2" xfId="11989"/>
    <cellStyle name="_NIM 06 Base Case Current Trends_Rebuttal Power Costs_Electric Rev Req Model (2009 GRC) Revised 01-18-2010 2 2 3" xfId="11990"/>
    <cellStyle name="_NIM 06 Base Case Current Trends_Rebuttal Power Costs_Electric Rev Req Model (2009 GRC) Revised 01-18-2010 2 2 4" xfId="11991"/>
    <cellStyle name="_NIM 06 Base Case Current Trends_Rebuttal Power Costs_Electric Rev Req Model (2009 GRC) Revised 01-18-2010 2 3" xfId="11992"/>
    <cellStyle name="_NIM 06 Base Case Current Trends_Rebuttal Power Costs_Electric Rev Req Model (2009 GRC) Revised 01-18-2010 2 3 2" xfId="11993"/>
    <cellStyle name="_NIM 06 Base Case Current Trends_Rebuttal Power Costs_Electric Rev Req Model (2009 GRC) Revised 01-18-2010 2 4" xfId="11994"/>
    <cellStyle name="_NIM 06 Base Case Current Trends_Rebuttal Power Costs_Electric Rev Req Model (2009 GRC) Revised 01-18-2010 3" xfId="11995"/>
    <cellStyle name="_NIM 06 Base Case Current Trends_Rebuttal Power Costs_Electric Rev Req Model (2009 GRC) Revised 01-18-2010 3 2" xfId="11996"/>
    <cellStyle name="_NIM 06 Base Case Current Trends_Rebuttal Power Costs_Electric Rev Req Model (2009 GRC) Revised 01-18-2010 3 2 2" xfId="11997"/>
    <cellStyle name="_NIM 06 Base Case Current Trends_Rebuttal Power Costs_Electric Rev Req Model (2009 GRC) Revised 01-18-2010 3 3" xfId="11998"/>
    <cellStyle name="_NIM 06 Base Case Current Trends_Rebuttal Power Costs_Electric Rev Req Model (2009 GRC) Revised 01-18-2010 3 4" xfId="11999"/>
    <cellStyle name="_NIM 06 Base Case Current Trends_Rebuttal Power Costs_Electric Rev Req Model (2009 GRC) Revised 01-18-2010 4" xfId="12000"/>
    <cellStyle name="_NIM 06 Base Case Current Trends_Rebuttal Power Costs_Electric Rev Req Model (2009 GRC) Revised 01-18-2010 4 2" xfId="12001"/>
    <cellStyle name="_NIM 06 Base Case Current Trends_Rebuttal Power Costs_Electric Rev Req Model (2009 GRC) Revised 01-18-2010 5" xfId="12002"/>
    <cellStyle name="_NIM 06 Base Case Current Trends_Rebuttal Power Costs_Electric Rev Req Model (2009 GRC) Revised 01-18-2010_DEM-WP(C) ENERG10C--ctn Mid-C_042010 2010GRC" xfId="12003"/>
    <cellStyle name="_NIM 06 Base Case Current Trends_Rebuttal Power Costs_Electric Rev Req Model (2009 GRC) Revised 01-18-2010_DEM-WP(C) ENERG10C--ctn Mid-C_042010 2010GRC 2" xfId="12004"/>
    <cellStyle name="_NIM 06 Base Case Current Trends_Rebuttal Power Costs_Final Order Electric EXHIBIT A-1" xfId="12005"/>
    <cellStyle name="_NIM 06 Base Case Current Trends_Rebuttal Power Costs_Final Order Electric EXHIBIT A-1 2" xfId="12006"/>
    <cellStyle name="_NIM 06 Base Case Current Trends_Rebuttal Power Costs_Final Order Electric EXHIBIT A-1 2 2" xfId="12007"/>
    <cellStyle name="_NIM 06 Base Case Current Trends_Rebuttal Power Costs_Final Order Electric EXHIBIT A-1 2 2 2" xfId="12008"/>
    <cellStyle name="_NIM 06 Base Case Current Trends_Rebuttal Power Costs_Final Order Electric EXHIBIT A-1 2 3" xfId="12009"/>
    <cellStyle name="_NIM 06 Base Case Current Trends_Rebuttal Power Costs_Final Order Electric EXHIBIT A-1 2 4" xfId="12010"/>
    <cellStyle name="_NIM 06 Base Case Current Trends_Rebuttal Power Costs_Final Order Electric EXHIBIT A-1 3" xfId="12011"/>
    <cellStyle name="_NIM 06 Base Case Current Trends_Rebuttal Power Costs_Final Order Electric EXHIBIT A-1 3 2" xfId="12012"/>
    <cellStyle name="_NIM 06 Base Case Current Trends_Rebuttal Power Costs_Final Order Electric EXHIBIT A-1 4" xfId="12013"/>
    <cellStyle name="_NIM 06 Base Case Current Trends_Rebuttal Power Costs_Final Order Electric EXHIBIT A-1 5" xfId="12014"/>
    <cellStyle name="_NIM 06 Base Case Current Trends_Rebuttal Power Costs_Final Order Electric EXHIBIT A-1 6" xfId="12015"/>
    <cellStyle name="_NIM 06 Base Case Current Trends_TENASKA REGULATORY ASSET" xfId="12016"/>
    <cellStyle name="_NIM 06 Base Case Current Trends_TENASKA REGULATORY ASSET 2" xfId="12017"/>
    <cellStyle name="_NIM 06 Base Case Current Trends_TENASKA REGULATORY ASSET 2 2" xfId="12018"/>
    <cellStyle name="_NIM 06 Base Case Current Trends_TENASKA REGULATORY ASSET 2 2 2" xfId="12019"/>
    <cellStyle name="_NIM 06 Base Case Current Trends_TENASKA REGULATORY ASSET 2 3" xfId="12020"/>
    <cellStyle name="_NIM 06 Base Case Current Trends_TENASKA REGULATORY ASSET 2 4" xfId="12021"/>
    <cellStyle name="_NIM 06 Base Case Current Trends_TENASKA REGULATORY ASSET 3" xfId="12022"/>
    <cellStyle name="_NIM 06 Base Case Current Trends_TENASKA REGULATORY ASSET 3 2" xfId="12023"/>
    <cellStyle name="_NIM 06 Base Case Current Trends_TENASKA REGULATORY ASSET 4" xfId="12024"/>
    <cellStyle name="_NIM 06 Base Case Current Trends_TENASKA REGULATORY ASSET 5" xfId="12025"/>
    <cellStyle name="_NIM 06 Base Case Current Trends_TENASKA REGULATORY ASSET 6" xfId="12026"/>
    <cellStyle name="_NIM Summary 09GRC" xfId="12027"/>
    <cellStyle name="_NIM Summary 09GRC 2" xfId="12028"/>
    <cellStyle name="_NIM Summary 09GRC 2 2" xfId="12029"/>
    <cellStyle name="_NIM Summary 09GRC 2 2 2" xfId="12030"/>
    <cellStyle name="_NIM Summary 09GRC 2 2 2 2" xfId="12031"/>
    <cellStyle name="_NIM Summary 09GRC 2 2 3" xfId="12032"/>
    <cellStyle name="_NIM Summary 09GRC 2 2 4" xfId="12033"/>
    <cellStyle name="_NIM Summary 09GRC 2 3" xfId="12034"/>
    <cellStyle name="_NIM Summary 09GRC 2 3 2" xfId="12035"/>
    <cellStyle name="_NIM Summary 09GRC 2 4" xfId="12036"/>
    <cellStyle name="_NIM Summary 09GRC 3" xfId="12037"/>
    <cellStyle name="_NIM Summary 09GRC 3 2" xfId="12038"/>
    <cellStyle name="_NIM Summary 09GRC 3 2 2" xfId="12039"/>
    <cellStyle name="_NIM Summary 09GRC 3 3" xfId="12040"/>
    <cellStyle name="_NIM Summary 09GRC 3 4" xfId="12041"/>
    <cellStyle name="_NIM Summary 09GRC 4" xfId="12042"/>
    <cellStyle name="_NIM Summary 09GRC 4 2" xfId="12043"/>
    <cellStyle name="_NIM Summary 09GRC 5" xfId="12044"/>
    <cellStyle name="_NIM Summary 09GRC_DEM-WP(C) ENERG10C--ctn Mid-C_042010 2010GRC" xfId="12045"/>
    <cellStyle name="_NIM Summary 09GRC_DEM-WP(C) ENERG10C--ctn Mid-C_042010 2010GRC 2" xfId="12046"/>
    <cellStyle name="_NIM Summary 09GRC_NIM Summary" xfId="12047"/>
    <cellStyle name="_NIM Summary 09GRC_NIM Summary 2" xfId="12048"/>
    <cellStyle name="_NIM Summary 09GRC_NIM Summary 2 2" xfId="12049"/>
    <cellStyle name="_NIM Summary 09GRC_NIM Summary 2 2 2" xfId="12050"/>
    <cellStyle name="_NIM Summary 09GRC_NIM Summary 2 2 2 2" xfId="12051"/>
    <cellStyle name="_NIM Summary 09GRC_NIM Summary 2 2 3" xfId="12052"/>
    <cellStyle name="_NIM Summary 09GRC_NIM Summary 2 2 4" xfId="12053"/>
    <cellStyle name="_NIM Summary 09GRC_NIM Summary 2 3" xfId="12054"/>
    <cellStyle name="_NIM Summary 09GRC_NIM Summary 2 3 2" xfId="12055"/>
    <cellStyle name="_NIM Summary 09GRC_NIM Summary 2 4" xfId="12056"/>
    <cellStyle name="_NIM Summary 09GRC_NIM Summary 3" xfId="12057"/>
    <cellStyle name="_NIM Summary 09GRC_NIM Summary 3 2" xfId="12058"/>
    <cellStyle name="_NIM Summary 09GRC_NIM Summary 3 2 2" xfId="12059"/>
    <cellStyle name="_NIM Summary 09GRC_NIM Summary 3 3" xfId="12060"/>
    <cellStyle name="_NIM Summary 09GRC_NIM Summary 3 4" xfId="12061"/>
    <cellStyle name="_NIM Summary 09GRC_NIM Summary 4" xfId="12062"/>
    <cellStyle name="_NIM Summary 09GRC_NIM Summary 4 2" xfId="12063"/>
    <cellStyle name="_NIM Summary 09GRC_NIM Summary 5" xfId="12064"/>
    <cellStyle name="_NIM Summary 09GRC_NIM Summary_DEM-WP(C) ENERG10C--ctn Mid-C_042010 2010GRC" xfId="12065"/>
    <cellStyle name="_NIM Summary 09GRC_NIM Summary_DEM-WP(C) ENERG10C--ctn Mid-C_042010 2010GRC 2" xfId="12066"/>
    <cellStyle name="_PC DRAFT 10 15 07" xfId="12067"/>
    <cellStyle name="_PC DRAFT 10 15 07 2" xfId="12068"/>
    <cellStyle name="_PCA 7 - Exhibit D update 9_30_2008" xfId="12069"/>
    <cellStyle name="_PCA 7 - Exhibit D update 9_30_2008 2" xfId="12070"/>
    <cellStyle name="_PCA 7 - Exhibit D update 9_30_2008 2 2" xfId="12071"/>
    <cellStyle name="_PCA 7 - Exhibit D update 9_30_2008 2 2 2" xfId="12072"/>
    <cellStyle name="_PCA 7 - Exhibit D update 9_30_2008 2 2 2 2" xfId="12073"/>
    <cellStyle name="_PCA 7 - Exhibit D update 9_30_2008 2 2 2 2 2" xfId="12074"/>
    <cellStyle name="_PCA 7 - Exhibit D update 9_30_2008 2 2 2 3" xfId="12075"/>
    <cellStyle name="_PCA 7 - Exhibit D update 9_30_2008 2 2 3" xfId="12076"/>
    <cellStyle name="_PCA 7 - Exhibit D update 9_30_2008 2 2 3 2" xfId="12077"/>
    <cellStyle name="_PCA 7 - Exhibit D update 9_30_2008 2 2 4" xfId="12078"/>
    <cellStyle name="_PCA 7 - Exhibit D update 9_30_2008 2 3" xfId="12079"/>
    <cellStyle name="_PCA 7 - Exhibit D update 9_30_2008 2 3 2" xfId="12080"/>
    <cellStyle name="_PCA 7 - Exhibit D update 9_30_2008 2 3 2 2" xfId="12081"/>
    <cellStyle name="_PCA 7 - Exhibit D update 9_30_2008 2 3 3" xfId="12082"/>
    <cellStyle name="_PCA 7 - Exhibit D update 9_30_2008 2 4" xfId="12083"/>
    <cellStyle name="_PCA 7 - Exhibit D update 9_30_2008 2 4 2" xfId="12084"/>
    <cellStyle name="_PCA 7 - Exhibit D update 9_30_2008 2 5" xfId="12085"/>
    <cellStyle name="_PCA 7 - Exhibit D update 9_30_2008 3" xfId="12086"/>
    <cellStyle name="_PCA 7 - Exhibit D update 9_30_2008 3 2" xfId="12087"/>
    <cellStyle name="_PCA 7 - Exhibit D update 9_30_2008 3 2 2" xfId="12088"/>
    <cellStyle name="_PCA 7 - Exhibit D update 9_30_2008 3 2 2 2" xfId="12089"/>
    <cellStyle name="_PCA 7 - Exhibit D update 9_30_2008 3 2 2 2 2" xfId="12090"/>
    <cellStyle name="_PCA 7 - Exhibit D update 9_30_2008 3 2 2 3" xfId="12091"/>
    <cellStyle name="_PCA 7 - Exhibit D update 9_30_2008 3 2 3" xfId="12092"/>
    <cellStyle name="_PCA 7 - Exhibit D update 9_30_2008 3 2 3 2" xfId="12093"/>
    <cellStyle name="_PCA 7 - Exhibit D update 9_30_2008 3 2 4" xfId="12094"/>
    <cellStyle name="_PCA 7 - Exhibit D update 9_30_2008 3 2 5" xfId="12095"/>
    <cellStyle name="_PCA 7 - Exhibit D update 9_30_2008 3 3" xfId="12096"/>
    <cellStyle name="_PCA 7 - Exhibit D update 9_30_2008 3 3 2" xfId="12097"/>
    <cellStyle name="_PCA 7 - Exhibit D update 9_30_2008 3 3 2 2" xfId="12098"/>
    <cellStyle name="_PCA 7 - Exhibit D update 9_30_2008 3 3 3" xfId="12099"/>
    <cellStyle name="_PCA 7 - Exhibit D update 9_30_2008 3 4" xfId="12100"/>
    <cellStyle name="_PCA 7 - Exhibit D update 9_30_2008 3 4 2" xfId="12101"/>
    <cellStyle name="_PCA 7 - Exhibit D update 9_30_2008 3 5" xfId="12102"/>
    <cellStyle name="_PCA 7 - Exhibit D update 9_30_2008 4" xfId="12103"/>
    <cellStyle name="_PCA 7 - Exhibit D update 9_30_2008 4 2" xfId="12104"/>
    <cellStyle name="_PCA 7 - Exhibit D update 9_30_2008 4 2 2" xfId="12105"/>
    <cellStyle name="_PCA 7 - Exhibit D update 9_30_2008 4 2 2 2" xfId="12106"/>
    <cellStyle name="_PCA 7 - Exhibit D update 9_30_2008 4 2 3" xfId="12107"/>
    <cellStyle name="_PCA 7 - Exhibit D update 9_30_2008 4 3" xfId="12108"/>
    <cellStyle name="_PCA 7 - Exhibit D update 9_30_2008 4 3 2" xfId="12109"/>
    <cellStyle name="_PCA 7 - Exhibit D update 9_30_2008 4 4" xfId="12110"/>
    <cellStyle name="_PCA 7 - Exhibit D update 9_30_2008 5" xfId="12111"/>
    <cellStyle name="_PCA 7 - Exhibit D update 9_30_2008 5 2" xfId="12112"/>
    <cellStyle name="_PCA 7 - Exhibit D update 9_30_2008 5 2 2" xfId="12113"/>
    <cellStyle name="_PCA 7 - Exhibit D update 9_30_2008 5 2 2 2" xfId="12114"/>
    <cellStyle name="_PCA 7 - Exhibit D update 9_30_2008 5 2 3" xfId="12115"/>
    <cellStyle name="_PCA 7 - Exhibit D update 9_30_2008 5 2 4" xfId="12116"/>
    <cellStyle name="_PCA 7 - Exhibit D update 9_30_2008 5 3" xfId="12117"/>
    <cellStyle name="_PCA 7 - Exhibit D update 9_30_2008 5 3 2" xfId="12118"/>
    <cellStyle name="_PCA 7 - Exhibit D update 9_30_2008 5 4" xfId="12119"/>
    <cellStyle name="_PCA 7 - Exhibit D update 9_30_2008 5 5" xfId="12120"/>
    <cellStyle name="_PCA 7 - Exhibit D update 9_30_2008 6" xfId="12121"/>
    <cellStyle name="_PCA 7 - Exhibit D update 9_30_2008 6 2" xfId="12122"/>
    <cellStyle name="_PCA 7 - Exhibit D update 9_30_2008 6 2 2" xfId="12123"/>
    <cellStyle name="_PCA 7 - Exhibit D update 9_30_2008 6 2 2 2" xfId="12124"/>
    <cellStyle name="_PCA 7 - Exhibit D update 9_30_2008 6 2 3" xfId="12125"/>
    <cellStyle name="_PCA 7 - Exhibit D update 9_30_2008 6 2 4" xfId="12126"/>
    <cellStyle name="_PCA 7 - Exhibit D update 9_30_2008 6 3" xfId="12127"/>
    <cellStyle name="_PCA 7 - Exhibit D update 9_30_2008 6 3 2" xfId="12128"/>
    <cellStyle name="_PCA 7 - Exhibit D update 9_30_2008 6 4" xfId="12129"/>
    <cellStyle name="_PCA 7 - Exhibit D update 9_30_2008 6 5" xfId="12130"/>
    <cellStyle name="_PCA 7 - Exhibit D update 9_30_2008 7" xfId="12131"/>
    <cellStyle name="_PCA 7 - Exhibit D update 9_30_2008 7 2" xfId="12132"/>
    <cellStyle name="_PCA 7 - Exhibit D update 9_30_2008 8" xfId="12133"/>
    <cellStyle name="_PCA 7 - Exhibit D update 9_30_2008_Chelan PUD Power Costs (8-10)" xfId="12134"/>
    <cellStyle name="_PCA 7 - Exhibit D update 9_30_2008_Chelan PUD Power Costs (8-10) 2" xfId="12135"/>
    <cellStyle name="_PCA 7 - Exhibit D update 9_30_2008_DEM-WP(C) Chelan Power Costs" xfId="12136"/>
    <cellStyle name="_PCA 7 - Exhibit D update 9_30_2008_DEM-WP(C) Chelan Power Costs 2" xfId="12137"/>
    <cellStyle name="_PCA 7 - Exhibit D update 9_30_2008_DEM-WP(C) Chelan Power Costs 2 2" xfId="12138"/>
    <cellStyle name="_PCA 7 - Exhibit D update 9_30_2008_DEM-WP(C) Chelan Power Costs 2 2 2" xfId="12139"/>
    <cellStyle name="_PCA 7 - Exhibit D update 9_30_2008_DEM-WP(C) Chelan Power Costs 2 3" xfId="12140"/>
    <cellStyle name="_PCA 7 - Exhibit D update 9_30_2008_DEM-WP(C) Chelan Power Costs 2 4" xfId="12141"/>
    <cellStyle name="_PCA 7 - Exhibit D update 9_30_2008_DEM-WP(C) Chelan Power Costs 3" xfId="12142"/>
    <cellStyle name="_PCA 7 - Exhibit D update 9_30_2008_DEM-WP(C) Chelan Power Costs 3 2" xfId="12143"/>
    <cellStyle name="_PCA 7 - Exhibit D update 9_30_2008_DEM-WP(C) Chelan Power Costs 4" xfId="12144"/>
    <cellStyle name="_PCA 7 - Exhibit D update 9_30_2008_DEM-WP(C) ENERG10C--ctn Mid-C_042010 2010GRC" xfId="12145"/>
    <cellStyle name="_PCA 7 - Exhibit D update 9_30_2008_DEM-WP(C) ENERG10C--ctn Mid-C_042010 2010GRC 2" xfId="12146"/>
    <cellStyle name="_PCA 7 - Exhibit D update 9_30_2008_DEM-WP(C) Gas Transport 2010GRC" xfId="12147"/>
    <cellStyle name="_PCA 7 - Exhibit D update 9_30_2008_DEM-WP(C) Gas Transport 2010GRC 2" xfId="12148"/>
    <cellStyle name="_PCA 7 - Exhibit D update 9_30_2008_DEM-WP(C) Gas Transport 2010GRC 2 2" xfId="12149"/>
    <cellStyle name="_PCA 7 - Exhibit D update 9_30_2008_DEM-WP(C) Gas Transport 2010GRC 2 2 2" xfId="12150"/>
    <cellStyle name="_PCA 7 - Exhibit D update 9_30_2008_DEM-WP(C) Gas Transport 2010GRC 2 3" xfId="12151"/>
    <cellStyle name="_PCA 7 - Exhibit D update 9_30_2008_DEM-WP(C) Gas Transport 2010GRC 2 4" xfId="12152"/>
    <cellStyle name="_PCA 7 - Exhibit D update 9_30_2008_DEM-WP(C) Gas Transport 2010GRC 3" xfId="12153"/>
    <cellStyle name="_PCA 7 - Exhibit D update 9_30_2008_DEM-WP(C) Gas Transport 2010GRC 3 2" xfId="12154"/>
    <cellStyle name="_PCA 7 - Exhibit D update 9_30_2008_DEM-WP(C) Gas Transport 2010GRC 4" xfId="12155"/>
    <cellStyle name="_PCA 7 - Exhibit D update 9_30_2008_NIM Summary" xfId="12156"/>
    <cellStyle name="_PCA 7 - Exhibit D update 9_30_2008_NIM Summary 2" xfId="12157"/>
    <cellStyle name="_PCA 7 - Exhibit D update 9_30_2008_NIM Summary 2 2" xfId="12158"/>
    <cellStyle name="_PCA 7 - Exhibit D update 9_30_2008_NIM Summary 2 2 2" xfId="12159"/>
    <cellStyle name="_PCA 7 - Exhibit D update 9_30_2008_NIM Summary 2 2 2 2" xfId="12160"/>
    <cellStyle name="_PCA 7 - Exhibit D update 9_30_2008_NIM Summary 2 2 3" xfId="12161"/>
    <cellStyle name="_PCA 7 - Exhibit D update 9_30_2008_NIM Summary 2 2 4" xfId="12162"/>
    <cellStyle name="_PCA 7 - Exhibit D update 9_30_2008_NIM Summary 2 3" xfId="12163"/>
    <cellStyle name="_PCA 7 - Exhibit D update 9_30_2008_NIM Summary 2 3 2" xfId="12164"/>
    <cellStyle name="_PCA 7 - Exhibit D update 9_30_2008_NIM Summary 2 4" xfId="12165"/>
    <cellStyle name="_PCA 7 - Exhibit D update 9_30_2008_NIM Summary 3" xfId="12166"/>
    <cellStyle name="_PCA 7 - Exhibit D update 9_30_2008_NIM Summary 3 2" xfId="12167"/>
    <cellStyle name="_PCA 7 - Exhibit D update 9_30_2008_NIM Summary 3 2 2" xfId="12168"/>
    <cellStyle name="_PCA 7 - Exhibit D update 9_30_2008_NIM Summary 3 3" xfId="12169"/>
    <cellStyle name="_PCA 7 - Exhibit D update 9_30_2008_NIM Summary 3 4" xfId="12170"/>
    <cellStyle name="_PCA 7 - Exhibit D update 9_30_2008_NIM Summary 4" xfId="12171"/>
    <cellStyle name="_PCA 7 - Exhibit D update 9_30_2008_NIM Summary 4 2" xfId="12172"/>
    <cellStyle name="_PCA 7 - Exhibit D update 9_30_2008_NIM Summary 5" xfId="12173"/>
    <cellStyle name="_PCA 7 - Exhibit D update 9_30_2008_NIM Summary_DEM-WP(C) ENERG10C--ctn Mid-C_042010 2010GRC" xfId="12174"/>
    <cellStyle name="_PCA 7 - Exhibit D update 9_30_2008_NIM Summary_DEM-WP(C) ENERG10C--ctn Mid-C_042010 2010GRC 2" xfId="12175"/>
    <cellStyle name="_PCA 7 - Exhibit D update 9_30_2008_Transmission Workbook for May BOD" xfId="12176"/>
    <cellStyle name="_PCA 7 - Exhibit D update 9_30_2008_Transmission Workbook for May BOD 2" xfId="12177"/>
    <cellStyle name="_PCA 7 - Exhibit D update 9_30_2008_Transmission Workbook for May BOD 2 2" xfId="12178"/>
    <cellStyle name="_PCA 7 - Exhibit D update 9_30_2008_Transmission Workbook for May BOD 2 2 2" xfId="12179"/>
    <cellStyle name="_PCA 7 - Exhibit D update 9_30_2008_Transmission Workbook for May BOD 2 2 2 2" xfId="12180"/>
    <cellStyle name="_PCA 7 - Exhibit D update 9_30_2008_Transmission Workbook for May BOD 2 2 3" xfId="12181"/>
    <cellStyle name="_PCA 7 - Exhibit D update 9_30_2008_Transmission Workbook for May BOD 2 2 4" xfId="12182"/>
    <cellStyle name="_PCA 7 - Exhibit D update 9_30_2008_Transmission Workbook for May BOD 2 3" xfId="12183"/>
    <cellStyle name="_PCA 7 - Exhibit D update 9_30_2008_Transmission Workbook for May BOD 2 3 2" xfId="12184"/>
    <cellStyle name="_PCA 7 - Exhibit D update 9_30_2008_Transmission Workbook for May BOD 2 4" xfId="12185"/>
    <cellStyle name="_PCA 7 - Exhibit D update 9_30_2008_Transmission Workbook for May BOD 3" xfId="12186"/>
    <cellStyle name="_PCA 7 - Exhibit D update 9_30_2008_Transmission Workbook for May BOD 3 2" xfId="12187"/>
    <cellStyle name="_PCA 7 - Exhibit D update 9_30_2008_Transmission Workbook for May BOD 3 2 2" xfId="12188"/>
    <cellStyle name="_PCA 7 - Exhibit D update 9_30_2008_Transmission Workbook for May BOD 3 3" xfId="12189"/>
    <cellStyle name="_PCA 7 - Exhibit D update 9_30_2008_Transmission Workbook for May BOD 3 4" xfId="12190"/>
    <cellStyle name="_PCA 7 - Exhibit D update 9_30_2008_Transmission Workbook for May BOD 4" xfId="12191"/>
    <cellStyle name="_PCA 7 - Exhibit D update 9_30_2008_Transmission Workbook for May BOD 4 2" xfId="12192"/>
    <cellStyle name="_PCA 7 - Exhibit D update 9_30_2008_Transmission Workbook for May BOD 5" xfId="12193"/>
    <cellStyle name="_PCA 7 - Exhibit D update 9_30_2008_Transmission Workbook for May BOD_DEM-WP(C) ENERG10C--ctn Mid-C_042010 2010GRC" xfId="12194"/>
    <cellStyle name="_PCA 7 - Exhibit D update 9_30_2008_Transmission Workbook for May BOD_DEM-WP(C) ENERG10C--ctn Mid-C_042010 2010GRC 2" xfId="12195"/>
    <cellStyle name="_PCA 7 - Exhibit D update 9_30_2008_Wind Integration 10GRC" xfId="12196"/>
    <cellStyle name="_PCA 7 - Exhibit D update 9_30_2008_Wind Integration 10GRC 2" xfId="12197"/>
    <cellStyle name="_PCA 7 - Exhibit D update 9_30_2008_Wind Integration 10GRC 2 2" xfId="12198"/>
    <cellStyle name="_PCA 7 - Exhibit D update 9_30_2008_Wind Integration 10GRC 2 2 2" xfId="12199"/>
    <cellStyle name="_PCA 7 - Exhibit D update 9_30_2008_Wind Integration 10GRC 2 2 2 2" xfId="12200"/>
    <cellStyle name="_PCA 7 - Exhibit D update 9_30_2008_Wind Integration 10GRC 2 2 3" xfId="12201"/>
    <cellStyle name="_PCA 7 - Exhibit D update 9_30_2008_Wind Integration 10GRC 2 2 4" xfId="12202"/>
    <cellStyle name="_PCA 7 - Exhibit D update 9_30_2008_Wind Integration 10GRC 2 3" xfId="12203"/>
    <cellStyle name="_PCA 7 - Exhibit D update 9_30_2008_Wind Integration 10GRC 2 3 2" xfId="12204"/>
    <cellStyle name="_PCA 7 - Exhibit D update 9_30_2008_Wind Integration 10GRC 2 4" xfId="12205"/>
    <cellStyle name="_PCA 7 - Exhibit D update 9_30_2008_Wind Integration 10GRC 3" xfId="12206"/>
    <cellStyle name="_PCA 7 - Exhibit D update 9_30_2008_Wind Integration 10GRC 3 2" xfId="12207"/>
    <cellStyle name="_PCA 7 - Exhibit D update 9_30_2008_Wind Integration 10GRC 3 2 2" xfId="12208"/>
    <cellStyle name="_PCA 7 - Exhibit D update 9_30_2008_Wind Integration 10GRC 3 3" xfId="12209"/>
    <cellStyle name="_PCA 7 - Exhibit D update 9_30_2008_Wind Integration 10GRC 3 4" xfId="12210"/>
    <cellStyle name="_PCA 7 - Exhibit D update 9_30_2008_Wind Integration 10GRC 4" xfId="12211"/>
    <cellStyle name="_PCA 7 - Exhibit D update 9_30_2008_Wind Integration 10GRC 4 2" xfId="12212"/>
    <cellStyle name="_PCA 7 - Exhibit D update 9_30_2008_Wind Integration 10GRC 5" xfId="12213"/>
    <cellStyle name="_PCA 7 - Exhibit D update 9_30_2008_Wind Integration 10GRC_DEM-WP(C) ENERG10C--ctn Mid-C_042010 2010GRC" xfId="12214"/>
    <cellStyle name="_PCA 7 - Exhibit D update 9_30_2008_Wind Integration 10GRC_DEM-WP(C) ENERG10C--ctn Mid-C_042010 2010GRC 2" xfId="12215"/>
    <cellStyle name="_Portfolio SPlan Base Case.xls Chart 1" xfId="12216"/>
    <cellStyle name="_Portfolio SPlan Base Case.xls Chart 1 2" xfId="12217"/>
    <cellStyle name="_Portfolio SPlan Base Case.xls Chart 1 2 2" xfId="12218"/>
    <cellStyle name="_Portfolio SPlan Base Case.xls Chart 1 2 2 2" xfId="12219"/>
    <cellStyle name="_Portfolio SPlan Base Case.xls Chart 1 2 2 2 2" xfId="12220"/>
    <cellStyle name="_Portfolio SPlan Base Case.xls Chart 1 2 2 2 2 2" xfId="12221"/>
    <cellStyle name="_Portfolio SPlan Base Case.xls Chart 1 2 2 2 3" xfId="12222"/>
    <cellStyle name="_Portfolio SPlan Base Case.xls Chart 1 2 2 3" xfId="12223"/>
    <cellStyle name="_Portfolio SPlan Base Case.xls Chart 1 2 2 3 2" xfId="12224"/>
    <cellStyle name="_Portfolio SPlan Base Case.xls Chart 1 2 2 4" xfId="12225"/>
    <cellStyle name="_Portfolio SPlan Base Case.xls Chart 1 2 3" xfId="12226"/>
    <cellStyle name="_Portfolio SPlan Base Case.xls Chart 1 2 3 2" xfId="12227"/>
    <cellStyle name="_Portfolio SPlan Base Case.xls Chart 1 2 3 2 2" xfId="12228"/>
    <cellStyle name="_Portfolio SPlan Base Case.xls Chart 1 2 3 3" xfId="12229"/>
    <cellStyle name="_Portfolio SPlan Base Case.xls Chart 1 2 4" xfId="12230"/>
    <cellStyle name="_Portfolio SPlan Base Case.xls Chart 1 2 4 2" xfId="12231"/>
    <cellStyle name="_Portfolio SPlan Base Case.xls Chart 1 2 5" xfId="12232"/>
    <cellStyle name="_Portfolio SPlan Base Case.xls Chart 1 3" xfId="12233"/>
    <cellStyle name="_Portfolio SPlan Base Case.xls Chart 1 3 2" xfId="12234"/>
    <cellStyle name="_Portfolio SPlan Base Case.xls Chart 1 3 2 2" xfId="12235"/>
    <cellStyle name="_Portfolio SPlan Base Case.xls Chart 1 3 2 3" xfId="12236"/>
    <cellStyle name="_Portfolio SPlan Base Case.xls Chart 1 3 3" xfId="12237"/>
    <cellStyle name="_Portfolio SPlan Base Case.xls Chart 1 3 4" xfId="12238"/>
    <cellStyle name="_Portfolio SPlan Base Case.xls Chart 1 4" xfId="12239"/>
    <cellStyle name="_Portfolio SPlan Base Case.xls Chart 1 4 2" xfId="12240"/>
    <cellStyle name="_Portfolio SPlan Base Case.xls Chart 1 4 2 2" xfId="12241"/>
    <cellStyle name="_Portfolio SPlan Base Case.xls Chart 1 4 3" xfId="12242"/>
    <cellStyle name="_Portfolio SPlan Base Case.xls Chart 1 5" xfId="12243"/>
    <cellStyle name="_Portfolio SPlan Base Case.xls Chart 1 5 2" xfId="12244"/>
    <cellStyle name="_Portfolio SPlan Base Case.xls Chart 1 5 3" xfId="12245"/>
    <cellStyle name="_Portfolio SPlan Base Case.xls Chart 1 6" xfId="12246"/>
    <cellStyle name="_Portfolio SPlan Base Case.xls Chart 1 6 2" xfId="12247"/>
    <cellStyle name="_Portfolio SPlan Base Case.xls Chart 1_Adj Bench DR 3 for Initial Briefs (Electric)" xfId="12248"/>
    <cellStyle name="_Portfolio SPlan Base Case.xls Chart 1_Adj Bench DR 3 for Initial Briefs (Electric) 2" xfId="12249"/>
    <cellStyle name="_Portfolio SPlan Base Case.xls Chart 1_Adj Bench DR 3 for Initial Briefs (Electric) 2 2" xfId="12250"/>
    <cellStyle name="_Portfolio SPlan Base Case.xls Chart 1_Adj Bench DR 3 for Initial Briefs (Electric) 2 2 2" xfId="12251"/>
    <cellStyle name="_Portfolio SPlan Base Case.xls Chart 1_Adj Bench DR 3 for Initial Briefs (Electric) 2 2 2 2" xfId="12252"/>
    <cellStyle name="_Portfolio SPlan Base Case.xls Chart 1_Adj Bench DR 3 for Initial Briefs (Electric) 2 2 3" xfId="12253"/>
    <cellStyle name="_Portfolio SPlan Base Case.xls Chart 1_Adj Bench DR 3 for Initial Briefs (Electric) 2 2 4" xfId="12254"/>
    <cellStyle name="_Portfolio SPlan Base Case.xls Chart 1_Adj Bench DR 3 for Initial Briefs (Electric) 2 3" xfId="12255"/>
    <cellStyle name="_Portfolio SPlan Base Case.xls Chart 1_Adj Bench DR 3 for Initial Briefs (Electric) 2 3 2" xfId="12256"/>
    <cellStyle name="_Portfolio SPlan Base Case.xls Chart 1_Adj Bench DR 3 for Initial Briefs (Electric) 2 4" xfId="12257"/>
    <cellStyle name="_Portfolio SPlan Base Case.xls Chart 1_Adj Bench DR 3 for Initial Briefs (Electric) 3" xfId="12258"/>
    <cellStyle name="_Portfolio SPlan Base Case.xls Chart 1_Adj Bench DR 3 for Initial Briefs (Electric) 3 2" xfId="12259"/>
    <cellStyle name="_Portfolio SPlan Base Case.xls Chart 1_Adj Bench DR 3 for Initial Briefs (Electric) 3 2 2" xfId="12260"/>
    <cellStyle name="_Portfolio SPlan Base Case.xls Chart 1_Adj Bench DR 3 for Initial Briefs (Electric) 3 3" xfId="12261"/>
    <cellStyle name="_Portfolio SPlan Base Case.xls Chart 1_Adj Bench DR 3 for Initial Briefs (Electric) 3 4" xfId="12262"/>
    <cellStyle name="_Portfolio SPlan Base Case.xls Chart 1_Adj Bench DR 3 for Initial Briefs (Electric) 4" xfId="12263"/>
    <cellStyle name="_Portfolio SPlan Base Case.xls Chart 1_Adj Bench DR 3 for Initial Briefs (Electric) 4 2" xfId="12264"/>
    <cellStyle name="_Portfolio SPlan Base Case.xls Chart 1_Adj Bench DR 3 for Initial Briefs (Electric) 5" xfId="12265"/>
    <cellStyle name="_Portfolio SPlan Base Case.xls Chart 1_Adj Bench DR 3 for Initial Briefs (Electric)_DEM-WP(C) ENERG10C--ctn Mid-C_042010 2010GRC" xfId="12266"/>
    <cellStyle name="_Portfolio SPlan Base Case.xls Chart 1_Adj Bench DR 3 for Initial Briefs (Electric)_DEM-WP(C) ENERG10C--ctn Mid-C_042010 2010GRC 2" xfId="12267"/>
    <cellStyle name="_Portfolio SPlan Base Case.xls Chart 1_Book1" xfId="12268"/>
    <cellStyle name="_Portfolio SPlan Base Case.xls Chart 1_Book1 2" xfId="12269"/>
    <cellStyle name="_Portfolio SPlan Base Case.xls Chart 1_Book2" xfId="12270"/>
    <cellStyle name="_Portfolio SPlan Base Case.xls Chart 1_Book2 2" xfId="12271"/>
    <cellStyle name="_Portfolio SPlan Base Case.xls Chart 1_Book2 2 2" xfId="12272"/>
    <cellStyle name="_Portfolio SPlan Base Case.xls Chart 1_Book2 2 2 2" xfId="12273"/>
    <cellStyle name="_Portfolio SPlan Base Case.xls Chart 1_Book2 2 2 2 2" xfId="12274"/>
    <cellStyle name="_Portfolio SPlan Base Case.xls Chart 1_Book2 2 2 3" xfId="12275"/>
    <cellStyle name="_Portfolio SPlan Base Case.xls Chart 1_Book2 2 2 4" xfId="12276"/>
    <cellStyle name="_Portfolio SPlan Base Case.xls Chart 1_Book2 2 3" xfId="12277"/>
    <cellStyle name="_Portfolio SPlan Base Case.xls Chart 1_Book2 2 3 2" xfId="12278"/>
    <cellStyle name="_Portfolio SPlan Base Case.xls Chart 1_Book2 2 4" xfId="12279"/>
    <cellStyle name="_Portfolio SPlan Base Case.xls Chart 1_Book2 3" xfId="12280"/>
    <cellStyle name="_Portfolio SPlan Base Case.xls Chart 1_Book2 3 2" xfId="12281"/>
    <cellStyle name="_Portfolio SPlan Base Case.xls Chart 1_Book2 3 2 2" xfId="12282"/>
    <cellStyle name="_Portfolio SPlan Base Case.xls Chart 1_Book2 3 3" xfId="12283"/>
    <cellStyle name="_Portfolio SPlan Base Case.xls Chart 1_Book2 3 4" xfId="12284"/>
    <cellStyle name="_Portfolio SPlan Base Case.xls Chart 1_Book2 4" xfId="12285"/>
    <cellStyle name="_Portfolio SPlan Base Case.xls Chart 1_Book2 4 2" xfId="12286"/>
    <cellStyle name="_Portfolio SPlan Base Case.xls Chart 1_Book2 5" xfId="12287"/>
    <cellStyle name="_Portfolio SPlan Base Case.xls Chart 1_Book2_Adj Bench DR 3 for Initial Briefs (Electric)" xfId="12288"/>
    <cellStyle name="_Portfolio SPlan Base Case.xls Chart 1_Book2_Adj Bench DR 3 for Initial Briefs (Electric) 2" xfId="12289"/>
    <cellStyle name="_Portfolio SPlan Base Case.xls Chart 1_Book2_Adj Bench DR 3 for Initial Briefs (Electric) 2 2" xfId="12290"/>
    <cellStyle name="_Portfolio SPlan Base Case.xls Chart 1_Book2_Adj Bench DR 3 for Initial Briefs (Electric) 2 2 2" xfId="12291"/>
    <cellStyle name="_Portfolio SPlan Base Case.xls Chart 1_Book2_Adj Bench DR 3 for Initial Briefs (Electric) 2 2 2 2" xfId="12292"/>
    <cellStyle name="_Portfolio SPlan Base Case.xls Chart 1_Book2_Adj Bench DR 3 for Initial Briefs (Electric) 2 2 3" xfId="12293"/>
    <cellStyle name="_Portfolio SPlan Base Case.xls Chart 1_Book2_Adj Bench DR 3 for Initial Briefs (Electric) 2 2 4" xfId="12294"/>
    <cellStyle name="_Portfolio SPlan Base Case.xls Chart 1_Book2_Adj Bench DR 3 for Initial Briefs (Electric) 2 3" xfId="12295"/>
    <cellStyle name="_Portfolio SPlan Base Case.xls Chart 1_Book2_Adj Bench DR 3 for Initial Briefs (Electric) 2 3 2" xfId="12296"/>
    <cellStyle name="_Portfolio SPlan Base Case.xls Chart 1_Book2_Adj Bench DR 3 for Initial Briefs (Electric) 2 4" xfId="12297"/>
    <cellStyle name="_Portfolio SPlan Base Case.xls Chart 1_Book2_Adj Bench DR 3 for Initial Briefs (Electric) 3" xfId="12298"/>
    <cellStyle name="_Portfolio SPlan Base Case.xls Chart 1_Book2_Adj Bench DR 3 for Initial Briefs (Electric) 3 2" xfId="12299"/>
    <cellStyle name="_Portfolio SPlan Base Case.xls Chart 1_Book2_Adj Bench DR 3 for Initial Briefs (Electric) 3 2 2" xfId="12300"/>
    <cellStyle name="_Portfolio SPlan Base Case.xls Chart 1_Book2_Adj Bench DR 3 for Initial Briefs (Electric) 3 3" xfId="12301"/>
    <cellStyle name="_Portfolio SPlan Base Case.xls Chart 1_Book2_Adj Bench DR 3 for Initial Briefs (Electric) 3 4" xfId="12302"/>
    <cellStyle name="_Portfolio SPlan Base Case.xls Chart 1_Book2_Adj Bench DR 3 for Initial Briefs (Electric) 4" xfId="12303"/>
    <cellStyle name="_Portfolio SPlan Base Case.xls Chart 1_Book2_Adj Bench DR 3 for Initial Briefs (Electric) 4 2" xfId="12304"/>
    <cellStyle name="_Portfolio SPlan Base Case.xls Chart 1_Book2_Adj Bench DR 3 for Initial Briefs (Electric) 5" xfId="12305"/>
    <cellStyle name="_Portfolio SPlan Base Case.xls Chart 1_Book2_Adj Bench DR 3 for Initial Briefs (Electric)_DEM-WP(C) ENERG10C--ctn Mid-C_042010 2010GRC" xfId="12306"/>
    <cellStyle name="_Portfolio SPlan Base Case.xls Chart 1_Book2_Adj Bench DR 3 for Initial Briefs (Electric)_DEM-WP(C) ENERG10C--ctn Mid-C_042010 2010GRC 2" xfId="12307"/>
    <cellStyle name="_Portfolio SPlan Base Case.xls Chart 1_Book2_DEM-WP(C) ENERG10C--ctn Mid-C_042010 2010GRC" xfId="12308"/>
    <cellStyle name="_Portfolio SPlan Base Case.xls Chart 1_Book2_DEM-WP(C) ENERG10C--ctn Mid-C_042010 2010GRC 2" xfId="12309"/>
    <cellStyle name="_Portfolio SPlan Base Case.xls Chart 1_Book2_Electric Rev Req Model (2009 GRC) Rebuttal" xfId="12310"/>
    <cellStyle name="_Portfolio SPlan Base Case.xls Chart 1_Book2_Electric Rev Req Model (2009 GRC) Rebuttal 2" xfId="12311"/>
    <cellStyle name="_Portfolio SPlan Base Case.xls Chart 1_Book2_Electric Rev Req Model (2009 GRC) Rebuttal 2 2" xfId="12312"/>
    <cellStyle name="_Portfolio SPlan Base Case.xls Chart 1_Book2_Electric Rev Req Model (2009 GRC) Rebuttal 2 2 2" xfId="12313"/>
    <cellStyle name="_Portfolio SPlan Base Case.xls Chart 1_Book2_Electric Rev Req Model (2009 GRC) Rebuttal 2 3" xfId="12314"/>
    <cellStyle name="_Portfolio SPlan Base Case.xls Chart 1_Book2_Electric Rev Req Model (2009 GRC) Rebuttal 3" xfId="12315"/>
    <cellStyle name="_Portfolio SPlan Base Case.xls Chart 1_Book2_Electric Rev Req Model (2009 GRC) Rebuttal 3 2" xfId="12316"/>
    <cellStyle name="_Portfolio SPlan Base Case.xls Chart 1_Book2_Electric Rev Req Model (2009 GRC) Rebuttal 4" xfId="12317"/>
    <cellStyle name="_Portfolio SPlan Base Case.xls Chart 1_Book2_Electric Rev Req Model (2009 GRC) Rebuttal REmoval of New  WH Solar AdjustMI" xfId="12318"/>
    <cellStyle name="_Portfolio SPlan Base Case.xls Chart 1_Book2_Electric Rev Req Model (2009 GRC) Rebuttal REmoval of New  WH Solar AdjustMI 2" xfId="12319"/>
    <cellStyle name="_Portfolio SPlan Base Case.xls Chart 1_Book2_Electric Rev Req Model (2009 GRC) Rebuttal REmoval of New  WH Solar AdjustMI 2 2" xfId="12320"/>
    <cellStyle name="_Portfolio SPlan Base Case.xls Chart 1_Book2_Electric Rev Req Model (2009 GRC) Rebuttal REmoval of New  WH Solar AdjustMI 2 2 2" xfId="12321"/>
    <cellStyle name="_Portfolio SPlan Base Case.xls Chart 1_Book2_Electric Rev Req Model (2009 GRC) Rebuttal REmoval of New  WH Solar AdjustMI 2 2 2 2" xfId="12322"/>
    <cellStyle name="_Portfolio SPlan Base Case.xls Chart 1_Book2_Electric Rev Req Model (2009 GRC) Rebuttal REmoval of New  WH Solar AdjustMI 2 2 3" xfId="12323"/>
    <cellStyle name="_Portfolio SPlan Base Case.xls Chart 1_Book2_Electric Rev Req Model (2009 GRC) Rebuttal REmoval of New  WH Solar AdjustMI 2 2 4" xfId="12324"/>
    <cellStyle name="_Portfolio SPlan Base Case.xls Chart 1_Book2_Electric Rev Req Model (2009 GRC) Rebuttal REmoval of New  WH Solar AdjustMI 2 3" xfId="12325"/>
    <cellStyle name="_Portfolio SPlan Base Case.xls Chart 1_Book2_Electric Rev Req Model (2009 GRC) Rebuttal REmoval of New  WH Solar AdjustMI 2 3 2" xfId="12326"/>
    <cellStyle name="_Portfolio SPlan Base Case.xls Chart 1_Book2_Electric Rev Req Model (2009 GRC) Rebuttal REmoval of New  WH Solar AdjustMI 2 4" xfId="12327"/>
    <cellStyle name="_Portfolio SPlan Base Case.xls Chart 1_Book2_Electric Rev Req Model (2009 GRC) Rebuttal REmoval of New  WH Solar AdjustMI 3" xfId="12328"/>
    <cellStyle name="_Portfolio SPlan Base Case.xls Chart 1_Book2_Electric Rev Req Model (2009 GRC) Rebuttal REmoval of New  WH Solar AdjustMI 3 2" xfId="12329"/>
    <cellStyle name="_Portfolio SPlan Base Case.xls Chart 1_Book2_Electric Rev Req Model (2009 GRC) Rebuttal REmoval of New  WH Solar AdjustMI 3 2 2" xfId="12330"/>
    <cellStyle name="_Portfolio SPlan Base Case.xls Chart 1_Book2_Electric Rev Req Model (2009 GRC) Rebuttal REmoval of New  WH Solar AdjustMI 3 3" xfId="12331"/>
    <cellStyle name="_Portfolio SPlan Base Case.xls Chart 1_Book2_Electric Rev Req Model (2009 GRC) Rebuttal REmoval of New  WH Solar AdjustMI 3 4" xfId="12332"/>
    <cellStyle name="_Portfolio SPlan Base Case.xls Chart 1_Book2_Electric Rev Req Model (2009 GRC) Rebuttal REmoval of New  WH Solar AdjustMI 4" xfId="12333"/>
    <cellStyle name="_Portfolio SPlan Base Case.xls Chart 1_Book2_Electric Rev Req Model (2009 GRC) Rebuttal REmoval of New  WH Solar AdjustMI 4 2" xfId="12334"/>
    <cellStyle name="_Portfolio SPlan Base Case.xls Chart 1_Book2_Electric Rev Req Model (2009 GRC) Rebuttal REmoval of New  WH Solar AdjustMI 5" xfId="12335"/>
    <cellStyle name="_Portfolio SPlan Base Case.xls Chart 1_Book2_Electric Rev Req Model (2009 GRC) Rebuttal REmoval of New  WH Solar AdjustMI_DEM-WP(C) ENERG10C--ctn Mid-C_042010 2010GRC" xfId="12336"/>
    <cellStyle name="_Portfolio SPlan Base Case.xls Chart 1_Book2_Electric Rev Req Model (2009 GRC) Rebuttal REmoval of New  WH Solar AdjustMI_DEM-WP(C) ENERG10C--ctn Mid-C_042010 2010GRC 2" xfId="12337"/>
    <cellStyle name="_Portfolio SPlan Base Case.xls Chart 1_Book2_Electric Rev Req Model (2009 GRC) Revised 01-18-2010" xfId="12338"/>
    <cellStyle name="_Portfolio SPlan Base Case.xls Chart 1_Book2_Electric Rev Req Model (2009 GRC) Revised 01-18-2010 2" xfId="12339"/>
    <cellStyle name="_Portfolio SPlan Base Case.xls Chart 1_Book2_Electric Rev Req Model (2009 GRC) Revised 01-18-2010 2 2" xfId="12340"/>
    <cellStyle name="_Portfolio SPlan Base Case.xls Chart 1_Book2_Electric Rev Req Model (2009 GRC) Revised 01-18-2010 2 2 2" xfId="12341"/>
    <cellStyle name="_Portfolio SPlan Base Case.xls Chart 1_Book2_Electric Rev Req Model (2009 GRC) Revised 01-18-2010 2 2 2 2" xfId="12342"/>
    <cellStyle name="_Portfolio SPlan Base Case.xls Chart 1_Book2_Electric Rev Req Model (2009 GRC) Revised 01-18-2010 2 2 3" xfId="12343"/>
    <cellStyle name="_Portfolio SPlan Base Case.xls Chart 1_Book2_Electric Rev Req Model (2009 GRC) Revised 01-18-2010 2 2 4" xfId="12344"/>
    <cellStyle name="_Portfolio SPlan Base Case.xls Chart 1_Book2_Electric Rev Req Model (2009 GRC) Revised 01-18-2010 2 3" xfId="12345"/>
    <cellStyle name="_Portfolio SPlan Base Case.xls Chart 1_Book2_Electric Rev Req Model (2009 GRC) Revised 01-18-2010 2 3 2" xfId="12346"/>
    <cellStyle name="_Portfolio SPlan Base Case.xls Chart 1_Book2_Electric Rev Req Model (2009 GRC) Revised 01-18-2010 2 4" xfId="12347"/>
    <cellStyle name="_Portfolio SPlan Base Case.xls Chart 1_Book2_Electric Rev Req Model (2009 GRC) Revised 01-18-2010 3" xfId="12348"/>
    <cellStyle name="_Portfolio SPlan Base Case.xls Chart 1_Book2_Electric Rev Req Model (2009 GRC) Revised 01-18-2010 3 2" xfId="12349"/>
    <cellStyle name="_Portfolio SPlan Base Case.xls Chart 1_Book2_Electric Rev Req Model (2009 GRC) Revised 01-18-2010 3 2 2" xfId="12350"/>
    <cellStyle name="_Portfolio SPlan Base Case.xls Chart 1_Book2_Electric Rev Req Model (2009 GRC) Revised 01-18-2010 3 3" xfId="12351"/>
    <cellStyle name="_Portfolio SPlan Base Case.xls Chart 1_Book2_Electric Rev Req Model (2009 GRC) Revised 01-18-2010 3 4" xfId="12352"/>
    <cellStyle name="_Portfolio SPlan Base Case.xls Chart 1_Book2_Electric Rev Req Model (2009 GRC) Revised 01-18-2010 4" xfId="12353"/>
    <cellStyle name="_Portfolio SPlan Base Case.xls Chart 1_Book2_Electric Rev Req Model (2009 GRC) Revised 01-18-2010 4 2" xfId="12354"/>
    <cellStyle name="_Portfolio SPlan Base Case.xls Chart 1_Book2_Electric Rev Req Model (2009 GRC) Revised 01-18-2010 5" xfId="12355"/>
    <cellStyle name="_Portfolio SPlan Base Case.xls Chart 1_Book2_Electric Rev Req Model (2009 GRC) Revised 01-18-2010_DEM-WP(C) ENERG10C--ctn Mid-C_042010 2010GRC" xfId="12356"/>
    <cellStyle name="_Portfolio SPlan Base Case.xls Chart 1_Book2_Electric Rev Req Model (2009 GRC) Revised 01-18-2010_DEM-WP(C) ENERG10C--ctn Mid-C_042010 2010GRC 2" xfId="12357"/>
    <cellStyle name="_Portfolio SPlan Base Case.xls Chart 1_Book2_Final Order Electric EXHIBIT A-1" xfId="12358"/>
    <cellStyle name="_Portfolio SPlan Base Case.xls Chart 1_Book2_Final Order Electric EXHIBIT A-1 2" xfId="12359"/>
    <cellStyle name="_Portfolio SPlan Base Case.xls Chart 1_Book2_Final Order Electric EXHIBIT A-1 2 2" xfId="12360"/>
    <cellStyle name="_Portfolio SPlan Base Case.xls Chart 1_Book2_Final Order Electric EXHIBIT A-1 2 2 2" xfId="12361"/>
    <cellStyle name="_Portfolio SPlan Base Case.xls Chart 1_Book2_Final Order Electric EXHIBIT A-1 2 3" xfId="12362"/>
    <cellStyle name="_Portfolio SPlan Base Case.xls Chart 1_Book2_Final Order Electric EXHIBIT A-1 2 4" xfId="12363"/>
    <cellStyle name="_Portfolio SPlan Base Case.xls Chart 1_Book2_Final Order Electric EXHIBIT A-1 3" xfId="12364"/>
    <cellStyle name="_Portfolio SPlan Base Case.xls Chart 1_Book2_Final Order Electric EXHIBIT A-1 3 2" xfId="12365"/>
    <cellStyle name="_Portfolio SPlan Base Case.xls Chart 1_Book2_Final Order Electric EXHIBIT A-1 4" xfId="12366"/>
    <cellStyle name="_Portfolio SPlan Base Case.xls Chart 1_Book2_Final Order Electric EXHIBIT A-1 5" xfId="12367"/>
    <cellStyle name="_Portfolio SPlan Base Case.xls Chart 1_Book2_Final Order Electric EXHIBIT A-1 6" xfId="12368"/>
    <cellStyle name="_Portfolio SPlan Base Case.xls Chart 1_Chelan PUD Power Costs (8-10)" xfId="12369"/>
    <cellStyle name="_Portfolio SPlan Base Case.xls Chart 1_Chelan PUD Power Costs (8-10) 2" xfId="12370"/>
    <cellStyle name="_Portfolio SPlan Base Case.xls Chart 1_Colstrip 1&amp;2 Annual O&amp;M Budgets" xfId="12371"/>
    <cellStyle name="_Portfolio SPlan Base Case.xls Chart 1_Confidential Material" xfId="12372"/>
    <cellStyle name="_Portfolio SPlan Base Case.xls Chart 1_Confidential Material 2" xfId="12373"/>
    <cellStyle name="_Portfolio SPlan Base Case.xls Chart 1_DEM-WP(C) Colstrip 12 Coal Cost Forecast 2010GRC" xfId="12374"/>
    <cellStyle name="_Portfolio SPlan Base Case.xls Chart 1_DEM-WP(C) Colstrip 12 Coal Cost Forecast 2010GRC 2" xfId="12375"/>
    <cellStyle name="_Portfolio SPlan Base Case.xls Chart 1_DEM-WP(C) ENERG10C--ctn Mid-C_042010 2010GRC" xfId="12376"/>
    <cellStyle name="_Portfolio SPlan Base Case.xls Chart 1_DEM-WP(C) ENERG10C--ctn Mid-C_042010 2010GRC 2" xfId="12377"/>
    <cellStyle name="_Portfolio SPlan Base Case.xls Chart 1_DEM-WP(C) Production O&amp;M 2010GRC As-Filed" xfId="12378"/>
    <cellStyle name="_Portfolio SPlan Base Case.xls Chart 1_DEM-WP(C) Production O&amp;M 2010GRC As-Filed 2" xfId="12379"/>
    <cellStyle name="_Portfolio SPlan Base Case.xls Chart 1_DEM-WP(C) Production O&amp;M 2010GRC As-Filed 2 2" xfId="12380"/>
    <cellStyle name="_Portfolio SPlan Base Case.xls Chart 1_DEM-WP(C) Production O&amp;M 2010GRC As-Filed 3" xfId="12381"/>
    <cellStyle name="_Portfolio SPlan Base Case.xls Chart 1_DEM-WP(C) Production O&amp;M 2010GRC As-Filed 3 2" xfId="12382"/>
    <cellStyle name="_Portfolio SPlan Base Case.xls Chart 1_DEM-WP(C) Production O&amp;M 2010GRC As-Filed 4" xfId="12383"/>
    <cellStyle name="_Portfolio SPlan Base Case.xls Chart 1_DEM-WP(C) Production O&amp;M 2010GRC As-Filed 4 2" xfId="12384"/>
    <cellStyle name="_Portfolio SPlan Base Case.xls Chart 1_DEM-WP(C) Production O&amp;M 2010GRC As-Filed 5" xfId="12385"/>
    <cellStyle name="_Portfolio SPlan Base Case.xls Chart 1_DEM-WP(C) Production O&amp;M 2010GRC As-Filed 5 2" xfId="12386"/>
    <cellStyle name="_Portfolio SPlan Base Case.xls Chart 1_DEM-WP(C) Production O&amp;M 2010GRC As-Filed 6" xfId="12387"/>
    <cellStyle name="_Portfolio SPlan Base Case.xls Chart 1_DEM-WP(C) Production O&amp;M 2010GRC As-Filed 6 2" xfId="12388"/>
    <cellStyle name="_Portfolio SPlan Base Case.xls Chart 1_Electric Rev Req Model (2009 GRC) " xfId="12389"/>
    <cellStyle name="_Portfolio SPlan Base Case.xls Chart 1_Electric Rev Req Model (2009 GRC)  2" xfId="12390"/>
    <cellStyle name="_Portfolio SPlan Base Case.xls Chart 1_Electric Rev Req Model (2009 GRC)  2 2" xfId="12391"/>
    <cellStyle name="_Portfolio SPlan Base Case.xls Chart 1_Electric Rev Req Model (2009 GRC)  2 2 2" xfId="12392"/>
    <cellStyle name="_Portfolio SPlan Base Case.xls Chart 1_Electric Rev Req Model (2009 GRC)  2 2 2 2" xfId="12393"/>
    <cellStyle name="_Portfolio SPlan Base Case.xls Chart 1_Electric Rev Req Model (2009 GRC)  2 2 3" xfId="12394"/>
    <cellStyle name="_Portfolio SPlan Base Case.xls Chart 1_Electric Rev Req Model (2009 GRC)  2 2 4" xfId="12395"/>
    <cellStyle name="_Portfolio SPlan Base Case.xls Chart 1_Electric Rev Req Model (2009 GRC)  2 3" xfId="12396"/>
    <cellStyle name="_Portfolio SPlan Base Case.xls Chart 1_Electric Rev Req Model (2009 GRC)  2 3 2" xfId="12397"/>
    <cellStyle name="_Portfolio SPlan Base Case.xls Chart 1_Electric Rev Req Model (2009 GRC)  2 4" xfId="12398"/>
    <cellStyle name="_Portfolio SPlan Base Case.xls Chart 1_Electric Rev Req Model (2009 GRC)  3" xfId="12399"/>
    <cellStyle name="_Portfolio SPlan Base Case.xls Chart 1_Electric Rev Req Model (2009 GRC)  3 2" xfId="12400"/>
    <cellStyle name="_Portfolio SPlan Base Case.xls Chart 1_Electric Rev Req Model (2009 GRC)  3 2 2" xfId="12401"/>
    <cellStyle name="_Portfolio SPlan Base Case.xls Chart 1_Electric Rev Req Model (2009 GRC)  3 3" xfId="12402"/>
    <cellStyle name="_Portfolio SPlan Base Case.xls Chart 1_Electric Rev Req Model (2009 GRC)  3 4" xfId="12403"/>
    <cellStyle name="_Portfolio SPlan Base Case.xls Chart 1_Electric Rev Req Model (2009 GRC)  4" xfId="12404"/>
    <cellStyle name="_Portfolio SPlan Base Case.xls Chart 1_Electric Rev Req Model (2009 GRC)  4 2" xfId="12405"/>
    <cellStyle name="_Portfolio SPlan Base Case.xls Chart 1_Electric Rev Req Model (2009 GRC)  5" xfId="12406"/>
    <cellStyle name="_Portfolio SPlan Base Case.xls Chart 1_Electric Rev Req Model (2009 GRC) _DEM-WP(C) ENERG10C--ctn Mid-C_042010 2010GRC" xfId="12407"/>
    <cellStyle name="_Portfolio SPlan Base Case.xls Chart 1_Electric Rev Req Model (2009 GRC) _DEM-WP(C) ENERG10C--ctn Mid-C_042010 2010GRC 2" xfId="12408"/>
    <cellStyle name="_Portfolio SPlan Base Case.xls Chart 1_Electric Rev Req Model (2009 GRC) Rebuttal" xfId="12409"/>
    <cellStyle name="_Portfolio SPlan Base Case.xls Chart 1_Electric Rev Req Model (2009 GRC) Rebuttal 2" xfId="12410"/>
    <cellStyle name="_Portfolio SPlan Base Case.xls Chart 1_Electric Rev Req Model (2009 GRC) Rebuttal 2 2" xfId="12411"/>
    <cellStyle name="_Portfolio SPlan Base Case.xls Chart 1_Electric Rev Req Model (2009 GRC) Rebuttal 2 2 2" xfId="12412"/>
    <cellStyle name="_Portfolio SPlan Base Case.xls Chart 1_Electric Rev Req Model (2009 GRC) Rebuttal 2 3" xfId="12413"/>
    <cellStyle name="_Portfolio SPlan Base Case.xls Chart 1_Electric Rev Req Model (2009 GRC) Rebuttal 3" xfId="12414"/>
    <cellStyle name="_Portfolio SPlan Base Case.xls Chart 1_Electric Rev Req Model (2009 GRC) Rebuttal 3 2" xfId="12415"/>
    <cellStyle name="_Portfolio SPlan Base Case.xls Chart 1_Electric Rev Req Model (2009 GRC) Rebuttal 4" xfId="12416"/>
    <cellStyle name="_Portfolio SPlan Base Case.xls Chart 1_Electric Rev Req Model (2009 GRC) Rebuttal REmoval of New  WH Solar AdjustMI" xfId="12417"/>
    <cellStyle name="_Portfolio SPlan Base Case.xls Chart 1_Electric Rev Req Model (2009 GRC) Rebuttal REmoval of New  WH Solar AdjustMI 2" xfId="12418"/>
    <cellStyle name="_Portfolio SPlan Base Case.xls Chart 1_Electric Rev Req Model (2009 GRC) Rebuttal REmoval of New  WH Solar AdjustMI 2 2" xfId="12419"/>
    <cellStyle name="_Portfolio SPlan Base Case.xls Chart 1_Electric Rev Req Model (2009 GRC) Rebuttal REmoval of New  WH Solar AdjustMI 2 2 2" xfId="12420"/>
    <cellStyle name="_Portfolio SPlan Base Case.xls Chart 1_Electric Rev Req Model (2009 GRC) Rebuttal REmoval of New  WH Solar AdjustMI 2 2 2 2" xfId="12421"/>
    <cellStyle name="_Portfolio SPlan Base Case.xls Chart 1_Electric Rev Req Model (2009 GRC) Rebuttal REmoval of New  WH Solar AdjustMI 2 2 3" xfId="12422"/>
    <cellStyle name="_Portfolio SPlan Base Case.xls Chart 1_Electric Rev Req Model (2009 GRC) Rebuttal REmoval of New  WH Solar AdjustMI 2 2 4" xfId="12423"/>
    <cellStyle name="_Portfolio SPlan Base Case.xls Chart 1_Electric Rev Req Model (2009 GRC) Rebuttal REmoval of New  WH Solar AdjustMI 2 3" xfId="12424"/>
    <cellStyle name="_Portfolio SPlan Base Case.xls Chart 1_Electric Rev Req Model (2009 GRC) Rebuttal REmoval of New  WH Solar AdjustMI 2 3 2" xfId="12425"/>
    <cellStyle name="_Portfolio SPlan Base Case.xls Chart 1_Electric Rev Req Model (2009 GRC) Rebuttal REmoval of New  WH Solar AdjustMI 2 4" xfId="12426"/>
    <cellStyle name="_Portfolio SPlan Base Case.xls Chart 1_Electric Rev Req Model (2009 GRC) Rebuttal REmoval of New  WH Solar AdjustMI 3" xfId="12427"/>
    <cellStyle name="_Portfolio SPlan Base Case.xls Chart 1_Electric Rev Req Model (2009 GRC) Rebuttal REmoval of New  WH Solar AdjustMI 3 2" xfId="12428"/>
    <cellStyle name="_Portfolio SPlan Base Case.xls Chart 1_Electric Rev Req Model (2009 GRC) Rebuttal REmoval of New  WH Solar AdjustMI 3 2 2" xfId="12429"/>
    <cellStyle name="_Portfolio SPlan Base Case.xls Chart 1_Electric Rev Req Model (2009 GRC) Rebuttal REmoval of New  WH Solar AdjustMI 3 3" xfId="12430"/>
    <cellStyle name="_Portfolio SPlan Base Case.xls Chart 1_Electric Rev Req Model (2009 GRC) Rebuttal REmoval of New  WH Solar AdjustMI 3 4" xfId="12431"/>
    <cellStyle name="_Portfolio SPlan Base Case.xls Chart 1_Electric Rev Req Model (2009 GRC) Rebuttal REmoval of New  WH Solar AdjustMI 4" xfId="12432"/>
    <cellStyle name="_Portfolio SPlan Base Case.xls Chart 1_Electric Rev Req Model (2009 GRC) Rebuttal REmoval of New  WH Solar AdjustMI 4 2" xfId="12433"/>
    <cellStyle name="_Portfolio SPlan Base Case.xls Chart 1_Electric Rev Req Model (2009 GRC) Rebuttal REmoval of New  WH Solar AdjustMI 5" xfId="12434"/>
    <cellStyle name="_Portfolio SPlan Base Case.xls Chart 1_Electric Rev Req Model (2009 GRC) Rebuttal REmoval of New  WH Solar AdjustMI_DEM-WP(C) ENERG10C--ctn Mid-C_042010 2010GRC" xfId="12435"/>
    <cellStyle name="_Portfolio SPlan Base Case.xls Chart 1_Electric Rev Req Model (2009 GRC) Rebuttal REmoval of New  WH Solar AdjustMI_DEM-WP(C) ENERG10C--ctn Mid-C_042010 2010GRC 2" xfId="12436"/>
    <cellStyle name="_Portfolio SPlan Base Case.xls Chart 1_Electric Rev Req Model (2009 GRC) Revised 01-18-2010" xfId="12437"/>
    <cellStyle name="_Portfolio SPlan Base Case.xls Chart 1_Electric Rev Req Model (2009 GRC) Revised 01-18-2010 2" xfId="12438"/>
    <cellStyle name="_Portfolio SPlan Base Case.xls Chart 1_Electric Rev Req Model (2009 GRC) Revised 01-18-2010 2 2" xfId="12439"/>
    <cellStyle name="_Portfolio SPlan Base Case.xls Chart 1_Electric Rev Req Model (2009 GRC) Revised 01-18-2010 2 2 2" xfId="12440"/>
    <cellStyle name="_Portfolio SPlan Base Case.xls Chart 1_Electric Rev Req Model (2009 GRC) Revised 01-18-2010 2 2 2 2" xfId="12441"/>
    <cellStyle name="_Portfolio SPlan Base Case.xls Chart 1_Electric Rev Req Model (2009 GRC) Revised 01-18-2010 2 2 3" xfId="12442"/>
    <cellStyle name="_Portfolio SPlan Base Case.xls Chart 1_Electric Rev Req Model (2009 GRC) Revised 01-18-2010 2 2 4" xfId="12443"/>
    <cellStyle name="_Portfolio SPlan Base Case.xls Chart 1_Electric Rev Req Model (2009 GRC) Revised 01-18-2010 2 3" xfId="12444"/>
    <cellStyle name="_Portfolio SPlan Base Case.xls Chart 1_Electric Rev Req Model (2009 GRC) Revised 01-18-2010 2 3 2" xfId="12445"/>
    <cellStyle name="_Portfolio SPlan Base Case.xls Chart 1_Electric Rev Req Model (2009 GRC) Revised 01-18-2010 2 4" xfId="12446"/>
    <cellStyle name="_Portfolio SPlan Base Case.xls Chart 1_Electric Rev Req Model (2009 GRC) Revised 01-18-2010 3" xfId="12447"/>
    <cellStyle name="_Portfolio SPlan Base Case.xls Chart 1_Electric Rev Req Model (2009 GRC) Revised 01-18-2010 3 2" xfId="12448"/>
    <cellStyle name="_Portfolio SPlan Base Case.xls Chart 1_Electric Rev Req Model (2009 GRC) Revised 01-18-2010 3 2 2" xfId="12449"/>
    <cellStyle name="_Portfolio SPlan Base Case.xls Chart 1_Electric Rev Req Model (2009 GRC) Revised 01-18-2010 3 3" xfId="12450"/>
    <cellStyle name="_Portfolio SPlan Base Case.xls Chart 1_Electric Rev Req Model (2009 GRC) Revised 01-18-2010 3 4" xfId="12451"/>
    <cellStyle name="_Portfolio SPlan Base Case.xls Chart 1_Electric Rev Req Model (2009 GRC) Revised 01-18-2010 4" xfId="12452"/>
    <cellStyle name="_Portfolio SPlan Base Case.xls Chart 1_Electric Rev Req Model (2009 GRC) Revised 01-18-2010 4 2" xfId="12453"/>
    <cellStyle name="_Portfolio SPlan Base Case.xls Chart 1_Electric Rev Req Model (2009 GRC) Revised 01-18-2010 5" xfId="12454"/>
    <cellStyle name="_Portfolio SPlan Base Case.xls Chart 1_Electric Rev Req Model (2009 GRC) Revised 01-18-2010_DEM-WP(C) ENERG10C--ctn Mid-C_042010 2010GRC" xfId="12455"/>
    <cellStyle name="_Portfolio SPlan Base Case.xls Chart 1_Electric Rev Req Model (2009 GRC) Revised 01-18-2010_DEM-WP(C) ENERG10C--ctn Mid-C_042010 2010GRC 2" xfId="12456"/>
    <cellStyle name="_Portfolio SPlan Base Case.xls Chart 1_Electric Rev Req Model (2010 GRC)" xfId="12457"/>
    <cellStyle name="_Portfolio SPlan Base Case.xls Chart 1_Electric Rev Req Model (2010 GRC) 2" xfId="12458"/>
    <cellStyle name="_Portfolio SPlan Base Case.xls Chart 1_Electric Rev Req Model (2010 GRC) SF" xfId="12459"/>
    <cellStyle name="_Portfolio SPlan Base Case.xls Chart 1_Electric Rev Req Model (2010 GRC) SF 2" xfId="12460"/>
    <cellStyle name="_Portfolio SPlan Base Case.xls Chart 1_Final Order Electric EXHIBIT A-1" xfId="12461"/>
    <cellStyle name="_Portfolio SPlan Base Case.xls Chart 1_Final Order Electric EXHIBIT A-1 2" xfId="12462"/>
    <cellStyle name="_Portfolio SPlan Base Case.xls Chart 1_Final Order Electric EXHIBIT A-1 2 2" xfId="12463"/>
    <cellStyle name="_Portfolio SPlan Base Case.xls Chart 1_Final Order Electric EXHIBIT A-1 2 2 2" xfId="12464"/>
    <cellStyle name="_Portfolio SPlan Base Case.xls Chart 1_Final Order Electric EXHIBIT A-1 2 3" xfId="12465"/>
    <cellStyle name="_Portfolio SPlan Base Case.xls Chart 1_Final Order Electric EXHIBIT A-1 2 4" xfId="12466"/>
    <cellStyle name="_Portfolio SPlan Base Case.xls Chart 1_Final Order Electric EXHIBIT A-1 3" xfId="12467"/>
    <cellStyle name="_Portfolio SPlan Base Case.xls Chart 1_Final Order Electric EXHIBIT A-1 3 2" xfId="12468"/>
    <cellStyle name="_Portfolio SPlan Base Case.xls Chart 1_Final Order Electric EXHIBIT A-1 4" xfId="12469"/>
    <cellStyle name="_Portfolio SPlan Base Case.xls Chart 1_Final Order Electric EXHIBIT A-1 5" xfId="12470"/>
    <cellStyle name="_Portfolio SPlan Base Case.xls Chart 1_Final Order Electric EXHIBIT A-1 6" xfId="12471"/>
    <cellStyle name="_Portfolio SPlan Base Case.xls Chart 1_NIM Summary" xfId="12472"/>
    <cellStyle name="_Portfolio SPlan Base Case.xls Chart 1_NIM Summary 2" xfId="12473"/>
    <cellStyle name="_Portfolio SPlan Base Case.xls Chart 1_NIM Summary 2 2" xfId="12474"/>
    <cellStyle name="_Portfolio SPlan Base Case.xls Chart 1_NIM Summary 2 2 2" xfId="12475"/>
    <cellStyle name="_Portfolio SPlan Base Case.xls Chart 1_NIM Summary 2 2 2 2" xfId="12476"/>
    <cellStyle name="_Portfolio SPlan Base Case.xls Chart 1_NIM Summary 2 2 3" xfId="12477"/>
    <cellStyle name="_Portfolio SPlan Base Case.xls Chart 1_NIM Summary 2 2 4" xfId="12478"/>
    <cellStyle name="_Portfolio SPlan Base Case.xls Chart 1_NIM Summary 2 3" xfId="12479"/>
    <cellStyle name="_Portfolio SPlan Base Case.xls Chart 1_NIM Summary 2 3 2" xfId="12480"/>
    <cellStyle name="_Portfolio SPlan Base Case.xls Chart 1_NIM Summary 2 4" xfId="12481"/>
    <cellStyle name="_Portfolio SPlan Base Case.xls Chart 1_NIM Summary 3" xfId="12482"/>
    <cellStyle name="_Portfolio SPlan Base Case.xls Chart 1_NIM Summary 3 2" xfId="12483"/>
    <cellStyle name="_Portfolio SPlan Base Case.xls Chart 1_NIM Summary 3 2 2" xfId="12484"/>
    <cellStyle name="_Portfolio SPlan Base Case.xls Chart 1_NIM Summary 3 3" xfId="12485"/>
    <cellStyle name="_Portfolio SPlan Base Case.xls Chart 1_NIM Summary 3 4" xfId="12486"/>
    <cellStyle name="_Portfolio SPlan Base Case.xls Chart 1_NIM Summary 4" xfId="12487"/>
    <cellStyle name="_Portfolio SPlan Base Case.xls Chart 1_NIM Summary 4 2" xfId="12488"/>
    <cellStyle name="_Portfolio SPlan Base Case.xls Chart 1_NIM Summary 5" xfId="12489"/>
    <cellStyle name="_Portfolio SPlan Base Case.xls Chart 1_NIM Summary_DEM-WP(C) ENERG10C--ctn Mid-C_042010 2010GRC" xfId="12490"/>
    <cellStyle name="_Portfolio SPlan Base Case.xls Chart 1_NIM Summary_DEM-WP(C) ENERG10C--ctn Mid-C_042010 2010GRC 2" xfId="12491"/>
    <cellStyle name="_Portfolio SPlan Base Case.xls Chart 1_Rebuttal Power Costs" xfId="12492"/>
    <cellStyle name="_Portfolio SPlan Base Case.xls Chart 1_Rebuttal Power Costs 2" xfId="12493"/>
    <cellStyle name="_Portfolio SPlan Base Case.xls Chart 1_Rebuttal Power Costs 2 2" xfId="12494"/>
    <cellStyle name="_Portfolio SPlan Base Case.xls Chart 1_Rebuttal Power Costs 2 2 2" xfId="12495"/>
    <cellStyle name="_Portfolio SPlan Base Case.xls Chart 1_Rebuttal Power Costs 2 2 2 2" xfId="12496"/>
    <cellStyle name="_Portfolio SPlan Base Case.xls Chart 1_Rebuttal Power Costs 2 2 3" xfId="12497"/>
    <cellStyle name="_Portfolio SPlan Base Case.xls Chart 1_Rebuttal Power Costs 2 2 4" xfId="12498"/>
    <cellStyle name="_Portfolio SPlan Base Case.xls Chart 1_Rebuttal Power Costs 2 3" xfId="12499"/>
    <cellStyle name="_Portfolio SPlan Base Case.xls Chart 1_Rebuttal Power Costs 2 3 2" xfId="12500"/>
    <cellStyle name="_Portfolio SPlan Base Case.xls Chart 1_Rebuttal Power Costs 2 4" xfId="12501"/>
    <cellStyle name="_Portfolio SPlan Base Case.xls Chart 1_Rebuttal Power Costs 3" xfId="12502"/>
    <cellStyle name="_Portfolio SPlan Base Case.xls Chart 1_Rebuttal Power Costs 3 2" xfId="12503"/>
    <cellStyle name="_Portfolio SPlan Base Case.xls Chart 1_Rebuttal Power Costs 3 2 2" xfId="12504"/>
    <cellStyle name="_Portfolio SPlan Base Case.xls Chart 1_Rebuttal Power Costs 3 3" xfId="12505"/>
    <cellStyle name="_Portfolio SPlan Base Case.xls Chart 1_Rebuttal Power Costs 3 4" xfId="12506"/>
    <cellStyle name="_Portfolio SPlan Base Case.xls Chart 1_Rebuttal Power Costs 4" xfId="12507"/>
    <cellStyle name="_Portfolio SPlan Base Case.xls Chart 1_Rebuttal Power Costs 4 2" xfId="12508"/>
    <cellStyle name="_Portfolio SPlan Base Case.xls Chart 1_Rebuttal Power Costs 5" xfId="12509"/>
    <cellStyle name="_Portfolio SPlan Base Case.xls Chart 1_Rebuttal Power Costs_Adj Bench DR 3 for Initial Briefs (Electric)" xfId="12510"/>
    <cellStyle name="_Portfolio SPlan Base Case.xls Chart 1_Rebuttal Power Costs_Adj Bench DR 3 for Initial Briefs (Electric) 2" xfId="12511"/>
    <cellStyle name="_Portfolio SPlan Base Case.xls Chart 1_Rebuttal Power Costs_Adj Bench DR 3 for Initial Briefs (Electric) 2 2" xfId="12512"/>
    <cellStyle name="_Portfolio SPlan Base Case.xls Chart 1_Rebuttal Power Costs_Adj Bench DR 3 for Initial Briefs (Electric) 2 2 2" xfId="12513"/>
    <cellStyle name="_Portfolio SPlan Base Case.xls Chart 1_Rebuttal Power Costs_Adj Bench DR 3 for Initial Briefs (Electric) 2 2 2 2" xfId="12514"/>
    <cellStyle name="_Portfolio SPlan Base Case.xls Chart 1_Rebuttal Power Costs_Adj Bench DR 3 for Initial Briefs (Electric) 2 2 3" xfId="12515"/>
    <cellStyle name="_Portfolio SPlan Base Case.xls Chart 1_Rebuttal Power Costs_Adj Bench DR 3 for Initial Briefs (Electric) 2 2 4" xfId="12516"/>
    <cellStyle name="_Portfolio SPlan Base Case.xls Chart 1_Rebuttal Power Costs_Adj Bench DR 3 for Initial Briefs (Electric) 2 3" xfId="12517"/>
    <cellStyle name="_Portfolio SPlan Base Case.xls Chart 1_Rebuttal Power Costs_Adj Bench DR 3 for Initial Briefs (Electric) 2 3 2" xfId="12518"/>
    <cellStyle name="_Portfolio SPlan Base Case.xls Chart 1_Rebuttal Power Costs_Adj Bench DR 3 for Initial Briefs (Electric) 2 4" xfId="12519"/>
    <cellStyle name="_Portfolio SPlan Base Case.xls Chart 1_Rebuttal Power Costs_Adj Bench DR 3 for Initial Briefs (Electric) 3" xfId="12520"/>
    <cellStyle name="_Portfolio SPlan Base Case.xls Chart 1_Rebuttal Power Costs_Adj Bench DR 3 for Initial Briefs (Electric) 3 2" xfId="12521"/>
    <cellStyle name="_Portfolio SPlan Base Case.xls Chart 1_Rebuttal Power Costs_Adj Bench DR 3 for Initial Briefs (Electric) 3 2 2" xfId="12522"/>
    <cellStyle name="_Portfolio SPlan Base Case.xls Chart 1_Rebuttal Power Costs_Adj Bench DR 3 for Initial Briefs (Electric) 3 3" xfId="12523"/>
    <cellStyle name="_Portfolio SPlan Base Case.xls Chart 1_Rebuttal Power Costs_Adj Bench DR 3 for Initial Briefs (Electric) 3 4" xfId="12524"/>
    <cellStyle name="_Portfolio SPlan Base Case.xls Chart 1_Rebuttal Power Costs_Adj Bench DR 3 for Initial Briefs (Electric) 4" xfId="12525"/>
    <cellStyle name="_Portfolio SPlan Base Case.xls Chart 1_Rebuttal Power Costs_Adj Bench DR 3 for Initial Briefs (Electric) 4 2" xfId="12526"/>
    <cellStyle name="_Portfolio SPlan Base Case.xls Chart 1_Rebuttal Power Costs_Adj Bench DR 3 for Initial Briefs (Electric) 5" xfId="12527"/>
    <cellStyle name="_Portfolio SPlan Base Case.xls Chart 1_Rebuttal Power Costs_Adj Bench DR 3 for Initial Briefs (Electric)_DEM-WP(C) ENERG10C--ctn Mid-C_042010 2010GRC" xfId="12528"/>
    <cellStyle name="_Portfolio SPlan Base Case.xls Chart 1_Rebuttal Power Costs_Adj Bench DR 3 for Initial Briefs (Electric)_DEM-WP(C) ENERG10C--ctn Mid-C_042010 2010GRC 2" xfId="12529"/>
    <cellStyle name="_Portfolio SPlan Base Case.xls Chart 1_Rebuttal Power Costs_DEM-WP(C) ENERG10C--ctn Mid-C_042010 2010GRC" xfId="12530"/>
    <cellStyle name="_Portfolio SPlan Base Case.xls Chart 1_Rebuttal Power Costs_DEM-WP(C) ENERG10C--ctn Mid-C_042010 2010GRC 2" xfId="12531"/>
    <cellStyle name="_Portfolio SPlan Base Case.xls Chart 1_Rebuttal Power Costs_Electric Rev Req Model (2009 GRC) Rebuttal" xfId="12532"/>
    <cellStyle name="_Portfolio SPlan Base Case.xls Chart 1_Rebuttal Power Costs_Electric Rev Req Model (2009 GRC) Rebuttal 2" xfId="12533"/>
    <cellStyle name="_Portfolio SPlan Base Case.xls Chart 1_Rebuttal Power Costs_Electric Rev Req Model (2009 GRC) Rebuttal 2 2" xfId="12534"/>
    <cellStyle name="_Portfolio SPlan Base Case.xls Chart 1_Rebuttal Power Costs_Electric Rev Req Model (2009 GRC) Rebuttal 2 2 2" xfId="12535"/>
    <cellStyle name="_Portfolio SPlan Base Case.xls Chart 1_Rebuttal Power Costs_Electric Rev Req Model (2009 GRC) Rebuttal 2 3" xfId="12536"/>
    <cellStyle name="_Portfolio SPlan Base Case.xls Chart 1_Rebuttal Power Costs_Electric Rev Req Model (2009 GRC) Rebuttal 3" xfId="12537"/>
    <cellStyle name="_Portfolio SPlan Base Case.xls Chart 1_Rebuttal Power Costs_Electric Rev Req Model (2009 GRC) Rebuttal 3 2" xfId="12538"/>
    <cellStyle name="_Portfolio SPlan Base Case.xls Chart 1_Rebuttal Power Costs_Electric Rev Req Model (2009 GRC) Rebuttal 4" xfId="12539"/>
    <cellStyle name="_Portfolio SPlan Base Case.xls Chart 1_Rebuttal Power Costs_Electric Rev Req Model (2009 GRC) Rebuttal REmoval of New  WH Solar AdjustMI" xfId="12540"/>
    <cellStyle name="_Portfolio SPlan Base Case.xls Chart 1_Rebuttal Power Costs_Electric Rev Req Model (2009 GRC) Rebuttal REmoval of New  WH Solar AdjustMI 2" xfId="12541"/>
    <cellStyle name="_Portfolio SPlan Base Case.xls Chart 1_Rebuttal Power Costs_Electric Rev Req Model (2009 GRC) Rebuttal REmoval of New  WH Solar AdjustMI 2 2" xfId="12542"/>
    <cellStyle name="_Portfolio SPlan Base Case.xls Chart 1_Rebuttal Power Costs_Electric Rev Req Model (2009 GRC) Rebuttal REmoval of New  WH Solar AdjustMI 2 2 2" xfId="12543"/>
    <cellStyle name="_Portfolio SPlan Base Case.xls Chart 1_Rebuttal Power Costs_Electric Rev Req Model (2009 GRC) Rebuttal REmoval of New  WH Solar AdjustMI 2 2 2 2" xfId="12544"/>
    <cellStyle name="_Portfolio SPlan Base Case.xls Chart 1_Rebuttal Power Costs_Electric Rev Req Model (2009 GRC) Rebuttal REmoval of New  WH Solar AdjustMI 2 2 3" xfId="12545"/>
    <cellStyle name="_Portfolio SPlan Base Case.xls Chart 1_Rebuttal Power Costs_Electric Rev Req Model (2009 GRC) Rebuttal REmoval of New  WH Solar AdjustMI 2 2 4" xfId="12546"/>
    <cellStyle name="_Portfolio SPlan Base Case.xls Chart 1_Rebuttal Power Costs_Electric Rev Req Model (2009 GRC) Rebuttal REmoval of New  WH Solar AdjustMI 2 3" xfId="12547"/>
    <cellStyle name="_Portfolio SPlan Base Case.xls Chart 1_Rebuttal Power Costs_Electric Rev Req Model (2009 GRC) Rebuttal REmoval of New  WH Solar AdjustMI 2 3 2" xfId="12548"/>
    <cellStyle name="_Portfolio SPlan Base Case.xls Chart 1_Rebuttal Power Costs_Electric Rev Req Model (2009 GRC) Rebuttal REmoval of New  WH Solar AdjustMI 2 4" xfId="12549"/>
    <cellStyle name="_Portfolio SPlan Base Case.xls Chart 1_Rebuttal Power Costs_Electric Rev Req Model (2009 GRC) Rebuttal REmoval of New  WH Solar AdjustMI 3" xfId="12550"/>
    <cellStyle name="_Portfolio SPlan Base Case.xls Chart 1_Rebuttal Power Costs_Electric Rev Req Model (2009 GRC) Rebuttal REmoval of New  WH Solar AdjustMI 3 2" xfId="12551"/>
    <cellStyle name="_Portfolio SPlan Base Case.xls Chart 1_Rebuttal Power Costs_Electric Rev Req Model (2009 GRC) Rebuttal REmoval of New  WH Solar AdjustMI 3 2 2" xfId="12552"/>
    <cellStyle name="_Portfolio SPlan Base Case.xls Chart 1_Rebuttal Power Costs_Electric Rev Req Model (2009 GRC) Rebuttal REmoval of New  WH Solar AdjustMI 3 3" xfId="12553"/>
    <cellStyle name="_Portfolio SPlan Base Case.xls Chart 1_Rebuttal Power Costs_Electric Rev Req Model (2009 GRC) Rebuttal REmoval of New  WH Solar AdjustMI 3 4" xfId="12554"/>
    <cellStyle name="_Portfolio SPlan Base Case.xls Chart 1_Rebuttal Power Costs_Electric Rev Req Model (2009 GRC) Rebuttal REmoval of New  WH Solar AdjustMI 4" xfId="12555"/>
    <cellStyle name="_Portfolio SPlan Base Case.xls Chart 1_Rebuttal Power Costs_Electric Rev Req Model (2009 GRC) Rebuttal REmoval of New  WH Solar AdjustMI 4 2" xfId="12556"/>
    <cellStyle name="_Portfolio SPlan Base Case.xls Chart 1_Rebuttal Power Costs_Electric Rev Req Model (2009 GRC) Rebuttal REmoval of New  WH Solar AdjustMI 5" xfId="12557"/>
    <cellStyle name="_Portfolio SPlan Base Case.xls Chart 1_Rebuttal Power Costs_Electric Rev Req Model (2009 GRC) Rebuttal REmoval of New  WH Solar AdjustMI_DEM-WP(C) ENERG10C--ctn Mid-C_042010 2010GRC" xfId="12558"/>
    <cellStyle name="_Portfolio SPlan Base Case.xls Chart 1_Rebuttal Power Costs_Electric Rev Req Model (2009 GRC) Rebuttal REmoval of New  WH Solar AdjustMI_DEM-WP(C) ENERG10C--ctn Mid-C_042010 2010GRC 2" xfId="12559"/>
    <cellStyle name="_Portfolio SPlan Base Case.xls Chart 1_Rebuttal Power Costs_Electric Rev Req Model (2009 GRC) Revised 01-18-2010" xfId="12560"/>
    <cellStyle name="_Portfolio SPlan Base Case.xls Chart 1_Rebuttal Power Costs_Electric Rev Req Model (2009 GRC) Revised 01-18-2010 2" xfId="12561"/>
    <cellStyle name="_Portfolio SPlan Base Case.xls Chart 1_Rebuttal Power Costs_Electric Rev Req Model (2009 GRC) Revised 01-18-2010 2 2" xfId="12562"/>
    <cellStyle name="_Portfolio SPlan Base Case.xls Chart 1_Rebuttal Power Costs_Electric Rev Req Model (2009 GRC) Revised 01-18-2010 2 2 2" xfId="12563"/>
    <cellStyle name="_Portfolio SPlan Base Case.xls Chart 1_Rebuttal Power Costs_Electric Rev Req Model (2009 GRC) Revised 01-18-2010 2 2 2 2" xfId="12564"/>
    <cellStyle name="_Portfolio SPlan Base Case.xls Chart 1_Rebuttal Power Costs_Electric Rev Req Model (2009 GRC) Revised 01-18-2010 2 2 3" xfId="12565"/>
    <cellStyle name="_Portfolio SPlan Base Case.xls Chart 1_Rebuttal Power Costs_Electric Rev Req Model (2009 GRC) Revised 01-18-2010 2 2 4" xfId="12566"/>
    <cellStyle name="_Portfolio SPlan Base Case.xls Chart 1_Rebuttal Power Costs_Electric Rev Req Model (2009 GRC) Revised 01-18-2010 2 3" xfId="12567"/>
    <cellStyle name="_Portfolio SPlan Base Case.xls Chart 1_Rebuttal Power Costs_Electric Rev Req Model (2009 GRC) Revised 01-18-2010 2 3 2" xfId="12568"/>
    <cellStyle name="_Portfolio SPlan Base Case.xls Chart 1_Rebuttal Power Costs_Electric Rev Req Model (2009 GRC) Revised 01-18-2010 2 4" xfId="12569"/>
    <cellStyle name="_Portfolio SPlan Base Case.xls Chart 1_Rebuttal Power Costs_Electric Rev Req Model (2009 GRC) Revised 01-18-2010 3" xfId="12570"/>
    <cellStyle name="_Portfolio SPlan Base Case.xls Chart 1_Rebuttal Power Costs_Electric Rev Req Model (2009 GRC) Revised 01-18-2010 3 2" xfId="12571"/>
    <cellStyle name="_Portfolio SPlan Base Case.xls Chart 1_Rebuttal Power Costs_Electric Rev Req Model (2009 GRC) Revised 01-18-2010 3 2 2" xfId="12572"/>
    <cellStyle name="_Portfolio SPlan Base Case.xls Chart 1_Rebuttal Power Costs_Electric Rev Req Model (2009 GRC) Revised 01-18-2010 3 3" xfId="12573"/>
    <cellStyle name="_Portfolio SPlan Base Case.xls Chart 1_Rebuttal Power Costs_Electric Rev Req Model (2009 GRC) Revised 01-18-2010 3 4" xfId="12574"/>
    <cellStyle name="_Portfolio SPlan Base Case.xls Chart 1_Rebuttal Power Costs_Electric Rev Req Model (2009 GRC) Revised 01-18-2010 4" xfId="12575"/>
    <cellStyle name="_Portfolio SPlan Base Case.xls Chart 1_Rebuttal Power Costs_Electric Rev Req Model (2009 GRC) Revised 01-18-2010 4 2" xfId="12576"/>
    <cellStyle name="_Portfolio SPlan Base Case.xls Chart 1_Rebuttal Power Costs_Electric Rev Req Model (2009 GRC) Revised 01-18-2010 5" xfId="12577"/>
    <cellStyle name="_Portfolio SPlan Base Case.xls Chart 1_Rebuttal Power Costs_Electric Rev Req Model (2009 GRC) Revised 01-18-2010_DEM-WP(C) ENERG10C--ctn Mid-C_042010 2010GRC" xfId="12578"/>
    <cellStyle name="_Portfolio SPlan Base Case.xls Chart 1_Rebuttal Power Costs_Electric Rev Req Model (2009 GRC) Revised 01-18-2010_DEM-WP(C) ENERG10C--ctn Mid-C_042010 2010GRC 2" xfId="12579"/>
    <cellStyle name="_Portfolio SPlan Base Case.xls Chart 1_Rebuttal Power Costs_Final Order Electric EXHIBIT A-1" xfId="12580"/>
    <cellStyle name="_Portfolio SPlan Base Case.xls Chart 1_Rebuttal Power Costs_Final Order Electric EXHIBIT A-1 2" xfId="12581"/>
    <cellStyle name="_Portfolio SPlan Base Case.xls Chart 1_Rebuttal Power Costs_Final Order Electric EXHIBIT A-1 2 2" xfId="12582"/>
    <cellStyle name="_Portfolio SPlan Base Case.xls Chart 1_Rebuttal Power Costs_Final Order Electric EXHIBIT A-1 2 2 2" xfId="12583"/>
    <cellStyle name="_Portfolio SPlan Base Case.xls Chart 1_Rebuttal Power Costs_Final Order Electric EXHIBIT A-1 2 3" xfId="12584"/>
    <cellStyle name="_Portfolio SPlan Base Case.xls Chart 1_Rebuttal Power Costs_Final Order Electric EXHIBIT A-1 2 4" xfId="12585"/>
    <cellStyle name="_Portfolio SPlan Base Case.xls Chart 1_Rebuttal Power Costs_Final Order Electric EXHIBIT A-1 3" xfId="12586"/>
    <cellStyle name="_Portfolio SPlan Base Case.xls Chart 1_Rebuttal Power Costs_Final Order Electric EXHIBIT A-1 3 2" xfId="12587"/>
    <cellStyle name="_Portfolio SPlan Base Case.xls Chart 1_Rebuttal Power Costs_Final Order Electric EXHIBIT A-1 4" xfId="12588"/>
    <cellStyle name="_Portfolio SPlan Base Case.xls Chart 1_Rebuttal Power Costs_Final Order Electric EXHIBIT A-1 5" xfId="12589"/>
    <cellStyle name="_Portfolio SPlan Base Case.xls Chart 1_Rebuttal Power Costs_Final Order Electric EXHIBIT A-1 6" xfId="12590"/>
    <cellStyle name="_Portfolio SPlan Base Case.xls Chart 1_TENASKA REGULATORY ASSET" xfId="12591"/>
    <cellStyle name="_Portfolio SPlan Base Case.xls Chart 1_TENASKA REGULATORY ASSET 2" xfId="12592"/>
    <cellStyle name="_Portfolio SPlan Base Case.xls Chart 1_TENASKA REGULATORY ASSET 2 2" xfId="12593"/>
    <cellStyle name="_Portfolio SPlan Base Case.xls Chart 1_TENASKA REGULATORY ASSET 2 2 2" xfId="12594"/>
    <cellStyle name="_Portfolio SPlan Base Case.xls Chart 1_TENASKA REGULATORY ASSET 2 3" xfId="12595"/>
    <cellStyle name="_Portfolio SPlan Base Case.xls Chart 1_TENASKA REGULATORY ASSET 2 4" xfId="12596"/>
    <cellStyle name="_Portfolio SPlan Base Case.xls Chart 1_TENASKA REGULATORY ASSET 3" xfId="12597"/>
    <cellStyle name="_Portfolio SPlan Base Case.xls Chart 1_TENASKA REGULATORY ASSET 3 2" xfId="12598"/>
    <cellStyle name="_Portfolio SPlan Base Case.xls Chart 1_TENASKA REGULATORY ASSET 4" xfId="12599"/>
    <cellStyle name="_Portfolio SPlan Base Case.xls Chart 1_TENASKA REGULATORY ASSET 5" xfId="12600"/>
    <cellStyle name="_Portfolio SPlan Base Case.xls Chart 1_TENASKA REGULATORY ASSET 6" xfId="12601"/>
    <cellStyle name="_Portfolio SPlan Base Case.xls Chart 2" xfId="12602"/>
    <cellStyle name="_Portfolio SPlan Base Case.xls Chart 2 2" xfId="12603"/>
    <cellStyle name="_Portfolio SPlan Base Case.xls Chart 2 2 2" xfId="12604"/>
    <cellStyle name="_Portfolio SPlan Base Case.xls Chart 2 2 2 2" xfId="12605"/>
    <cellStyle name="_Portfolio SPlan Base Case.xls Chart 2 2 2 2 2" xfId="12606"/>
    <cellStyle name="_Portfolio SPlan Base Case.xls Chart 2 2 2 2 2 2" xfId="12607"/>
    <cellStyle name="_Portfolio SPlan Base Case.xls Chart 2 2 2 2 3" xfId="12608"/>
    <cellStyle name="_Portfolio SPlan Base Case.xls Chart 2 2 2 3" xfId="12609"/>
    <cellStyle name="_Portfolio SPlan Base Case.xls Chart 2 2 2 3 2" xfId="12610"/>
    <cellStyle name="_Portfolio SPlan Base Case.xls Chart 2 2 2 4" xfId="12611"/>
    <cellStyle name="_Portfolio SPlan Base Case.xls Chart 2 2 3" xfId="12612"/>
    <cellStyle name="_Portfolio SPlan Base Case.xls Chart 2 2 3 2" xfId="12613"/>
    <cellStyle name="_Portfolio SPlan Base Case.xls Chart 2 2 3 2 2" xfId="12614"/>
    <cellStyle name="_Portfolio SPlan Base Case.xls Chart 2 2 3 3" xfId="12615"/>
    <cellStyle name="_Portfolio SPlan Base Case.xls Chart 2 2 4" xfId="12616"/>
    <cellStyle name="_Portfolio SPlan Base Case.xls Chart 2 2 4 2" xfId="12617"/>
    <cellStyle name="_Portfolio SPlan Base Case.xls Chart 2 2 5" xfId="12618"/>
    <cellStyle name="_Portfolio SPlan Base Case.xls Chart 2 3" xfId="12619"/>
    <cellStyle name="_Portfolio SPlan Base Case.xls Chart 2 3 2" xfId="12620"/>
    <cellStyle name="_Portfolio SPlan Base Case.xls Chart 2 3 2 2" xfId="12621"/>
    <cellStyle name="_Portfolio SPlan Base Case.xls Chart 2 3 2 3" xfId="12622"/>
    <cellStyle name="_Portfolio SPlan Base Case.xls Chart 2 3 3" xfId="12623"/>
    <cellStyle name="_Portfolio SPlan Base Case.xls Chart 2 3 4" xfId="12624"/>
    <cellStyle name="_Portfolio SPlan Base Case.xls Chart 2 4" xfId="12625"/>
    <cellStyle name="_Portfolio SPlan Base Case.xls Chart 2 4 2" xfId="12626"/>
    <cellStyle name="_Portfolio SPlan Base Case.xls Chart 2 4 2 2" xfId="12627"/>
    <cellStyle name="_Portfolio SPlan Base Case.xls Chart 2 4 3" xfId="12628"/>
    <cellStyle name="_Portfolio SPlan Base Case.xls Chart 2 5" xfId="12629"/>
    <cellStyle name="_Portfolio SPlan Base Case.xls Chart 2 5 2" xfId="12630"/>
    <cellStyle name="_Portfolio SPlan Base Case.xls Chart 2 5 3" xfId="12631"/>
    <cellStyle name="_Portfolio SPlan Base Case.xls Chart 2 6" xfId="12632"/>
    <cellStyle name="_Portfolio SPlan Base Case.xls Chart 2 6 2" xfId="12633"/>
    <cellStyle name="_Portfolio SPlan Base Case.xls Chart 2_Adj Bench DR 3 for Initial Briefs (Electric)" xfId="12634"/>
    <cellStyle name="_Portfolio SPlan Base Case.xls Chart 2_Adj Bench DR 3 for Initial Briefs (Electric) 2" xfId="12635"/>
    <cellStyle name="_Portfolio SPlan Base Case.xls Chart 2_Adj Bench DR 3 for Initial Briefs (Electric) 2 2" xfId="12636"/>
    <cellStyle name="_Portfolio SPlan Base Case.xls Chart 2_Adj Bench DR 3 for Initial Briefs (Electric) 2 2 2" xfId="12637"/>
    <cellStyle name="_Portfolio SPlan Base Case.xls Chart 2_Adj Bench DR 3 for Initial Briefs (Electric) 2 2 2 2" xfId="12638"/>
    <cellStyle name="_Portfolio SPlan Base Case.xls Chart 2_Adj Bench DR 3 for Initial Briefs (Electric) 2 2 3" xfId="12639"/>
    <cellStyle name="_Portfolio SPlan Base Case.xls Chart 2_Adj Bench DR 3 for Initial Briefs (Electric) 2 2 4" xfId="12640"/>
    <cellStyle name="_Portfolio SPlan Base Case.xls Chart 2_Adj Bench DR 3 for Initial Briefs (Electric) 2 3" xfId="12641"/>
    <cellStyle name="_Portfolio SPlan Base Case.xls Chart 2_Adj Bench DR 3 for Initial Briefs (Electric) 2 3 2" xfId="12642"/>
    <cellStyle name="_Portfolio SPlan Base Case.xls Chart 2_Adj Bench DR 3 for Initial Briefs (Electric) 2 4" xfId="12643"/>
    <cellStyle name="_Portfolio SPlan Base Case.xls Chart 2_Adj Bench DR 3 for Initial Briefs (Electric) 3" xfId="12644"/>
    <cellStyle name="_Portfolio SPlan Base Case.xls Chart 2_Adj Bench DR 3 for Initial Briefs (Electric) 3 2" xfId="12645"/>
    <cellStyle name="_Portfolio SPlan Base Case.xls Chart 2_Adj Bench DR 3 for Initial Briefs (Electric) 3 2 2" xfId="12646"/>
    <cellStyle name="_Portfolio SPlan Base Case.xls Chart 2_Adj Bench DR 3 for Initial Briefs (Electric) 3 3" xfId="12647"/>
    <cellStyle name="_Portfolio SPlan Base Case.xls Chart 2_Adj Bench DR 3 for Initial Briefs (Electric) 3 4" xfId="12648"/>
    <cellStyle name="_Portfolio SPlan Base Case.xls Chart 2_Adj Bench DR 3 for Initial Briefs (Electric) 4" xfId="12649"/>
    <cellStyle name="_Portfolio SPlan Base Case.xls Chart 2_Adj Bench DR 3 for Initial Briefs (Electric) 4 2" xfId="12650"/>
    <cellStyle name="_Portfolio SPlan Base Case.xls Chart 2_Adj Bench DR 3 for Initial Briefs (Electric) 5" xfId="12651"/>
    <cellStyle name="_Portfolio SPlan Base Case.xls Chart 2_Adj Bench DR 3 for Initial Briefs (Electric)_DEM-WP(C) ENERG10C--ctn Mid-C_042010 2010GRC" xfId="12652"/>
    <cellStyle name="_Portfolio SPlan Base Case.xls Chart 2_Adj Bench DR 3 for Initial Briefs (Electric)_DEM-WP(C) ENERG10C--ctn Mid-C_042010 2010GRC 2" xfId="12653"/>
    <cellStyle name="_Portfolio SPlan Base Case.xls Chart 2_Book1" xfId="12654"/>
    <cellStyle name="_Portfolio SPlan Base Case.xls Chart 2_Book1 2" xfId="12655"/>
    <cellStyle name="_Portfolio SPlan Base Case.xls Chart 2_Book2" xfId="12656"/>
    <cellStyle name="_Portfolio SPlan Base Case.xls Chart 2_Book2 2" xfId="12657"/>
    <cellStyle name="_Portfolio SPlan Base Case.xls Chart 2_Book2 2 2" xfId="12658"/>
    <cellStyle name="_Portfolio SPlan Base Case.xls Chart 2_Book2 2 2 2" xfId="12659"/>
    <cellStyle name="_Portfolio SPlan Base Case.xls Chart 2_Book2 2 2 2 2" xfId="12660"/>
    <cellStyle name="_Portfolio SPlan Base Case.xls Chart 2_Book2 2 2 3" xfId="12661"/>
    <cellStyle name="_Portfolio SPlan Base Case.xls Chart 2_Book2 2 2 4" xfId="12662"/>
    <cellStyle name="_Portfolio SPlan Base Case.xls Chart 2_Book2 2 3" xfId="12663"/>
    <cellStyle name="_Portfolio SPlan Base Case.xls Chart 2_Book2 2 3 2" xfId="12664"/>
    <cellStyle name="_Portfolio SPlan Base Case.xls Chart 2_Book2 2 4" xfId="12665"/>
    <cellStyle name="_Portfolio SPlan Base Case.xls Chart 2_Book2 3" xfId="12666"/>
    <cellStyle name="_Portfolio SPlan Base Case.xls Chart 2_Book2 3 2" xfId="12667"/>
    <cellStyle name="_Portfolio SPlan Base Case.xls Chart 2_Book2 3 2 2" xfId="12668"/>
    <cellStyle name="_Portfolio SPlan Base Case.xls Chart 2_Book2 3 3" xfId="12669"/>
    <cellStyle name="_Portfolio SPlan Base Case.xls Chart 2_Book2 3 4" xfId="12670"/>
    <cellStyle name="_Portfolio SPlan Base Case.xls Chart 2_Book2 4" xfId="12671"/>
    <cellStyle name="_Portfolio SPlan Base Case.xls Chart 2_Book2 4 2" xfId="12672"/>
    <cellStyle name="_Portfolio SPlan Base Case.xls Chart 2_Book2 5" xfId="12673"/>
    <cellStyle name="_Portfolio SPlan Base Case.xls Chart 2_Book2_Adj Bench DR 3 for Initial Briefs (Electric)" xfId="12674"/>
    <cellStyle name="_Portfolio SPlan Base Case.xls Chart 2_Book2_Adj Bench DR 3 for Initial Briefs (Electric) 2" xfId="12675"/>
    <cellStyle name="_Portfolio SPlan Base Case.xls Chart 2_Book2_Adj Bench DR 3 for Initial Briefs (Electric) 2 2" xfId="12676"/>
    <cellStyle name="_Portfolio SPlan Base Case.xls Chart 2_Book2_Adj Bench DR 3 for Initial Briefs (Electric) 2 2 2" xfId="12677"/>
    <cellStyle name="_Portfolio SPlan Base Case.xls Chart 2_Book2_Adj Bench DR 3 for Initial Briefs (Electric) 2 2 2 2" xfId="12678"/>
    <cellStyle name="_Portfolio SPlan Base Case.xls Chart 2_Book2_Adj Bench DR 3 for Initial Briefs (Electric) 2 2 3" xfId="12679"/>
    <cellStyle name="_Portfolio SPlan Base Case.xls Chart 2_Book2_Adj Bench DR 3 for Initial Briefs (Electric) 2 2 4" xfId="12680"/>
    <cellStyle name="_Portfolio SPlan Base Case.xls Chart 2_Book2_Adj Bench DR 3 for Initial Briefs (Electric) 2 3" xfId="12681"/>
    <cellStyle name="_Portfolio SPlan Base Case.xls Chart 2_Book2_Adj Bench DR 3 for Initial Briefs (Electric) 2 3 2" xfId="12682"/>
    <cellStyle name="_Portfolio SPlan Base Case.xls Chart 2_Book2_Adj Bench DR 3 for Initial Briefs (Electric) 2 4" xfId="12683"/>
    <cellStyle name="_Portfolio SPlan Base Case.xls Chart 2_Book2_Adj Bench DR 3 for Initial Briefs (Electric) 3" xfId="12684"/>
    <cellStyle name="_Portfolio SPlan Base Case.xls Chart 2_Book2_Adj Bench DR 3 for Initial Briefs (Electric) 3 2" xfId="12685"/>
    <cellStyle name="_Portfolio SPlan Base Case.xls Chart 2_Book2_Adj Bench DR 3 for Initial Briefs (Electric) 3 2 2" xfId="12686"/>
    <cellStyle name="_Portfolio SPlan Base Case.xls Chart 2_Book2_Adj Bench DR 3 for Initial Briefs (Electric) 3 3" xfId="12687"/>
    <cellStyle name="_Portfolio SPlan Base Case.xls Chart 2_Book2_Adj Bench DR 3 for Initial Briefs (Electric) 3 4" xfId="12688"/>
    <cellStyle name="_Portfolio SPlan Base Case.xls Chart 2_Book2_Adj Bench DR 3 for Initial Briefs (Electric) 4" xfId="12689"/>
    <cellStyle name="_Portfolio SPlan Base Case.xls Chart 2_Book2_Adj Bench DR 3 for Initial Briefs (Electric) 4 2" xfId="12690"/>
    <cellStyle name="_Portfolio SPlan Base Case.xls Chart 2_Book2_Adj Bench DR 3 for Initial Briefs (Electric) 5" xfId="12691"/>
    <cellStyle name="_Portfolio SPlan Base Case.xls Chart 2_Book2_Adj Bench DR 3 for Initial Briefs (Electric)_DEM-WP(C) ENERG10C--ctn Mid-C_042010 2010GRC" xfId="12692"/>
    <cellStyle name="_Portfolio SPlan Base Case.xls Chart 2_Book2_Adj Bench DR 3 for Initial Briefs (Electric)_DEM-WP(C) ENERG10C--ctn Mid-C_042010 2010GRC 2" xfId="12693"/>
    <cellStyle name="_Portfolio SPlan Base Case.xls Chart 2_Book2_DEM-WP(C) ENERG10C--ctn Mid-C_042010 2010GRC" xfId="12694"/>
    <cellStyle name="_Portfolio SPlan Base Case.xls Chart 2_Book2_DEM-WP(C) ENERG10C--ctn Mid-C_042010 2010GRC 2" xfId="12695"/>
    <cellStyle name="_Portfolio SPlan Base Case.xls Chart 2_Book2_Electric Rev Req Model (2009 GRC) Rebuttal" xfId="12696"/>
    <cellStyle name="_Portfolio SPlan Base Case.xls Chart 2_Book2_Electric Rev Req Model (2009 GRC) Rebuttal 2" xfId="12697"/>
    <cellStyle name="_Portfolio SPlan Base Case.xls Chart 2_Book2_Electric Rev Req Model (2009 GRC) Rebuttal 2 2" xfId="12698"/>
    <cellStyle name="_Portfolio SPlan Base Case.xls Chart 2_Book2_Electric Rev Req Model (2009 GRC) Rebuttal 2 2 2" xfId="12699"/>
    <cellStyle name="_Portfolio SPlan Base Case.xls Chart 2_Book2_Electric Rev Req Model (2009 GRC) Rebuttal 2 3" xfId="12700"/>
    <cellStyle name="_Portfolio SPlan Base Case.xls Chart 2_Book2_Electric Rev Req Model (2009 GRC) Rebuttal 3" xfId="12701"/>
    <cellStyle name="_Portfolio SPlan Base Case.xls Chart 2_Book2_Electric Rev Req Model (2009 GRC) Rebuttal 3 2" xfId="12702"/>
    <cellStyle name="_Portfolio SPlan Base Case.xls Chart 2_Book2_Electric Rev Req Model (2009 GRC) Rebuttal 4" xfId="12703"/>
    <cellStyle name="_Portfolio SPlan Base Case.xls Chart 2_Book2_Electric Rev Req Model (2009 GRC) Rebuttal REmoval of New  WH Solar AdjustMI" xfId="12704"/>
    <cellStyle name="_Portfolio SPlan Base Case.xls Chart 2_Book2_Electric Rev Req Model (2009 GRC) Rebuttal REmoval of New  WH Solar AdjustMI 2" xfId="12705"/>
    <cellStyle name="_Portfolio SPlan Base Case.xls Chart 2_Book2_Electric Rev Req Model (2009 GRC) Rebuttal REmoval of New  WH Solar AdjustMI 2 2" xfId="12706"/>
    <cellStyle name="_Portfolio SPlan Base Case.xls Chart 2_Book2_Electric Rev Req Model (2009 GRC) Rebuttal REmoval of New  WH Solar AdjustMI 2 2 2" xfId="12707"/>
    <cellStyle name="_Portfolio SPlan Base Case.xls Chart 2_Book2_Electric Rev Req Model (2009 GRC) Rebuttal REmoval of New  WH Solar AdjustMI 2 2 2 2" xfId="12708"/>
    <cellStyle name="_Portfolio SPlan Base Case.xls Chart 2_Book2_Electric Rev Req Model (2009 GRC) Rebuttal REmoval of New  WH Solar AdjustMI 2 2 3" xfId="12709"/>
    <cellStyle name="_Portfolio SPlan Base Case.xls Chart 2_Book2_Electric Rev Req Model (2009 GRC) Rebuttal REmoval of New  WH Solar AdjustMI 2 2 4" xfId="12710"/>
    <cellStyle name="_Portfolio SPlan Base Case.xls Chart 2_Book2_Electric Rev Req Model (2009 GRC) Rebuttal REmoval of New  WH Solar AdjustMI 2 3" xfId="12711"/>
    <cellStyle name="_Portfolio SPlan Base Case.xls Chart 2_Book2_Electric Rev Req Model (2009 GRC) Rebuttal REmoval of New  WH Solar AdjustMI 2 3 2" xfId="12712"/>
    <cellStyle name="_Portfolio SPlan Base Case.xls Chart 2_Book2_Electric Rev Req Model (2009 GRC) Rebuttal REmoval of New  WH Solar AdjustMI 2 4" xfId="12713"/>
    <cellStyle name="_Portfolio SPlan Base Case.xls Chart 2_Book2_Electric Rev Req Model (2009 GRC) Rebuttal REmoval of New  WH Solar AdjustMI 3" xfId="12714"/>
    <cellStyle name="_Portfolio SPlan Base Case.xls Chart 2_Book2_Electric Rev Req Model (2009 GRC) Rebuttal REmoval of New  WH Solar AdjustMI 3 2" xfId="12715"/>
    <cellStyle name="_Portfolio SPlan Base Case.xls Chart 2_Book2_Electric Rev Req Model (2009 GRC) Rebuttal REmoval of New  WH Solar AdjustMI 3 2 2" xfId="12716"/>
    <cellStyle name="_Portfolio SPlan Base Case.xls Chart 2_Book2_Electric Rev Req Model (2009 GRC) Rebuttal REmoval of New  WH Solar AdjustMI 3 3" xfId="12717"/>
    <cellStyle name="_Portfolio SPlan Base Case.xls Chart 2_Book2_Electric Rev Req Model (2009 GRC) Rebuttal REmoval of New  WH Solar AdjustMI 3 4" xfId="12718"/>
    <cellStyle name="_Portfolio SPlan Base Case.xls Chart 2_Book2_Electric Rev Req Model (2009 GRC) Rebuttal REmoval of New  WH Solar AdjustMI 4" xfId="12719"/>
    <cellStyle name="_Portfolio SPlan Base Case.xls Chart 2_Book2_Electric Rev Req Model (2009 GRC) Rebuttal REmoval of New  WH Solar AdjustMI 4 2" xfId="12720"/>
    <cellStyle name="_Portfolio SPlan Base Case.xls Chart 2_Book2_Electric Rev Req Model (2009 GRC) Rebuttal REmoval of New  WH Solar AdjustMI 5" xfId="12721"/>
    <cellStyle name="_Portfolio SPlan Base Case.xls Chart 2_Book2_Electric Rev Req Model (2009 GRC) Rebuttal REmoval of New  WH Solar AdjustMI_DEM-WP(C) ENERG10C--ctn Mid-C_042010 2010GRC" xfId="12722"/>
    <cellStyle name="_Portfolio SPlan Base Case.xls Chart 2_Book2_Electric Rev Req Model (2009 GRC) Rebuttal REmoval of New  WH Solar AdjustMI_DEM-WP(C) ENERG10C--ctn Mid-C_042010 2010GRC 2" xfId="12723"/>
    <cellStyle name="_Portfolio SPlan Base Case.xls Chart 2_Book2_Electric Rev Req Model (2009 GRC) Revised 01-18-2010" xfId="12724"/>
    <cellStyle name="_Portfolio SPlan Base Case.xls Chart 2_Book2_Electric Rev Req Model (2009 GRC) Revised 01-18-2010 2" xfId="12725"/>
    <cellStyle name="_Portfolio SPlan Base Case.xls Chart 2_Book2_Electric Rev Req Model (2009 GRC) Revised 01-18-2010 2 2" xfId="12726"/>
    <cellStyle name="_Portfolio SPlan Base Case.xls Chart 2_Book2_Electric Rev Req Model (2009 GRC) Revised 01-18-2010 2 2 2" xfId="12727"/>
    <cellStyle name="_Portfolio SPlan Base Case.xls Chart 2_Book2_Electric Rev Req Model (2009 GRC) Revised 01-18-2010 2 2 2 2" xfId="12728"/>
    <cellStyle name="_Portfolio SPlan Base Case.xls Chart 2_Book2_Electric Rev Req Model (2009 GRC) Revised 01-18-2010 2 2 3" xfId="12729"/>
    <cellStyle name="_Portfolio SPlan Base Case.xls Chart 2_Book2_Electric Rev Req Model (2009 GRC) Revised 01-18-2010 2 2 4" xfId="12730"/>
    <cellStyle name="_Portfolio SPlan Base Case.xls Chart 2_Book2_Electric Rev Req Model (2009 GRC) Revised 01-18-2010 2 3" xfId="12731"/>
    <cellStyle name="_Portfolio SPlan Base Case.xls Chart 2_Book2_Electric Rev Req Model (2009 GRC) Revised 01-18-2010 2 3 2" xfId="12732"/>
    <cellStyle name="_Portfolio SPlan Base Case.xls Chart 2_Book2_Electric Rev Req Model (2009 GRC) Revised 01-18-2010 2 4" xfId="12733"/>
    <cellStyle name="_Portfolio SPlan Base Case.xls Chart 2_Book2_Electric Rev Req Model (2009 GRC) Revised 01-18-2010 3" xfId="12734"/>
    <cellStyle name="_Portfolio SPlan Base Case.xls Chart 2_Book2_Electric Rev Req Model (2009 GRC) Revised 01-18-2010 3 2" xfId="12735"/>
    <cellStyle name="_Portfolio SPlan Base Case.xls Chart 2_Book2_Electric Rev Req Model (2009 GRC) Revised 01-18-2010 3 2 2" xfId="12736"/>
    <cellStyle name="_Portfolio SPlan Base Case.xls Chart 2_Book2_Electric Rev Req Model (2009 GRC) Revised 01-18-2010 3 3" xfId="12737"/>
    <cellStyle name="_Portfolio SPlan Base Case.xls Chart 2_Book2_Electric Rev Req Model (2009 GRC) Revised 01-18-2010 3 4" xfId="12738"/>
    <cellStyle name="_Portfolio SPlan Base Case.xls Chart 2_Book2_Electric Rev Req Model (2009 GRC) Revised 01-18-2010 4" xfId="12739"/>
    <cellStyle name="_Portfolio SPlan Base Case.xls Chart 2_Book2_Electric Rev Req Model (2009 GRC) Revised 01-18-2010 4 2" xfId="12740"/>
    <cellStyle name="_Portfolio SPlan Base Case.xls Chart 2_Book2_Electric Rev Req Model (2009 GRC) Revised 01-18-2010 5" xfId="12741"/>
    <cellStyle name="_Portfolio SPlan Base Case.xls Chart 2_Book2_Electric Rev Req Model (2009 GRC) Revised 01-18-2010_DEM-WP(C) ENERG10C--ctn Mid-C_042010 2010GRC" xfId="12742"/>
    <cellStyle name="_Portfolio SPlan Base Case.xls Chart 2_Book2_Electric Rev Req Model (2009 GRC) Revised 01-18-2010_DEM-WP(C) ENERG10C--ctn Mid-C_042010 2010GRC 2" xfId="12743"/>
    <cellStyle name="_Portfolio SPlan Base Case.xls Chart 2_Book2_Final Order Electric EXHIBIT A-1" xfId="12744"/>
    <cellStyle name="_Portfolio SPlan Base Case.xls Chart 2_Book2_Final Order Electric EXHIBIT A-1 2" xfId="12745"/>
    <cellStyle name="_Portfolio SPlan Base Case.xls Chart 2_Book2_Final Order Electric EXHIBIT A-1 2 2" xfId="12746"/>
    <cellStyle name="_Portfolio SPlan Base Case.xls Chart 2_Book2_Final Order Electric EXHIBIT A-1 2 2 2" xfId="12747"/>
    <cellStyle name="_Portfolio SPlan Base Case.xls Chart 2_Book2_Final Order Electric EXHIBIT A-1 2 3" xfId="12748"/>
    <cellStyle name="_Portfolio SPlan Base Case.xls Chart 2_Book2_Final Order Electric EXHIBIT A-1 2 4" xfId="12749"/>
    <cellStyle name="_Portfolio SPlan Base Case.xls Chart 2_Book2_Final Order Electric EXHIBIT A-1 3" xfId="12750"/>
    <cellStyle name="_Portfolio SPlan Base Case.xls Chart 2_Book2_Final Order Electric EXHIBIT A-1 3 2" xfId="12751"/>
    <cellStyle name="_Portfolio SPlan Base Case.xls Chart 2_Book2_Final Order Electric EXHIBIT A-1 4" xfId="12752"/>
    <cellStyle name="_Portfolio SPlan Base Case.xls Chart 2_Book2_Final Order Electric EXHIBIT A-1 5" xfId="12753"/>
    <cellStyle name="_Portfolio SPlan Base Case.xls Chart 2_Book2_Final Order Electric EXHIBIT A-1 6" xfId="12754"/>
    <cellStyle name="_Portfolio SPlan Base Case.xls Chart 2_Chelan PUD Power Costs (8-10)" xfId="12755"/>
    <cellStyle name="_Portfolio SPlan Base Case.xls Chart 2_Chelan PUD Power Costs (8-10) 2" xfId="12756"/>
    <cellStyle name="_Portfolio SPlan Base Case.xls Chart 2_Colstrip 1&amp;2 Annual O&amp;M Budgets" xfId="12757"/>
    <cellStyle name="_Portfolio SPlan Base Case.xls Chart 2_Confidential Material" xfId="12758"/>
    <cellStyle name="_Portfolio SPlan Base Case.xls Chart 2_Confidential Material 2" xfId="12759"/>
    <cellStyle name="_Portfolio SPlan Base Case.xls Chart 2_DEM-WP(C) Colstrip 12 Coal Cost Forecast 2010GRC" xfId="12760"/>
    <cellStyle name="_Portfolio SPlan Base Case.xls Chart 2_DEM-WP(C) Colstrip 12 Coal Cost Forecast 2010GRC 2" xfId="12761"/>
    <cellStyle name="_Portfolio SPlan Base Case.xls Chart 2_DEM-WP(C) ENERG10C--ctn Mid-C_042010 2010GRC" xfId="12762"/>
    <cellStyle name="_Portfolio SPlan Base Case.xls Chart 2_DEM-WP(C) ENERG10C--ctn Mid-C_042010 2010GRC 2" xfId="12763"/>
    <cellStyle name="_Portfolio SPlan Base Case.xls Chart 2_DEM-WP(C) Production O&amp;M 2010GRC As-Filed" xfId="12764"/>
    <cellStyle name="_Portfolio SPlan Base Case.xls Chart 2_DEM-WP(C) Production O&amp;M 2010GRC As-Filed 2" xfId="12765"/>
    <cellStyle name="_Portfolio SPlan Base Case.xls Chart 2_DEM-WP(C) Production O&amp;M 2010GRC As-Filed 2 2" xfId="12766"/>
    <cellStyle name="_Portfolio SPlan Base Case.xls Chart 2_DEM-WP(C) Production O&amp;M 2010GRC As-Filed 3" xfId="12767"/>
    <cellStyle name="_Portfolio SPlan Base Case.xls Chart 2_DEM-WP(C) Production O&amp;M 2010GRC As-Filed 3 2" xfId="12768"/>
    <cellStyle name="_Portfolio SPlan Base Case.xls Chart 2_DEM-WP(C) Production O&amp;M 2010GRC As-Filed 4" xfId="12769"/>
    <cellStyle name="_Portfolio SPlan Base Case.xls Chart 2_DEM-WP(C) Production O&amp;M 2010GRC As-Filed 4 2" xfId="12770"/>
    <cellStyle name="_Portfolio SPlan Base Case.xls Chart 2_DEM-WP(C) Production O&amp;M 2010GRC As-Filed 5" xfId="12771"/>
    <cellStyle name="_Portfolio SPlan Base Case.xls Chart 2_DEM-WP(C) Production O&amp;M 2010GRC As-Filed 5 2" xfId="12772"/>
    <cellStyle name="_Portfolio SPlan Base Case.xls Chart 2_DEM-WP(C) Production O&amp;M 2010GRC As-Filed 6" xfId="12773"/>
    <cellStyle name="_Portfolio SPlan Base Case.xls Chart 2_DEM-WP(C) Production O&amp;M 2010GRC As-Filed 6 2" xfId="12774"/>
    <cellStyle name="_Portfolio SPlan Base Case.xls Chart 2_Electric Rev Req Model (2009 GRC) " xfId="12775"/>
    <cellStyle name="_Portfolio SPlan Base Case.xls Chart 2_Electric Rev Req Model (2009 GRC)  2" xfId="12776"/>
    <cellStyle name="_Portfolio SPlan Base Case.xls Chart 2_Electric Rev Req Model (2009 GRC)  2 2" xfId="12777"/>
    <cellStyle name="_Portfolio SPlan Base Case.xls Chart 2_Electric Rev Req Model (2009 GRC)  2 2 2" xfId="12778"/>
    <cellStyle name="_Portfolio SPlan Base Case.xls Chart 2_Electric Rev Req Model (2009 GRC)  2 2 2 2" xfId="12779"/>
    <cellStyle name="_Portfolio SPlan Base Case.xls Chart 2_Electric Rev Req Model (2009 GRC)  2 2 3" xfId="12780"/>
    <cellStyle name="_Portfolio SPlan Base Case.xls Chart 2_Electric Rev Req Model (2009 GRC)  2 2 4" xfId="12781"/>
    <cellStyle name="_Portfolio SPlan Base Case.xls Chart 2_Electric Rev Req Model (2009 GRC)  2 3" xfId="12782"/>
    <cellStyle name="_Portfolio SPlan Base Case.xls Chart 2_Electric Rev Req Model (2009 GRC)  2 3 2" xfId="12783"/>
    <cellStyle name="_Portfolio SPlan Base Case.xls Chart 2_Electric Rev Req Model (2009 GRC)  2 4" xfId="12784"/>
    <cellStyle name="_Portfolio SPlan Base Case.xls Chart 2_Electric Rev Req Model (2009 GRC)  3" xfId="12785"/>
    <cellStyle name="_Portfolio SPlan Base Case.xls Chart 2_Electric Rev Req Model (2009 GRC)  3 2" xfId="12786"/>
    <cellStyle name="_Portfolio SPlan Base Case.xls Chart 2_Electric Rev Req Model (2009 GRC)  3 2 2" xfId="12787"/>
    <cellStyle name="_Portfolio SPlan Base Case.xls Chart 2_Electric Rev Req Model (2009 GRC)  3 3" xfId="12788"/>
    <cellStyle name="_Portfolio SPlan Base Case.xls Chart 2_Electric Rev Req Model (2009 GRC)  3 4" xfId="12789"/>
    <cellStyle name="_Portfolio SPlan Base Case.xls Chart 2_Electric Rev Req Model (2009 GRC)  4" xfId="12790"/>
    <cellStyle name="_Portfolio SPlan Base Case.xls Chart 2_Electric Rev Req Model (2009 GRC)  4 2" xfId="12791"/>
    <cellStyle name="_Portfolio SPlan Base Case.xls Chart 2_Electric Rev Req Model (2009 GRC)  5" xfId="12792"/>
    <cellStyle name="_Portfolio SPlan Base Case.xls Chart 2_Electric Rev Req Model (2009 GRC) _DEM-WP(C) ENERG10C--ctn Mid-C_042010 2010GRC" xfId="12793"/>
    <cellStyle name="_Portfolio SPlan Base Case.xls Chart 2_Electric Rev Req Model (2009 GRC) _DEM-WP(C) ENERG10C--ctn Mid-C_042010 2010GRC 2" xfId="12794"/>
    <cellStyle name="_Portfolio SPlan Base Case.xls Chart 2_Electric Rev Req Model (2009 GRC) Rebuttal" xfId="12795"/>
    <cellStyle name="_Portfolio SPlan Base Case.xls Chart 2_Electric Rev Req Model (2009 GRC) Rebuttal 2" xfId="12796"/>
    <cellStyle name="_Portfolio SPlan Base Case.xls Chart 2_Electric Rev Req Model (2009 GRC) Rebuttal 2 2" xfId="12797"/>
    <cellStyle name="_Portfolio SPlan Base Case.xls Chart 2_Electric Rev Req Model (2009 GRC) Rebuttal 2 2 2" xfId="12798"/>
    <cellStyle name="_Portfolio SPlan Base Case.xls Chart 2_Electric Rev Req Model (2009 GRC) Rebuttal 2 3" xfId="12799"/>
    <cellStyle name="_Portfolio SPlan Base Case.xls Chart 2_Electric Rev Req Model (2009 GRC) Rebuttal 3" xfId="12800"/>
    <cellStyle name="_Portfolio SPlan Base Case.xls Chart 2_Electric Rev Req Model (2009 GRC) Rebuttal 3 2" xfId="12801"/>
    <cellStyle name="_Portfolio SPlan Base Case.xls Chart 2_Electric Rev Req Model (2009 GRC) Rebuttal 4" xfId="12802"/>
    <cellStyle name="_Portfolio SPlan Base Case.xls Chart 2_Electric Rev Req Model (2009 GRC) Rebuttal REmoval of New  WH Solar AdjustMI" xfId="12803"/>
    <cellStyle name="_Portfolio SPlan Base Case.xls Chart 2_Electric Rev Req Model (2009 GRC) Rebuttal REmoval of New  WH Solar AdjustMI 2" xfId="12804"/>
    <cellStyle name="_Portfolio SPlan Base Case.xls Chart 2_Electric Rev Req Model (2009 GRC) Rebuttal REmoval of New  WH Solar AdjustMI 2 2" xfId="12805"/>
    <cellStyle name="_Portfolio SPlan Base Case.xls Chart 2_Electric Rev Req Model (2009 GRC) Rebuttal REmoval of New  WH Solar AdjustMI 2 2 2" xfId="12806"/>
    <cellStyle name="_Portfolio SPlan Base Case.xls Chart 2_Electric Rev Req Model (2009 GRC) Rebuttal REmoval of New  WH Solar AdjustMI 2 2 2 2" xfId="12807"/>
    <cellStyle name="_Portfolio SPlan Base Case.xls Chart 2_Electric Rev Req Model (2009 GRC) Rebuttal REmoval of New  WH Solar AdjustMI 2 2 3" xfId="12808"/>
    <cellStyle name="_Portfolio SPlan Base Case.xls Chart 2_Electric Rev Req Model (2009 GRC) Rebuttal REmoval of New  WH Solar AdjustMI 2 2 4" xfId="12809"/>
    <cellStyle name="_Portfolio SPlan Base Case.xls Chart 2_Electric Rev Req Model (2009 GRC) Rebuttal REmoval of New  WH Solar AdjustMI 2 3" xfId="12810"/>
    <cellStyle name="_Portfolio SPlan Base Case.xls Chart 2_Electric Rev Req Model (2009 GRC) Rebuttal REmoval of New  WH Solar AdjustMI 2 3 2" xfId="12811"/>
    <cellStyle name="_Portfolio SPlan Base Case.xls Chart 2_Electric Rev Req Model (2009 GRC) Rebuttal REmoval of New  WH Solar AdjustMI 2 4" xfId="12812"/>
    <cellStyle name="_Portfolio SPlan Base Case.xls Chart 2_Electric Rev Req Model (2009 GRC) Rebuttal REmoval of New  WH Solar AdjustMI 3" xfId="12813"/>
    <cellStyle name="_Portfolio SPlan Base Case.xls Chart 2_Electric Rev Req Model (2009 GRC) Rebuttal REmoval of New  WH Solar AdjustMI 3 2" xfId="12814"/>
    <cellStyle name="_Portfolio SPlan Base Case.xls Chart 2_Electric Rev Req Model (2009 GRC) Rebuttal REmoval of New  WH Solar AdjustMI 3 2 2" xfId="12815"/>
    <cellStyle name="_Portfolio SPlan Base Case.xls Chart 2_Electric Rev Req Model (2009 GRC) Rebuttal REmoval of New  WH Solar AdjustMI 3 3" xfId="12816"/>
    <cellStyle name="_Portfolio SPlan Base Case.xls Chart 2_Electric Rev Req Model (2009 GRC) Rebuttal REmoval of New  WH Solar AdjustMI 3 4" xfId="12817"/>
    <cellStyle name="_Portfolio SPlan Base Case.xls Chart 2_Electric Rev Req Model (2009 GRC) Rebuttal REmoval of New  WH Solar AdjustMI 4" xfId="12818"/>
    <cellStyle name="_Portfolio SPlan Base Case.xls Chart 2_Electric Rev Req Model (2009 GRC) Rebuttal REmoval of New  WH Solar AdjustMI 4 2" xfId="12819"/>
    <cellStyle name="_Portfolio SPlan Base Case.xls Chart 2_Electric Rev Req Model (2009 GRC) Rebuttal REmoval of New  WH Solar AdjustMI 5" xfId="12820"/>
    <cellStyle name="_Portfolio SPlan Base Case.xls Chart 2_Electric Rev Req Model (2009 GRC) Rebuttal REmoval of New  WH Solar AdjustMI_DEM-WP(C) ENERG10C--ctn Mid-C_042010 2010GRC" xfId="12821"/>
    <cellStyle name="_Portfolio SPlan Base Case.xls Chart 2_Electric Rev Req Model (2009 GRC) Rebuttal REmoval of New  WH Solar AdjustMI_DEM-WP(C) ENERG10C--ctn Mid-C_042010 2010GRC 2" xfId="12822"/>
    <cellStyle name="_Portfolio SPlan Base Case.xls Chart 2_Electric Rev Req Model (2009 GRC) Revised 01-18-2010" xfId="12823"/>
    <cellStyle name="_Portfolio SPlan Base Case.xls Chart 2_Electric Rev Req Model (2009 GRC) Revised 01-18-2010 2" xfId="12824"/>
    <cellStyle name="_Portfolio SPlan Base Case.xls Chart 2_Electric Rev Req Model (2009 GRC) Revised 01-18-2010 2 2" xfId="12825"/>
    <cellStyle name="_Portfolio SPlan Base Case.xls Chart 2_Electric Rev Req Model (2009 GRC) Revised 01-18-2010 2 2 2" xfId="12826"/>
    <cellStyle name="_Portfolio SPlan Base Case.xls Chart 2_Electric Rev Req Model (2009 GRC) Revised 01-18-2010 2 2 2 2" xfId="12827"/>
    <cellStyle name="_Portfolio SPlan Base Case.xls Chart 2_Electric Rev Req Model (2009 GRC) Revised 01-18-2010 2 2 3" xfId="12828"/>
    <cellStyle name="_Portfolio SPlan Base Case.xls Chart 2_Electric Rev Req Model (2009 GRC) Revised 01-18-2010 2 2 4" xfId="12829"/>
    <cellStyle name="_Portfolio SPlan Base Case.xls Chart 2_Electric Rev Req Model (2009 GRC) Revised 01-18-2010 2 3" xfId="12830"/>
    <cellStyle name="_Portfolio SPlan Base Case.xls Chart 2_Electric Rev Req Model (2009 GRC) Revised 01-18-2010 2 3 2" xfId="12831"/>
    <cellStyle name="_Portfolio SPlan Base Case.xls Chart 2_Electric Rev Req Model (2009 GRC) Revised 01-18-2010 2 4" xfId="12832"/>
    <cellStyle name="_Portfolio SPlan Base Case.xls Chart 2_Electric Rev Req Model (2009 GRC) Revised 01-18-2010 3" xfId="12833"/>
    <cellStyle name="_Portfolio SPlan Base Case.xls Chart 2_Electric Rev Req Model (2009 GRC) Revised 01-18-2010 3 2" xfId="12834"/>
    <cellStyle name="_Portfolio SPlan Base Case.xls Chart 2_Electric Rev Req Model (2009 GRC) Revised 01-18-2010 3 2 2" xfId="12835"/>
    <cellStyle name="_Portfolio SPlan Base Case.xls Chart 2_Electric Rev Req Model (2009 GRC) Revised 01-18-2010 3 3" xfId="12836"/>
    <cellStyle name="_Portfolio SPlan Base Case.xls Chart 2_Electric Rev Req Model (2009 GRC) Revised 01-18-2010 3 4" xfId="12837"/>
    <cellStyle name="_Portfolio SPlan Base Case.xls Chart 2_Electric Rev Req Model (2009 GRC) Revised 01-18-2010 4" xfId="12838"/>
    <cellStyle name="_Portfolio SPlan Base Case.xls Chart 2_Electric Rev Req Model (2009 GRC) Revised 01-18-2010 4 2" xfId="12839"/>
    <cellStyle name="_Portfolio SPlan Base Case.xls Chart 2_Electric Rev Req Model (2009 GRC) Revised 01-18-2010 5" xfId="12840"/>
    <cellStyle name="_Portfolio SPlan Base Case.xls Chart 2_Electric Rev Req Model (2009 GRC) Revised 01-18-2010_DEM-WP(C) ENERG10C--ctn Mid-C_042010 2010GRC" xfId="12841"/>
    <cellStyle name="_Portfolio SPlan Base Case.xls Chart 2_Electric Rev Req Model (2009 GRC) Revised 01-18-2010_DEM-WP(C) ENERG10C--ctn Mid-C_042010 2010GRC 2" xfId="12842"/>
    <cellStyle name="_Portfolio SPlan Base Case.xls Chart 2_Electric Rev Req Model (2010 GRC)" xfId="12843"/>
    <cellStyle name="_Portfolio SPlan Base Case.xls Chart 2_Electric Rev Req Model (2010 GRC) 2" xfId="12844"/>
    <cellStyle name="_Portfolio SPlan Base Case.xls Chart 2_Electric Rev Req Model (2010 GRC) SF" xfId="12845"/>
    <cellStyle name="_Portfolio SPlan Base Case.xls Chart 2_Electric Rev Req Model (2010 GRC) SF 2" xfId="12846"/>
    <cellStyle name="_Portfolio SPlan Base Case.xls Chart 2_Final Order Electric EXHIBIT A-1" xfId="12847"/>
    <cellStyle name="_Portfolio SPlan Base Case.xls Chart 2_Final Order Electric EXHIBIT A-1 2" xfId="12848"/>
    <cellStyle name="_Portfolio SPlan Base Case.xls Chart 2_Final Order Electric EXHIBIT A-1 2 2" xfId="12849"/>
    <cellStyle name="_Portfolio SPlan Base Case.xls Chart 2_Final Order Electric EXHIBIT A-1 2 2 2" xfId="12850"/>
    <cellStyle name="_Portfolio SPlan Base Case.xls Chart 2_Final Order Electric EXHIBIT A-1 2 3" xfId="12851"/>
    <cellStyle name="_Portfolio SPlan Base Case.xls Chart 2_Final Order Electric EXHIBIT A-1 2 4" xfId="12852"/>
    <cellStyle name="_Portfolio SPlan Base Case.xls Chart 2_Final Order Electric EXHIBIT A-1 3" xfId="12853"/>
    <cellStyle name="_Portfolio SPlan Base Case.xls Chart 2_Final Order Electric EXHIBIT A-1 3 2" xfId="12854"/>
    <cellStyle name="_Portfolio SPlan Base Case.xls Chart 2_Final Order Electric EXHIBIT A-1 4" xfId="12855"/>
    <cellStyle name="_Portfolio SPlan Base Case.xls Chart 2_Final Order Electric EXHIBIT A-1 5" xfId="12856"/>
    <cellStyle name="_Portfolio SPlan Base Case.xls Chart 2_Final Order Electric EXHIBIT A-1 6" xfId="12857"/>
    <cellStyle name="_Portfolio SPlan Base Case.xls Chart 2_NIM Summary" xfId="12858"/>
    <cellStyle name="_Portfolio SPlan Base Case.xls Chart 2_NIM Summary 2" xfId="12859"/>
    <cellStyle name="_Portfolio SPlan Base Case.xls Chart 2_NIM Summary 2 2" xfId="12860"/>
    <cellStyle name="_Portfolio SPlan Base Case.xls Chart 2_NIM Summary 2 2 2" xfId="12861"/>
    <cellStyle name="_Portfolio SPlan Base Case.xls Chart 2_NIM Summary 2 2 2 2" xfId="12862"/>
    <cellStyle name="_Portfolio SPlan Base Case.xls Chart 2_NIM Summary 2 2 3" xfId="12863"/>
    <cellStyle name="_Portfolio SPlan Base Case.xls Chart 2_NIM Summary 2 2 4" xfId="12864"/>
    <cellStyle name="_Portfolio SPlan Base Case.xls Chart 2_NIM Summary 2 3" xfId="12865"/>
    <cellStyle name="_Portfolio SPlan Base Case.xls Chart 2_NIM Summary 2 3 2" xfId="12866"/>
    <cellStyle name="_Portfolio SPlan Base Case.xls Chart 2_NIM Summary 2 4" xfId="12867"/>
    <cellStyle name="_Portfolio SPlan Base Case.xls Chart 2_NIM Summary 3" xfId="12868"/>
    <cellStyle name="_Portfolio SPlan Base Case.xls Chart 2_NIM Summary 3 2" xfId="12869"/>
    <cellStyle name="_Portfolio SPlan Base Case.xls Chart 2_NIM Summary 3 2 2" xfId="12870"/>
    <cellStyle name="_Portfolio SPlan Base Case.xls Chart 2_NIM Summary 3 3" xfId="12871"/>
    <cellStyle name="_Portfolio SPlan Base Case.xls Chart 2_NIM Summary 3 4" xfId="12872"/>
    <cellStyle name="_Portfolio SPlan Base Case.xls Chart 2_NIM Summary 4" xfId="12873"/>
    <cellStyle name="_Portfolio SPlan Base Case.xls Chart 2_NIM Summary 4 2" xfId="12874"/>
    <cellStyle name="_Portfolio SPlan Base Case.xls Chart 2_NIM Summary 5" xfId="12875"/>
    <cellStyle name="_Portfolio SPlan Base Case.xls Chart 2_NIM Summary_DEM-WP(C) ENERG10C--ctn Mid-C_042010 2010GRC" xfId="12876"/>
    <cellStyle name="_Portfolio SPlan Base Case.xls Chart 2_NIM Summary_DEM-WP(C) ENERG10C--ctn Mid-C_042010 2010GRC 2" xfId="12877"/>
    <cellStyle name="_Portfolio SPlan Base Case.xls Chart 2_Rebuttal Power Costs" xfId="12878"/>
    <cellStyle name="_Portfolio SPlan Base Case.xls Chart 2_Rebuttal Power Costs 2" xfId="12879"/>
    <cellStyle name="_Portfolio SPlan Base Case.xls Chart 2_Rebuttal Power Costs 2 2" xfId="12880"/>
    <cellStyle name="_Portfolio SPlan Base Case.xls Chart 2_Rebuttal Power Costs 2 2 2" xfId="12881"/>
    <cellStyle name="_Portfolio SPlan Base Case.xls Chart 2_Rebuttal Power Costs 2 2 2 2" xfId="12882"/>
    <cellStyle name="_Portfolio SPlan Base Case.xls Chart 2_Rebuttal Power Costs 2 2 3" xfId="12883"/>
    <cellStyle name="_Portfolio SPlan Base Case.xls Chart 2_Rebuttal Power Costs 2 2 4" xfId="12884"/>
    <cellStyle name="_Portfolio SPlan Base Case.xls Chart 2_Rebuttal Power Costs 2 3" xfId="12885"/>
    <cellStyle name="_Portfolio SPlan Base Case.xls Chart 2_Rebuttal Power Costs 2 3 2" xfId="12886"/>
    <cellStyle name="_Portfolio SPlan Base Case.xls Chart 2_Rebuttal Power Costs 2 4" xfId="12887"/>
    <cellStyle name="_Portfolio SPlan Base Case.xls Chart 2_Rebuttal Power Costs 3" xfId="12888"/>
    <cellStyle name="_Portfolio SPlan Base Case.xls Chart 2_Rebuttal Power Costs 3 2" xfId="12889"/>
    <cellStyle name="_Portfolio SPlan Base Case.xls Chart 2_Rebuttal Power Costs 3 2 2" xfId="12890"/>
    <cellStyle name="_Portfolio SPlan Base Case.xls Chart 2_Rebuttal Power Costs 3 3" xfId="12891"/>
    <cellStyle name="_Portfolio SPlan Base Case.xls Chart 2_Rebuttal Power Costs 3 4" xfId="12892"/>
    <cellStyle name="_Portfolio SPlan Base Case.xls Chart 2_Rebuttal Power Costs 4" xfId="12893"/>
    <cellStyle name="_Portfolio SPlan Base Case.xls Chart 2_Rebuttal Power Costs 4 2" xfId="12894"/>
    <cellStyle name="_Portfolio SPlan Base Case.xls Chart 2_Rebuttal Power Costs 5" xfId="12895"/>
    <cellStyle name="_Portfolio SPlan Base Case.xls Chart 2_Rebuttal Power Costs_Adj Bench DR 3 for Initial Briefs (Electric)" xfId="12896"/>
    <cellStyle name="_Portfolio SPlan Base Case.xls Chart 2_Rebuttal Power Costs_Adj Bench DR 3 for Initial Briefs (Electric) 2" xfId="12897"/>
    <cellStyle name="_Portfolio SPlan Base Case.xls Chart 2_Rebuttal Power Costs_Adj Bench DR 3 for Initial Briefs (Electric) 2 2" xfId="12898"/>
    <cellStyle name="_Portfolio SPlan Base Case.xls Chart 2_Rebuttal Power Costs_Adj Bench DR 3 for Initial Briefs (Electric) 2 2 2" xfId="12899"/>
    <cellStyle name="_Portfolio SPlan Base Case.xls Chart 2_Rebuttal Power Costs_Adj Bench DR 3 for Initial Briefs (Electric) 2 2 2 2" xfId="12900"/>
    <cellStyle name="_Portfolio SPlan Base Case.xls Chart 2_Rebuttal Power Costs_Adj Bench DR 3 for Initial Briefs (Electric) 2 2 3" xfId="12901"/>
    <cellStyle name="_Portfolio SPlan Base Case.xls Chart 2_Rebuttal Power Costs_Adj Bench DR 3 for Initial Briefs (Electric) 2 2 4" xfId="12902"/>
    <cellStyle name="_Portfolio SPlan Base Case.xls Chart 2_Rebuttal Power Costs_Adj Bench DR 3 for Initial Briefs (Electric) 2 3" xfId="12903"/>
    <cellStyle name="_Portfolio SPlan Base Case.xls Chart 2_Rebuttal Power Costs_Adj Bench DR 3 for Initial Briefs (Electric) 2 3 2" xfId="12904"/>
    <cellStyle name="_Portfolio SPlan Base Case.xls Chart 2_Rebuttal Power Costs_Adj Bench DR 3 for Initial Briefs (Electric) 2 4" xfId="12905"/>
    <cellStyle name="_Portfolio SPlan Base Case.xls Chart 2_Rebuttal Power Costs_Adj Bench DR 3 for Initial Briefs (Electric) 3" xfId="12906"/>
    <cellStyle name="_Portfolio SPlan Base Case.xls Chart 2_Rebuttal Power Costs_Adj Bench DR 3 for Initial Briefs (Electric) 3 2" xfId="12907"/>
    <cellStyle name="_Portfolio SPlan Base Case.xls Chart 2_Rebuttal Power Costs_Adj Bench DR 3 for Initial Briefs (Electric) 3 2 2" xfId="12908"/>
    <cellStyle name="_Portfolio SPlan Base Case.xls Chart 2_Rebuttal Power Costs_Adj Bench DR 3 for Initial Briefs (Electric) 3 3" xfId="12909"/>
    <cellStyle name="_Portfolio SPlan Base Case.xls Chart 2_Rebuttal Power Costs_Adj Bench DR 3 for Initial Briefs (Electric) 3 4" xfId="12910"/>
    <cellStyle name="_Portfolio SPlan Base Case.xls Chart 2_Rebuttal Power Costs_Adj Bench DR 3 for Initial Briefs (Electric) 4" xfId="12911"/>
    <cellStyle name="_Portfolio SPlan Base Case.xls Chart 2_Rebuttal Power Costs_Adj Bench DR 3 for Initial Briefs (Electric) 4 2" xfId="12912"/>
    <cellStyle name="_Portfolio SPlan Base Case.xls Chart 2_Rebuttal Power Costs_Adj Bench DR 3 for Initial Briefs (Electric) 5" xfId="12913"/>
    <cellStyle name="_Portfolio SPlan Base Case.xls Chart 2_Rebuttal Power Costs_Adj Bench DR 3 for Initial Briefs (Electric)_DEM-WP(C) ENERG10C--ctn Mid-C_042010 2010GRC" xfId="12914"/>
    <cellStyle name="_Portfolio SPlan Base Case.xls Chart 2_Rebuttal Power Costs_Adj Bench DR 3 for Initial Briefs (Electric)_DEM-WP(C) ENERG10C--ctn Mid-C_042010 2010GRC 2" xfId="12915"/>
    <cellStyle name="_Portfolio SPlan Base Case.xls Chart 2_Rebuttal Power Costs_DEM-WP(C) ENERG10C--ctn Mid-C_042010 2010GRC" xfId="12916"/>
    <cellStyle name="_Portfolio SPlan Base Case.xls Chart 2_Rebuttal Power Costs_DEM-WP(C) ENERG10C--ctn Mid-C_042010 2010GRC 2" xfId="12917"/>
    <cellStyle name="_Portfolio SPlan Base Case.xls Chart 2_Rebuttal Power Costs_Electric Rev Req Model (2009 GRC) Rebuttal" xfId="12918"/>
    <cellStyle name="_Portfolio SPlan Base Case.xls Chart 2_Rebuttal Power Costs_Electric Rev Req Model (2009 GRC) Rebuttal 2" xfId="12919"/>
    <cellStyle name="_Portfolio SPlan Base Case.xls Chart 2_Rebuttal Power Costs_Electric Rev Req Model (2009 GRC) Rebuttal 2 2" xfId="12920"/>
    <cellStyle name="_Portfolio SPlan Base Case.xls Chart 2_Rebuttal Power Costs_Electric Rev Req Model (2009 GRC) Rebuttal 2 2 2" xfId="12921"/>
    <cellStyle name="_Portfolio SPlan Base Case.xls Chart 2_Rebuttal Power Costs_Electric Rev Req Model (2009 GRC) Rebuttal 2 3" xfId="12922"/>
    <cellStyle name="_Portfolio SPlan Base Case.xls Chart 2_Rebuttal Power Costs_Electric Rev Req Model (2009 GRC) Rebuttal 3" xfId="12923"/>
    <cellStyle name="_Portfolio SPlan Base Case.xls Chart 2_Rebuttal Power Costs_Electric Rev Req Model (2009 GRC) Rebuttal 3 2" xfId="12924"/>
    <cellStyle name="_Portfolio SPlan Base Case.xls Chart 2_Rebuttal Power Costs_Electric Rev Req Model (2009 GRC) Rebuttal 4" xfId="12925"/>
    <cellStyle name="_Portfolio SPlan Base Case.xls Chart 2_Rebuttal Power Costs_Electric Rev Req Model (2009 GRC) Rebuttal REmoval of New  WH Solar AdjustMI" xfId="12926"/>
    <cellStyle name="_Portfolio SPlan Base Case.xls Chart 2_Rebuttal Power Costs_Electric Rev Req Model (2009 GRC) Rebuttal REmoval of New  WH Solar AdjustMI 2" xfId="12927"/>
    <cellStyle name="_Portfolio SPlan Base Case.xls Chart 2_Rebuttal Power Costs_Electric Rev Req Model (2009 GRC) Rebuttal REmoval of New  WH Solar AdjustMI 2 2" xfId="12928"/>
    <cellStyle name="_Portfolio SPlan Base Case.xls Chart 2_Rebuttal Power Costs_Electric Rev Req Model (2009 GRC) Rebuttal REmoval of New  WH Solar AdjustMI 2 2 2" xfId="12929"/>
    <cellStyle name="_Portfolio SPlan Base Case.xls Chart 2_Rebuttal Power Costs_Electric Rev Req Model (2009 GRC) Rebuttal REmoval of New  WH Solar AdjustMI 2 2 2 2" xfId="12930"/>
    <cellStyle name="_Portfolio SPlan Base Case.xls Chart 2_Rebuttal Power Costs_Electric Rev Req Model (2009 GRC) Rebuttal REmoval of New  WH Solar AdjustMI 2 2 3" xfId="12931"/>
    <cellStyle name="_Portfolio SPlan Base Case.xls Chart 2_Rebuttal Power Costs_Electric Rev Req Model (2009 GRC) Rebuttal REmoval of New  WH Solar AdjustMI 2 2 4" xfId="12932"/>
    <cellStyle name="_Portfolio SPlan Base Case.xls Chart 2_Rebuttal Power Costs_Electric Rev Req Model (2009 GRC) Rebuttal REmoval of New  WH Solar AdjustMI 2 3" xfId="12933"/>
    <cellStyle name="_Portfolio SPlan Base Case.xls Chart 2_Rebuttal Power Costs_Electric Rev Req Model (2009 GRC) Rebuttal REmoval of New  WH Solar AdjustMI 2 3 2" xfId="12934"/>
    <cellStyle name="_Portfolio SPlan Base Case.xls Chart 2_Rebuttal Power Costs_Electric Rev Req Model (2009 GRC) Rebuttal REmoval of New  WH Solar AdjustMI 2 4" xfId="12935"/>
    <cellStyle name="_Portfolio SPlan Base Case.xls Chart 2_Rebuttal Power Costs_Electric Rev Req Model (2009 GRC) Rebuttal REmoval of New  WH Solar AdjustMI 3" xfId="12936"/>
    <cellStyle name="_Portfolio SPlan Base Case.xls Chart 2_Rebuttal Power Costs_Electric Rev Req Model (2009 GRC) Rebuttal REmoval of New  WH Solar AdjustMI 3 2" xfId="12937"/>
    <cellStyle name="_Portfolio SPlan Base Case.xls Chart 2_Rebuttal Power Costs_Electric Rev Req Model (2009 GRC) Rebuttal REmoval of New  WH Solar AdjustMI 3 2 2" xfId="12938"/>
    <cellStyle name="_Portfolio SPlan Base Case.xls Chart 2_Rebuttal Power Costs_Electric Rev Req Model (2009 GRC) Rebuttal REmoval of New  WH Solar AdjustMI 3 3" xfId="12939"/>
    <cellStyle name="_Portfolio SPlan Base Case.xls Chart 2_Rebuttal Power Costs_Electric Rev Req Model (2009 GRC) Rebuttal REmoval of New  WH Solar AdjustMI 3 4" xfId="12940"/>
    <cellStyle name="_Portfolio SPlan Base Case.xls Chart 2_Rebuttal Power Costs_Electric Rev Req Model (2009 GRC) Rebuttal REmoval of New  WH Solar AdjustMI 4" xfId="12941"/>
    <cellStyle name="_Portfolio SPlan Base Case.xls Chart 2_Rebuttal Power Costs_Electric Rev Req Model (2009 GRC) Rebuttal REmoval of New  WH Solar AdjustMI 4 2" xfId="12942"/>
    <cellStyle name="_Portfolio SPlan Base Case.xls Chart 2_Rebuttal Power Costs_Electric Rev Req Model (2009 GRC) Rebuttal REmoval of New  WH Solar AdjustMI 5" xfId="12943"/>
    <cellStyle name="_Portfolio SPlan Base Case.xls Chart 2_Rebuttal Power Costs_Electric Rev Req Model (2009 GRC) Rebuttal REmoval of New  WH Solar AdjustMI_DEM-WP(C) ENERG10C--ctn Mid-C_042010 2010GRC" xfId="12944"/>
    <cellStyle name="_Portfolio SPlan Base Case.xls Chart 2_Rebuttal Power Costs_Electric Rev Req Model (2009 GRC) Rebuttal REmoval of New  WH Solar AdjustMI_DEM-WP(C) ENERG10C--ctn Mid-C_042010 2010GRC 2" xfId="12945"/>
    <cellStyle name="_Portfolio SPlan Base Case.xls Chart 2_Rebuttal Power Costs_Electric Rev Req Model (2009 GRC) Revised 01-18-2010" xfId="12946"/>
    <cellStyle name="_Portfolio SPlan Base Case.xls Chart 2_Rebuttal Power Costs_Electric Rev Req Model (2009 GRC) Revised 01-18-2010 2" xfId="12947"/>
    <cellStyle name="_Portfolio SPlan Base Case.xls Chart 2_Rebuttal Power Costs_Electric Rev Req Model (2009 GRC) Revised 01-18-2010 2 2" xfId="12948"/>
    <cellStyle name="_Portfolio SPlan Base Case.xls Chart 2_Rebuttal Power Costs_Electric Rev Req Model (2009 GRC) Revised 01-18-2010 2 2 2" xfId="12949"/>
    <cellStyle name="_Portfolio SPlan Base Case.xls Chart 2_Rebuttal Power Costs_Electric Rev Req Model (2009 GRC) Revised 01-18-2010 2 2 2 2" xfId="12950"/>
    <cellStyle name="_Portfolio SPlan Base Case.xls Chart 2_Rebuttal Power Costs_Electric Rev Req Model (2009 GRC) Revised 01-18-2010 2 2 3" xfId="12951"/>
    <cellStyle name="_Portfolio SPlan Base Case.xls Chart 2_Rebuttal Power Costs_Electric Rev Req Model (2009 GRC) Revised 01-18-2010 2 2 4" xfId="12952"/>
    <cellStyle name="_Portfolio SPlan Base Case.xls Chart 2_Rebuttal Power Costs_Electric Rev Req Model (2009 GRC) Revised 01-18-2010 2 3" xfId="12953"/>
    <cellStyle name="_Portfolio SPlan Base Case.xls Chart 2_Rebuttal Power Costs_Electric Rev Req Model (2009 GRC) Revised 01-18-2010 2 3 2" xfId="12954"/>
    <cellStyle name="_Portfolio SPlan Base Case.xls Chart 2_Rebuttal Power Costs_Electric Rev Req Model (2009 GRC) Revised 01-18-2010 2 4" xfId="12955"/>
    <cellStyle name="_Portfolio SPlan Base Case.xls Chart 2_Rebuttal Power Costs_Electric Rev Req Model (2009 GRC) Revised 01-18-2010 3" xfId="12956"/>
    <cellStyle name="_Portfolio SPlan Base Case.xls Chart 2_Rebuttal Power Costs_Electric Rev Req Model (2009 GRC) Revised 01-18-2010 3 2" xfId="12957"/>
    <cellStyle name="_Portfolio SPlan Base Case.xls Chart 2_Rebuttal Power Costs_Electric Rev Req Model (2009 GRC) Revised 01-18-2010 3 2 2" xfId="12958"/>
    <cellStyle name="_Portfolio SPlan Base Case.xls Chart 2_Rebuttal Power Costs_Electric Rev Req Model (2009 GRC) Revised 01-18-2010 3 3" xfId="12959"/>
    <cellStyle name="_Portfolio SPlan Base Case.xls Chart 2_Rebuttal Power Costs_Electric Rev Req Model (2009 GRC) Revised 01-18-2010 3 4" xfId="12960"/>
    <cellStyle name="_Portfolio SPlan Base Case.xls Chart 2_Rebuttal Power Costs_Electric Rev Req Model (2009 GRC) Revised 01-18-2010 4" xfId="12961"/>
    <cellStyle name="_Portfolio SPlan Base Case.xls Chart 2_Rebuttal Power Costs_Electric Rev Req Model (2009 GRC) Revised 01-18-2010 4 2" xfId="12962"/>
    <cellStyle name="_Portfolio SPlan Base Case.xls Chart 2_Rebuttal Power Costs_Electric Rev Req Model (2009 GRC) Revised 01-18-2010 5" xfId="12963"/>
    <cellStyle name="_Portfolio SPlan Base Case.xls Chart 2_Rebuttal Power Costs_Electric Rev Req Model (2009 GRC) Revised 01-18-2010_DEM-WP(C) ENERG10C--ctn Mid-C_042010 2010GRC" xfId="12964"/>
    <cellStyle name="_Portfolio SPlan Base Case.xls Chart 2_Rebuttal Power Costs_Electric Rev Req Model (2009 GRC) Revised 01-18-2010_DEM-WP(C) ENERG10C--ctn Mid-C_042010 2010GRC 2" xfId="12965"/>
    <cellStyle name="_Portfolio SPlan Base Case.xls Chart 2_Rebuttal Power Costs_Final Order Electric EXHIBIT A-1" xfId="12966"/>
    <cellStyle name="_Portfolio SPlan Base Case.xls Chart 2_Rebuttal Power Costs_Final Order Electric EXHIBIT A-1 2" xfId="12967"/>
    <cellStyle name="_Portfolio SPlan Base Case.xls Chart 2_Rebuttal Power Costs_Final Order Electric EXHIBIT A-1 2 2" xfId="12968"/>
    <cellStyle name="_Portfolio SPlan Base Case.xls Chart 2_Rebuttal Power Costs_Final Order Electric EXHIBIT A-1 2 2 2" xfId="12969"/>
    <cellStyle name="_Portfolio SPlan Base Case.xls Chart 2_Rebuttal Power Costs_Final Order Electric EXHIBIT A-1 2 3" xfId="12970"/>
    <cellStyle name="_Portfolio SPlan Base Case.xls Chart 2_Rebuttal Power Costs_Final Order Electric EXHIBIT A-1 2 4" xfId="12971"/>
    <cellStyle name="_Portfolio SPlan Base Case.xls Chart 2_Rebuttal Power Costs_Final Order Electric EXHIBIT A-1 3" xfId="12972"/>
    <cellStyle name="_Portfolio SPlan Base Case.xls Chart 2_Rebuttal Power Costs_Final Order Electric EXHIBIT A-1 3 2" xfId="12973"/>
    <cellStyle name="_Portfolio SPlan Base Case.xls Chart 2_Rebuttal Power Costs_Final Order Electric EXHIBIT A-1 4" xfId="12974"/>
    <cellStyle name="_Portfolio SPlan Base Case.xls Chart 2_Rebuttal Power Costs_Final Order Electric EXHIBIT A-1 5" xfId="12975"/>
    <cellStyle name="_Portfolio SPlan Base Case.xls Chart 2_Rebuttal Power Costs_Final Order Electric EXHIBIT A-1 6" xfId="12976"/>
    <cellStyle name="_Portfolio SPlan Base Case.xls Chart 2_TENASKA REGULATORY ASSET" xfId="12977"/>
    <cellStyle name="_Portfolio SPlan Base Case.xls Chart 2_TENASKA REGULATORY ASSET 2" xfId="12978"/>
    <cellStyle name="_Portfolio SPlan Base Case.xls Chart 2_TENASKA REGULATORY ASSET 2 2" xfId="12979"/>
    <cellStyle name="_Portfolio SPlan Base Case.xls Chart 2_TENASKA REGULATORY ASSET 2 2 2" xfId="12980"/>
    <cellStyle name="_Portfolio SPlan Base Case.xls Chart 2_TENASKA REGULATORY ASSET 2 3" xfId="12981"/>
    <cellStyle name="_Portfolio SPlan Base Case.xls Chart 2_TENASKA REGULATORY ASSET 2 4" xfId="12982"/>
    <cellStyle name="_Portfolio SPlan Base Case.xls Chart 2_TENASKA REGULATORY ASSET 3" xfId="12983"/>
    <cellStyle name="_Portfolio SPlan Base Case.xls Chart 2_TENASKA REGULATORY ASSET 3 2" xfId="12984"/>
    <cellStyle name="_Portfolio SPlan Base Case.xls Chart 2_TENASKA REGULATORY ASSET 4" xfId="12985"/>
    <cellStyle name="_Portfolio SPlan Base Case.xls Chart 2_TENASKA REGULATORY ASSET 5" xfId="12986"/>
    <cellStyle name="_Portfolio SPlan Base Case.xls Chart 2_TENASKA REGULATORY ASSET 6" xfId="12987"/>
    <cellStyle name="_Portfolio SPlan Base Case.xls Chart 3" xfId="12988"/>
    <cellStyle name="_Portfolio SPlan Base Case.xls Chart 3 2" xfId="12989"/>
    <cellStyle name="_Portfolio SPlan Base Case.xls Chart 3 2 2" xfId="12990"/>
    <cellStyle name="_Portfolio SPlan Base Case.xls Chart 3 2 2 2" xfId="12991"/>
    <cellStyle name="_Portfolio SPlan Base Case.xls Chart 3 2 2 2 2" xfId="12992"/>
    <cellStyle name="_Portfolio SPlan Base Case.xls Chart 3 2 2 2 2 2" xfId="12993"/>
    <cellStyle name="_Portfolio SPlan Base Case.xls Chart 3 2 2 2 3" xfId="12994"/>
    <cellStyle name="_Portfolio SPlan Base Case.xls Chart 3 2 2 3" xfId="12995"/>
    <cellStyle name="_Portfolio SPlan Base Case.xls Chart 3 2 2 3 2" xfId="12996"/>
    <cellStyle name="_Portfolio SPlan Base Case.xls Chart 3 2 2 4" xfId="12997"/>
    <cellStyle name="_Portfolio SPlan Base Case.xls Chart 3 2 3" xfId="12998"/>
    <cellStyle name="_Portfolio SPlan Base Case.xls Chart 3 2 3 2" xfId="12999"/>
    <cellStyle name="_Portfolio SPlan Base Case.xls Chart 3 2 3 2 2" xfId="13000"/>
    <cellStyle name="_Portfolio SPlan Base Case.xls Chart 3 2 3 3" xfId="13001"/>
    <cellStyle name="_Portfolio SPlan Base Case.xls Chart 3 2 4" xfId="13002"/>
    <cellStyle name="_Portfolio SPlan Base Case.xls Chart 3 2 4 2" xfId="13003"/>
    <cellStyle name="_Portfolio SPlan Base Case.xls Chart 3 2 5" xfId="13004"/>
    <cellStyle name="_Portfolio SPlan Base Case.xls Chart 3 3" xfId="13005"/>
    <cellStyle name="_Portfolio SPlan Base Case.xls Chart 3 3 2" xfId="13006"/>
    <cellStyle name="_Portfolio SPlan Base Case.xls Chart 3 3 2 2" xfId="13007"/>
    <cellStyle name="_Portfolio SPlan Base Case.xls Chart 3 3 2 3" xfId="13008"/>
    <cellStyle name="_Portfolio SPlan Base Case.xls Chart 3 3 3" xfId="13009"/>
    <cellStyle name="_Portfolio SPlan Base Case.xls Chart 3 3 4" xfId="13010"/>
    <cellStyle name="_Portfolio SPlan Base Case.xls Chart 3 4" xfId="13011"/>
    <cellStyle name="_Portfolio SPlan Base Case.xls Chart 3 4 2" xfId="13012"/>
    <cellStyle name="_Portfolio SPlan Base Case.xls Chart 3 4 2 2" xfId="13013"/>
    <cellStyle name="_Portfolio SPlan Base Case.xls Chart 3 4 3" xfId="13014"/>
    <cellStyle name="_Portfolio SPlan Base Case.xls Chart 3 5" xfId="13015"/>
    <cellStyle name="_Portfolio SPlan Base Case.xls Chart 3 5 2" xfId="13016"/>
    <cellStyle name="_Portfolio SPlan Base Case.xls Chart 3 5 3" xfId="13017"/>
    <cellStyle name="_Portfolio SPlan Base Case.xls Chart 3 6" xfId="13018"/>
    <cellStyle name="_Portfolio SPlan Base Case.xls Chart 3 6 2" xfId="13019"/>
    <cellStyle name="_Portfolio SPlan Base Case.xls Chart 3_Adj Bench DR 3 for Initial Briefs (Electric)" xfId="13020"/>
    <cellStyle name="_Portfolio SPlan Base Case.xls Chart 3_Adj Bench DR 3 for Initial Briefs (Electric) 2" xfId="13021"/>
    <cellStyle name="_Portfolio SPlan Base Case.xls Chart 3_Adj Bench DR 3 for Initial Briefs (Electric) 2 2" xfId="13022"/>
    <cellStyle name="_Portfolio SPlan Base Case.xls Chart 3_Adj Bench DR 3 for Initial Briefs (Electric) 2 2 2" xfId="13023"/>
    <cellStyle name="_Portfolio SPlan Base Case.xls Chart 3_Adj Bench DR 3 for Initial Briefs (Electric) 2 2 2 2" xfId="13024"/>
    <cellStyle name="_Portfolio SPlan Base Case.xls Chart 3_Adj Bench DR 3 for Initial Briefs (Electric) 2 2 3" xfId="13025"/>
    <cellStyle name="_Portfolio SPlan Base Case.xls Chart 3_Adj Bench DR 3 for Initial Briefs (Electric) 2 2 4" xfId="13026"/>
    <cellStyle name="_Portfolio SPlan Base Case.xls Chart 3_Adj Bench DR 3 for Initial Briefs (Electric) 2 3" xfId="13027"/>
    <cellStyle name="_Portfolio SPlan Base Case.xls Chart 3_Adj Bench DR 3 for Initial Briefs (Electric) 2 3 2" xfId="13028"/>
    <cellStyle name="_Portfolio SPlan Base Case.xls Chart 3_Adj Bench DR 3 for Initial Briefs (Electric) 2 4" xfId="13029"/>
    <cellStyle name="_Portfolio SPlan Base Case.xls Chart 3_Adj Bench DR 3 for Initial Briefs (Electric) 3" xfId="13030"/>
    <cellStyle name="_Portfolio SPlan Base Case.xls Chart 3_Adj Bench DR 3 for Initial Briefs (Electric) 3 2" xfId="13031"/>
    <cellStyle name="_Portfolio SPlan Base Case.xls Chart 3_Adj Bench DR 3 for Initial Briefs (Electric) 3 2 2" xfId="13032"/>
    <cellStyle name="_Portfolio SPlan Base Case.xls Chart 3_Adj Bench DR 3 for Initial Briefs (Electric) 3 3" xfId="13033"/>
    <cellStyle name="_Portfolio SPlan Base Case.xls Chart 3_Adj Bench DR 3 for Initial Briefs (Electric) 3 4" xfId="13034"/>
    <cellStyle name="_Portfolio SPlan Base Case.xls Chart 3_Adj Bench DR 3 for Initial Briefs (Electric) 4" xfId="13035"/>
    <cellStyle name="_Portfolio SPlan Base Case.xls Chart 3_Adj Bench DR 3 for Initial Briefs (Electric) 4 2" xfId="13036"/>
    <cellStyle name="_Portfolio SPlan Base Case.xls Chart 3_Adj Bench DR 3 for Initial Briefs (Electric) 5" xfId="13037"/>
    <cellStyle name="_Portfolio SPlan Base Case.xls Chart 3_Adj Bench DR 3 for Initial Briefs (Electric)_DEM-WP(C) ENERG10C--ctn Mid-C_042010 2010GRC" xfId="13038"/>
    <cellStyle name="_Portfolio SPlan Base Case.xls Chart 3_Adj Bench DR 3 for Initial Briefs (Electric)_DEM-WP(C) ENERG10C--ctn Mid-C_042010 2010GRC 2" xfId="13039"/>
    <cellStyle name="_Portfolio SPlan Base Case.xls Chart 3_Book1" xfId="13040"/>
    <cellStyle name="_Portfolio SPlan Base Case.xls Chart 3_Book1 2" xfId="13041"/>
    <cellStyle name="_Portfolio SPlan Base Case.xls Chart 3_Book2" xfId="13042"/>
    <cellStyle name="_Portfolio SPlan Base Case.xls Chart 3_Book2 2" xfId="13043"/>
    <cellStyle name="_Portfolio SPlan Base Case.xls Chart 3_Book2 2 2" xfId="13044"/>
    <cellStyle name="_Portfolio SPlan Base Case.xls Chart 3_Book2 2 2 2" xfId="13045"/>
    <cellStyle name="_Portfolio SPlan Base Case.xls Chart 3_Book2 2 2 2 2" xfId="13046"/>
    <cellStyle name="_Portfolio SPlan Base Case.xls Chart 3_Book2 2 2 3" xfId="13047"/>
    <cellStyle name="_Portfolio SPlan Base Case.xls Chart 3_Book2 2 2 4" xfId="13048"/>
    <cellStyle name="_Portfolio SPlan Base Case.xls Chart 3_Book2 2 3" xfId="13049"/>
    <cellStyle name="_Portfolio SPlan Base Case.xls Chart 3_Book2 2 3 2" xfId="13050"/>
    <cellStyle name="_Portfolio SPlan Base Case.xls Chart 3_Book2 2 4" xfId="13051"/>
    <cellStyle name="_Portfolio SPlan Base Case.xls Chart 3_Book2 3" xfId="13052"/>
    <cellStyle name="_Portfolio SPlan Base Case.xls Chart 3_Book2 3 2" xfId="13053"/>
    <cellStyle name="_Portfolio SPlan Base Case.xls Chart 3_Book2 3 2 2" xfId="13054"/>
    <cellStyle name="_Portfolio SPlan Base Case.xls Chart 3_Book2 3 3" xfId="13055"/>
    <cellStyle name="_Portfolio SPlan Base Case.xls Chart 3_Book2 3 4" xfId="13056"/>
    <cellStyle name="_Portfolio SPlan Base Case.xls Chart 3_Book2 4" xfId="13057"/>
    <cellStyle name="_Portfolio SPlan Base Case.xls Chart 3_Book2 4 2" xfId="13058"/>
    <cellStyle name="_Portfolio SPlan Base Case.xls Chart 3_Book2 5" xfId="13059"/>
    <cellStyle name="_Portfolio SPlan Base Case.xls Chart 3_Book2_Adj Bench DR 3 for Initial Briefs (Electric)" xfId="13060"/>
    <cellStyle name="_Portfolio SPlan Base Case.xls Chart 3_Book2_Adj Bench DR 3 for Initial Briefs (Electric) 2" xfId="13061"/>
    <cellStyle name="_Portfolio SPlan Base Case.xls Chart 3_Book2_Adj Bench DR 3 for Initial Briefs (Electric) 2 2" xfId="13062"/>
    <cellStyle name="_Portfolio SPlan Base Case.xls Chart 3_Book2_Adj Bench DR 3 for Initial Briefs (Electric) 2 2 2" xfId="13063"/>
    <cellStyle name="_Portfolio SPlan Base Case.xls Chart 3_Book2_Adj Bench DR 3 for Initial Briefs (Electric) 2 2 2 2" xfId="13064"/>
    <cellStyle name="_Portfolio SPlan Base Case.xls Chart 3_Book2_Adj Bench DR 3 for Initial Briefs (Electric) 2 2 3" xfId="13065"/>
    <cellStyle name="_Portfolio SPlan Base Case.xls Chart 3_Book2_Adj Bench DR 3 for Initial Briefs (Electric) 2 2 4" xfId="13066"/>
    <cellStyle name="_Portfolio SPlan Base Case.xls Chart 3_Book2_Adj Bench DR 3 for Initial Briefs (Electric) 2 3" xfId="13067"/>
    <cellStyle name="_Portfolio SPlan Base Case.xls Chart 3_Book2_Adj Bench DR 3 for Initial Briefs (Electric) 2 3 2" xfId="13068"/>
    <cellStyle name="_Portfolio SPlan Base Case.xls Chart 3_Book2_Adj Bench DR 3 for Initial Briefs (Electric) 2 4" xfId="13069"/>
    <cellStyle name="_Portfolio SPlan Base Case.xls Chart 3_Book2_Adj Bench DR 3 for Initial Briefs (Electric) 3" xfId="13070"/>
    <cellStyle name="_Portfolio SPlan Base Case.xls Chart 3_Book2_Adj Bench DR 3 for Initial Briefs (Electric) 3 2" xfId="13071"/>
    <cellStyle name="_Portfolio SPlan Base Case.xls Chart 3_Book2_Adj Bench DR 3 for Initial Briefs (Electric) 3 2 2" xfId="13072"/>
    <cellStyle name="_Portfolio SPlan Base Case.xls Chart 3_Book2_Adj Bench DR 3 for Initial Briefs (Electric) 3 3" xfId="13073"/>
    <cellStyle name="_Portfolio SPlan Base Case.xls Chart 3_Book2_Adj Bench DR 3 for Initial Briefs (Electric) 3 4" xfId="13074"/>
    <cellStyle name="_Portfolio SPlan Base Case.xls Chart 3_Book2_Adj Bench DR 3 for Initial Briefs (Electric) 4" xfId="13075"/>
    <cellStyle name="_Portfolio SPlan Base Case.xls Chart 3_Book2_Adj Bench DR 3 for Initial Briefs (Electric) 4 2" xfId="13076"/>
    <cellStyle name="_Portfolio SPlan Base Case.xls Chart 3_Book2_Adj Bench DR 3 for Initial Briefs (Electric) 5" xfId="13077"/>
    <cellStyle name="_Portfolio SPlan Base Case.xls Chart 3_Book2_Adj Bench DR 3 for Initial Briefs (Electric)_DEM-WP(C) ENERG10C--ctn Mid-C_042010 2010GRC" xfId="13078"/>
    <cellStyle name="_Portfolio SPlan Base Case.xls Chart 3_Book2_Adj Bench DR 3 for Initial Briefs (Electric)_DEM-WP(C) ENERG10C--ctn Mid-C_042010 2010GRC 2" xfId="13079"/>
    <cellStyle name="_Portfolio SPlan Base Case.xls Chart 3_Book2_DEM-WP(C) ENERG10C--ctn Mid-C_042010 2010GRC" xfId="13080"/>
    <cellStyle name="_Portfolio SPlan Base Case.xls Chart 3_Book2_DEM-WP(C) ENERG10C--ctn Mid-C_042010 2010GRC 2" xfId="13081"/>
    <cellStyle name="_Portfolio SPlan Base Case.xls Chart 3_Book2_Electric Rev Req Model (2009 GRC) Rebuttal" xfId="13082"/>
    <cellStyle name="_Portfolio SPlan Base Case.xls Chart 3_Book2_Electric Rev Req Model (2009 GRC) Rebuttal 2" xfId="13083"/>
    <cellStyle name="_Portfolio SPlan Base Case.xls Chart 3_Book2_Electric Rev Req Model (2009 GRC) Rebuttal 2 2" xfId="13084"/>
    <cellStyle name="_Portfolio SPlan Base Case.xls Chart 3_Book2_Electric Rev Req Model (2009 GRC) Rebuttal 2 2 2" xfId="13085"/>
    <cellStyle name="_Portfolio SPlan Base Case.xls Chart 3_Book2_Electric Rev Req Model (2009 GRC) Rebuttal 2 3" xfId="13086"/>
    <cellStyle name="_Portfolio SPlan Base Case.xls Chart 3_Book2_Electric Rev Req Model (2009 GRC) Rebuttal 3" xfId="13087"/>
    <cellStyle name="_Portfolio SPlan Base Case.xls Chart 3_Book2_Electric Rev Req Model (2009 GRC) Rebuttal 3 2" xfId="13088"/>
    <cellStyle name="_Portfolio SPlan Base Case.xls Chart 3_Book2_Electric Rev Req Model (2009 GRC) Rebuttal 4" xfId="13089"/>
    <cellStyle name="_Portfolio SPlan Base Case.xls Chart 3_Book2_Electric Rev Req Model (2009 GRC) Rebuttal REmoval of New  WH Solar AdjustMI" xfId="13090"/>
    <cellStyle name="_Portfolio SPlan Base Case.xls Chart 3_Book2_Electric Rev Req Model (2009 GRC) Rebuttal REmoval of New  WH Solar AdjustMI 2" xfId="13091"/>
    <cellStyle name="_Portfolio SPlan Base Case.xls Chart 3_Book2_Electric Rev Req Model (2009 GRC) Rebuttal REmoval of New  WH Solar AdjustMI 2 2" xfId="13092"/>
    <cellStyle name="_Portfolio SPlan Base Case.xls Chart 3_Book2_Electric Rev Req Model (2009 GRC) Rebuttal REmoval of New  WH Solar AdjustMI 2 2 2" xfId="13093"/>
    <cellStyle name="_Portfolio SPlan Base Case.xls Chart 3_Book2_Electric Rev Req Model (2009 GRC) Rebuttal REmoval of New  WH Solar AdjustMI 2 2 2 2" xfId="13094"/>
    <cellStyle name="_Portfolio SPlan Base Case.xls Chart 3_Book2_Electric Rev Req Model (2009 GRC) Rebuttal REmoval of New  WH Solar AdjustMI 2 2 3" xfId="13095"/>
    <cellStyle name="_Portfolio SPlan Base Case.xls Chart 3_Book2_Electric Rev Req Model (2009 GRC) Rebuttal REmoval of New  WH Solar AdjustMI 2 2 4" xfId="13096"/>
    <cellStyle name="_Portfolio SPlan Base Case.xls Chart 3_Book2_Electric Rev Req Model (2009 GRC) Rebuttal REmoval of New  WH Solar AdjustMI 2 3" xfId="13097"/>
    <cellStyle name="_Portfolio SPlan Base Case.xls Chart 3_Book2_Electric Rev Req Model (2009 GRC) Rebuttal REmoval of New  WH Solar AdjustMI 2 3 2" xfId="13098"/>
    <cellStyle name="_Portfolio SPlan Base Case.xls Chart 3_Book2_Electric Rev Req Model (2009 GRC) Rebuttal REmoval of New  WH Solar AdjustMI 2 4" xfId="13099"/>
    <cellStyle name="_Portfolio SPlan Base Case.xls Chart 3_Book2_Electric Rev Req Model (2009 GRC) Rebuttal REmoval of New  WH Solar AdjustMI 3" xfId="13100"/>
    <cellStyle name="_Portfolio SPlan Base Case.xls Chart 3_Book2_Electric Rev Req Model (2009 GRC) Rebuttal REmoval of New  WH Solar AdjustMI 3 2" xfId="13101"/>
    <cellStyle name="_Portfolio SPlan Base Case.xls Chart 3_Book2_Electric Rev Req Model (2009 GRC) Rebuttal REmoval of New  WH Solar AdjustMI 3 2 2" xfId="13102"/>
    <cellStyle name="_Portfolio SPlan Base Case.xls Chart 3_Book2_Electric Rev Req Model (2009 GRC) Rebuttal REmoval of New  WH Solar AdjustMI 3 3" xfId="13103"/>
    <cellStyle name="_Portfolio SPlan Base Case.xls Chart 3_Book2_Electric Rev Req Model (2009 GRC) Rebuttal REmoval of New  WH Solar AdjustMI 3 4" xfId="13104"/>
    <cellStyle name="_Portfolio SPlan Base Case.xls Chart 3_Book2_Electric Rev Req Model (2009 GRC) Rebuttal REmoval of New  WH Solar AdjustMI 4" xfId="13105"/>
    <cellStyle name="_Portfolio SPlan Base Case.xls Chart 3_Book2_Electric Rev Req Model (2009 GRC) Rebuttal REmoval of New  WH Solar AdjustMI 4 2" xfId="13106"/>
    <cellStyle name="_Portfolio SPlan Base Case.xls Chart 3_Book2_Electric Rev Req Model (2009 GRC) Rebuttal REmoval of New  WH Solar AdjustMI 5" xfId="13107"/>
    <cellStyle name="_Portfolio SPlan Base Case.xls Chart 3_Book2_Electric Rev Req Model (2009 GRC) Rebuttal REmoval of New  WH Solar AdjustMI_DEM-WP(C) ENERG10C--ctn Mid-C_042010 2010GRC" xfId="13108"/>
    <cellStyle name="_Portfolio SPlan Base Case.xls Chart 3_Book2_Electric Rev Req Model (2009 GRC) Rebuttal REmoval of New  WH Solar AdjustMI_DEM-WP(C) ENERG10C--ctn Mid-C_042010 2010GRC 2" xfId="13109"/>
    <cellStyle name="_Portfolio SPlan Base Case.xls Chart 3_Book2_Electric Rev Req Model (2009 GRC) Revised 01-18-2010" xfId="13110"/>
    <cellStyle name="_Portfolio SPlan Base Case.xls Chart 3_Book2_Electric Rev Req Model (2009 GRC) Revised 01-18-2010 2" xfId="13111"/>
    <cellStyle name="_Portfolio SPlan Base Case.xls Chart 3_Book2_Electric Rev Req Model (2009 GRC) Revised 01-18-2010 2 2" xfId="13112"/>
    <cellStyle name="_Portfolio SPlan Base Case.xls Chart 3_Book2_Electric Rev Req Model (2009 GRC) Revised 01-18-2010 2 2 2" xfId="13113"/>
    <cellStyle name="_Portfolio SPlan Base Case.xls Chart 3_Book2_Electric Rev Req Model (2009 GRC) Revised 01-18-2010 2 2 2 2" xfId="13114"/>
    <cellStyle name="_Portfolio SPlan Base Case.xls Chart 3_Book2_Electric Rev Req Model (2009 GRC) Revised 01-18-2010 2 2 3" xfId="13115"/>
    <cellStyle name="_Portfolio SPlan Base Case.xls Chart 3_Book2_Electric Rev Req Model (2009 GRC) Revised 01-18-2010 2 2 4" xfId="13116"/>
    <cellStyle name="_Portfolio SPlan Base Case.xls Chart 3_Book2_Electric Rev Req Model (2009 GRC) Revised 01-18-2010 2 3" xfId="13117"/>
    <cellStyle name="_Portfolio SPlan Base Case.xls Chart 3_Book2_Electric Rev Req Model (2009 GRC) Revised 01-18-2010 2 3 2" xfId="13118"/>
    <cellStyle name="_Portfolio SPlan Base Case.xls Chart 3_Book2_Electric Rev Req Model (2009 GRC) Revised 01-18-2010 2 4" xfId="13119"/>
    <cellStyle name="_Portfolio SPlan Base Case.xls Chart 3_Book2_Electric Rev Req Model (2009 GRC) Revised 01-18-2010 3" xfId="13120"/>
    <cellStyle name="_Portfolio SPlan Base Case.xls Chart 3_Book2_Electric Rev Req Model (2009 GRC) Revised 01-18-2010 3 2" xfId="13121"/>
    <cellStyle name="_Portfolio SPlan Base Case.xls Chart 3_Book2_Electric Rev Req Model (2009 GRC) Revised 01-18-2010 3 2 2" xfId="13122"/>
    <cellStyle name="_Portfolio SPlan Base Case.xls Chart 3_Book2_Electric Rev Req Model (2009 GRC) Revised 01-18-2010 3 3" xfId="13123"/>
    <cellStyle name="_Portfolio SPlan Base Case.xls Chart 3_Book2_Electric Rev Req Model (2009 GRC) Revised 01-18-2010 3 4" xfId="13124"/>
    <cellStyle name="_Portfolio SPlan Base Case.xls Chart 3_Book2_Electric Rev Req Model (2009 GRC) Revised 01-18-2010 4" xfId="13125"/>
    <cellStyle name="_Portfolio SPlan Base Case.xls Chart 3_Book2_Electric Rev Req Model (2009 GRC) Revised 01-18-2010 4 2" xfId="13126"/>
    <cellStyle name="_Portfolio SPlan Base Case.xls Chart 3_Book2_Electric Rev Req Model (2009 GRC) Revised 01-18-2010 5" xfId="13127"/>
    <cellStyle name="_Portfolio SPlan Base Case.xls Chart 3_Book2_Electric Rev Req Model (2009 GRC) Revised 01-18-2010_DEM-WP(C) ENERG10C--ctn Mid-C_042010 2010GRC" xfId="13128"/>
    <cellStyle name="_Portfolio SPlan Base Case.xls Chart 3_Book2_Electric Rev Req Model (2009 GRC) Revised 01-18-2010_DEM-WP(C) ENERG10C--ctn Mid-C_042010 2010GRC 2" xfId="13129"/>
    <cellStyle name="_Portfolio SPlan Base Case.xls Chart 3_Book2_Final Order Electric EXHIBIT A-1" xfId="13130"/>
    <cellStyle name="_Portfolio SPlan Base Case.xls Chart 3_Book2_Final Order Electric EXHIBIT A-1 2" xfId="13131"/>
    <cellStyle name="_Portfolio SPlan Base Case.xls Chart 3_Book2_Final Order Electric EXHIBIT A-1 2 2" xfId="13132"/>
    <cellStyle name="_Portfolio SPlan Base Case.xls Chart 3_Book2_Final Order Electric EXHIBIT A-1 2 2 2" xfId="13133"/>
    <cellStyle name="_Portfolio SPlan Base Case.xls Chart 3_Book2_Final Order Electric EXHIBIT A-1 2 3" xfId="13134"/>
    <cellStyle name="_Portfolio SPlan Base Case.xls Chart 3_Book2_Final Order Electric EXHIBIT A-1 2 4" xfId="13135"/>
    <cellStyle name="_Portfolio SPlan Base Case.xls Chart 3_Book2_Final Order Electric EXHIBIT A-1 3" xfId="13136"/>
    <cellStyle name="_Portfolio SPlan Base Case.xls Chart 3_Book2_Final Order Electric EXHIBIT A-1 3 2" xfId="13137"/>
    <cellStyle name="_Portfolio SPlan Base Case.xls Chart 3_Book2_Final Order Electric EXHIBIT A-1 4" xfId="13138"/>
    <cellStyle name="_Portfolio SPlan Base Case.xls Chart 3_Book2_Final Order Electric EXHIBIT A-1 5" xfId="13139"/>
    <cellStyle name="_Portfolio SPlan Base Case.xls Chart 3_Book2_Final Order Electric EXHIBIT A-1 6" xfId="13140"/>
    <cellStyle name="_Portfolio SPlan Base Case.xls Chart 3_Chelan PUD Power Costs (8-10)" xfId="13141"/>
    <cellStyle name="_Portfolio SPlan Base Case.xls Chart 3_Chelan PUD Power Costs (8-10) 2" xfId="13142"/>
    <cellStyle name="_Portfolio SPlan Base Case.xls Chart 3_Colstrip 1&amp;2 Annual O&amp;M Budgets" xfId="13143"/>
    <cellStyle name="_Portfolio SPlan Base Case.xls Chart 3_Confidential Material" xfId="13144"/>
    <cellStyle name="_Portfolio SPlan Base Case.xls Chart 3_Confidential Material 2" xfId="13145"/>
    <cellStyle name="_Portfolio SPlan Base Case.xls Chart 3_DEM-WP(C) Colstrip 12 Coal Cost Forecast 2010GRC" xfId="13146"/>
    <cellStyle name="_Portfolio SPlan Base Case.xls Chart 3_DEM-WP(C) Colstrip 12 Coal Cost Forecast 2010GRC 2" xfId="13147"/>
    <cellStyle name="_Portfolio SPlan Base Case.xls Chart 3_DEM-WP(C) ENERG10C--ctn Mid-C_042010 2010GRC" xfId="13148"/>
    <cellStyle name="_Portfolio SPlan Base Case.xls Chart 3_DEM-WP(C) ENERG10C--ctn Mid-C_042010 2010GRC 2" xfId="13149"/>
    <cellStyle name="_Portfolio SPlan Base Case.xls Chart 3_DEM-WP(C) Production O&amp;M 2010GRC As-Filed" xfId="13150"/>
    <cellStyle name="_Portfolio SPlan Base Case.xls Chart 3_DEM-WP(C) Production O&amp;M 2010GRC As-Filed 2" xfId="13151"/>
    <cellStyle name="_Portfolio SPlan Base Case.xls Chart 3_DEM-WP(C) Production O&amp;M 2010GRC As-Filed 2 2" xfId="13152"/>
    <cellStyle name="_Portfolio SPlan Base Case.xls Chart 3_DEM-WP(C) Production O&amp;M 2010GRC As-Filed 3" xfId="13153"/>
    <cellStyle name="_Portfolio SPlan Base Case.xls Chart 3_DEM-WP(C) Production O&amp;M 2010GRC As-Filed 3 2" xfId="13154"/>
    <cellStyle name="_Portfolio SPlan Base Case.xls Chart 3_DEM-WP(C) Production O&amp;M 2010GRC As-Filed 4" xfId="13155"/>
    <cellStyle name="_Portfolio SPlan Base Case.xls Chart 3_DEM-WP(C) Production O&amp;M 2010GRC As-Filed 4 2" xfId="13156"/>
    <cellStyle name="_Portfolio SPlan Base Case.xls Chart 3_DEM-WP(C) Production O&amp;M 2010GRC As-Filed 5" xfId="13157"/>
    <cellStyle name="_Portfolio SPlan Base Case.xls Chart 3_DEM-WP(C) Production O&amp;M 2010GRC As-Filed 5 2" xfId="13158"/>
    <cellStyle name="_Portfolio SPlan Base Case.xls Chart 3_DEM-WP(C) Production O&amp;M 2010GRC As-Filed 6" xfId="13159"/>
    <cellStyle name="_Portfolio SPlan Base Case.xls Chart 3_DEM-WP(C) Production O&amp;M 2010GRC As-Filed 6 2" xfId="13160"/>
    <cellStyle name="_Portfolio SPlan Base Case.xls Chart 3_Electric Rev Req Model (2009 GRC) " xfId="13161"/>
    <cellStyle name="_Portfolio SPlan Base Case.xls Chart 3_Electric Rev Req Model (2009 GRC)  2" xfId="13162"/>
    <cellStyle name="_Portfolio SPlan Base Case.xls Chart 3_Electric Rev Req Model (2009 GRC)  2 2" xfId="13163"/>
    <cellStyle name="_Portfolio SPlan Base Case.xls Chart 3_Electric Rev Req Model (2009 GRC)  2 2 2" xfId="13164"/>
    <cellStyle name="_Portfolio SPlan Base Case.xls Chart 3_Electric Rev Req Model (2009 GRC)  2 2 2 2" xfId="13165"/>
    <cellStyle name="_Portfolio SPlan Base Case.xls Chart 3_Electric Rev Req Model (2009 GRC)  2 2 3" xfId="13166"/>
    <cellStyle name="_Portfolio SPlan Base Case.xls Chart 3_Electric Rev Req Model (2009 GRC)  2 2 4" xfId="13167"/>
    <cellStyle name="_Portfolio SPlan Base Case.xls Chart 3_Electric Rev Req Model (2009 GRC)  2 3" xfId="13168"/>
    <cellStyle name="_Portfolio SPlan Base Case.xls Chart 3_Electric Rev Req Model (2009 GRC)  2 3 2" xfId="13169"/>
    <cellStyle name="_Portfolio SPlan Base Case.xls Chart 3_Electric Rev Req Model (2009 GRC)  2 4" xfId="13170"/>
    <cellStyle name="_Portfolio SPlan Base Case.xls Chart 3_Electric Rev Req Model (2009 GRC)  3" xfId="13171"/>
    <cellStyle name="_Portfolio SPlan Base Case.xls Chart 3_Electric Rev Req Model (2009 GRC)  3 2" xfId="13172"/>
    <cellStyle name="_Portfolio SPlan Base Case.xls Chart 3_Electric Rev Req Model (2009 GRC)  3 2 2" xfId="13173"/>
    <cellStyle name="_Portfolio SPlan Base Case.xls Chart 3_Electric Rev Req Model (2009 GRC)  3 3" xfId="13174"/>
    <cellStyle name="_Portfolio SPlan Base Case.xls Chart 3_Electric Rev Req Model (2009 GRC)  3 4" xfId="13175"/>
    <cellStyle name="_Portfolio SPlan Base Case.xls Chart 3_Electric Rev Req Model (2009 GRC)  4" xfId="13176"/>
    <cellStyle name="_Portfolio SPlan Base Case.xls Chart 3_Electric Rev Req Model (2009 GRC)  4 2" xfId="13177"/>
    <cellStyle name="_Portfolio SPlan Base Case.xls Chart 3_Electric Rev Req Model (2009 GRC)  5" xfId="13178"/>
    <cellStyle name="_Portfolio SPlan Base Case.xls Chart 3_Electric Rev Req Model (2009 GRC) _DEM-WP(C) ENERG10C--ctn Mid-C_042010 2010GRC" xfId="13179"/>
    <cellStyle name="_Portfolio SPlan Base Case.xls Chart 3_Electric Rev Req Model (2009 GRC) _DEM-WP(C) ENERG10C--ctn Mid-C_042010 2010GRC 2" xfId="13180"/>
    <cellStyle name="_Portfolio SPlan Base Case.xls Chart 3_Electric Rev Req Model (2009 GRC) Rebuttal" xfId="13181"/>
    <cellStyle name="_Portfolio SPlan Base Case.xls Chart 3_Electric Rev Req Model (2009 GRC) Rebuttal 2" xfId="13182"/>
    <cellStyle name="_Portfolio SPlan Base Case.xls Chart 3_Electric Rev Req Model (2009 GRC) Rebuttal 2 2" xfId="13183"/>
    <cellStyle name="_Portfolio SPlan Base Case.xls Chart 3_Electric Rev Req Model (2009 GRC) Rebuttal 2 2 2" xfId="13184"/>
    <cellStyle name="_Portfolio SPlan Base Case.xls Chart 3_Electric Rev Req Model (2009 GRC) Rebuttal 2 3" xfId="13185"/>
    <cellStyle name="_Portfolio SPlan Base Case.xls Chart 3_Electric Rev Req Model (2009 GRC) Rebuttal 3" xfId="13186"/>
    <cellStyle name="_Portfolio SPlan Base Case.xls Chart 3_Electric Rev Req Model (2009 GRC) Rebuttal 3 2" xfId="13187"/>
    <cellStyle name="_Portfolio SPlan Base Case.xls Chart 3_Electric Rev Req Model (2009 GRC) Rebuttal 4" xfId="13188"/>
    <cellStyle name="_Portfolio SPlan Base Case.xls Chart 3_Electric Rev Req Model (2009 GRC) Rebuttal REmoval of New  WH Solar AdjustMI" xfId="13189"/>
    <cellStyle name="_Portfolio SPlan Base Case.xls Chart 3_Electric Rev Req Model (2009 GRC) Rebuttal REmoval of New  WH Solar AdjustMI 2" xfId="13190"/>
    <cellStyle name="_Portfolio SPlan Base Case.xls Chart 3_Electric Rev Req Model (2009 GRC) Rebuttal REmoval of New  WH Solar AdjustMI 2 2" xfId="13191"/>
    <cellStyle name="_Portfolio SPlan Base Case.xls Chart 3_Electric Rev Req Model (2009 GRC) Rebuttal REmoval of New  WH Solar AdjustMI 2 2 2" xfId="13192"/>
    <cellStyle name="_Portfolio SPlan Base Case.xls Chart 3_Electric Rev Req Model (2009 GRC) Rebuttal REmoval of New  WH Solar AdjustMI 2 2 2 2" xfId="13193"/>
    <cellStyle name="_Portfolio SPlan Base Case.xls Chart 3_Electric Rev Req Model (2009 GRC) Rebuttal REmoval of New  WH Solar AdjustMI 2 2 3" xfId="13194"/>
    <cellStyle name="_Portfolio SPlan Base Case.xls Chart 3_Electric Rev Req Model (2009 GRC) Rebuttal REmoval of New  WH Solar AdjustMI 2 2 4" xfId="13195"/>
    <cellStyle name="_Portfolio SPlan Base Case.xls Chart 3_Electric Rev Req Model (2009 GRC) Rebuttal REmoval of New  WH Solar AdjustMI 2 3" xfId="13196"/>
    <cellStyle name="_Portfolio SPlan Base Case.xls Chart 3_Electric Rev Req Model (2009 GRC) Rebuttal REmoval of New  WH Solar AdjustMI 2 3 2" xfId="13197"/>
    <cellStyle name="_Portfolio SPlan Base Case.xls Chart 3_Electric Rev Req Model (2009 GRC) Rebuttal REmoval of New  WH Solar AdjustMI 2 4" xfId="13198"/>
    <cellStyle name="_Portfolio SPlan Base Case.xls Chart 3_Electric Rev Req Model (2009 GRC) Rebuttal REmoval of New  WH Solar AdjustMI 3" xfId="13199"/>
    <cellStyle name="_Portfolio SPlan Base Case.xls Chart 3_Electric Rev Req Model (2009 GRC) Rebuttal REmoval of New  WH Solar AdjustMI 3 2" xfId="13200"/>
    <cellStyle name="_Portfolio SPlan Base Case.xls Chart 3_Electric Rev Req Model (2009 GRC) Rebuttal REmoval of New  WH Solar AdjustMI 3 2 2" xfId="13201"/>
    <cellStyle name="_Portfolio SPlan Base Case.xls Chart 3_Electric Rev Req Model (2009 GRC) Rebuttal REmoval of New  WH Solar AdjustMI 3 3" xfId="13202"/>
    <cellStyle name="_Portfolio SPlan Base Case.xls Chart 3_Electric Rev Req Model (2009 GRC) Rebuttal REmoval of New  WH Solar AdjustMI 3 4" xfId="13203"/>
    <cellStyle name="_Portfolio SPlan Base Case.xls Chart 3_Electric Rev Req Model (2009 GRC) Rebuttal REmoval of New  WH Solar AdjustMI 4" xfId="13204"/>
    <cellStyle name="_Portfolio SPlan Base Case.xls Chart 3_Electric Rev Req Model (2009 GRC) Rebuttal REmoval of New  WH Solar AdjustMI 4 2" xfId="13205"/>
    <cellStyle name="_Portfolio SPlan Base Case.xls Chart 3_Electric Rev Req Model (2009 GRC) Rebuttal REmoval of New  WH Solar AdjustMI 5" xfId="13206"/>
    <cellStyle name="_Portfolio SPlan Base Case.xls Chart 3_Electric Rev Req Model (2009 GRC) Rebuttal REmoval of New  WH Solar AdjustMI_DEM-WP(C) ENERG10C--ctn Mid-C_042010 2010GRC" xfId="13207"/>
    <cellStyle name="_Portfolio SPlan Base Case.xls Chart 3_Electric Rev Req Model (2009 GRC) Rebuttal REmoval of New  WH Solar AdjustMI_DEM-WP(C) ENERG10C--ctn Mid-C_042010 2010GRC 2" xfId="13208"/>
    <cellStyle name="_Portfolio SPlan Base Case.xls Chart 3_Electric Rev Req Model (2009 GRC) Revised 01-18-2010" xfId="13209"/>
    <cellStyle name="_Portfolio SPlan Base Case.xls Chart 3_Electric Rev Req Model (2009 GRC) Revised 01-18-2010 2" xfId="13210"/>
    <cellStyle name="_Portfolio SPlan Base Case.xls Chart 3_Electric Rev Req Model (2009 GRC) Revised 01-18-2010 2 2" xfId="13211"/>
    <cellStyle name="_Portfolio SPlan Base Case.xls Chart 3_Electric Rev Req Model (2009 GRC) Revised 01-18-2010 2 2 2" xfId="13212"/>
    <cellStyle name="_Portfolio SPlan Base Case.xls Chart 3_Electric Rev Req Model (2009 GRC) Revised 01-18-2010 2 2 2 2" xfId="13213"/>
    <cellStyle name="_Portfolio SPlan Base Case.xls Chart 3_Electric Rev Req Model (2009 GRC) Revised 01-18-2010 2 2 3" xfId="13214"/>
    <cellStyle name="_Portfolio SPlan Base Case.xls Chart 3_Electric Rev Req Model (2009 GRC) Revised 01-18-2010 2 2 4" xfId="13215"/>
    <cellStyle name="_Portfolio SPlan Base Case.xls Chart 3_Electric Rev Req Model (2009 GRC) Revised 01-18-2010 2 3" xfId="13216"/>
    <cellStyle name="_Portfolio SPlan Base Case.xls Chart 3_Electric Rev Req Model (2009 GRC) Revised 01-18-2010 2 3 2" xfId="13217"/>
    <cellStyle name="_Portfolio SPlan Base Case.xls Chart 3_Electric Rev Req Model (2009 GRC) Revised 01-18-2010 2 4" xfId="13218"/>
    <cellStyle name="_Portfolio SPlan Base Case.xls Chart 3_Electric Rev Req Model (2009 GRC) Revised 01-18-2010 3" xfId="13219"/>
    <cellStyle name="_Portfolio SPlan Base Case.xls Chart 3_Electric Rev Req Model (2009 GRC) Revised 01-18-2010 3 2" xfId="13220"/>
    <cellStyle name="_Portfolio SPlan Base Case.xls Chart 3_Electric Rev Req Model (2009 GRC) Revised 01-18-2010 3 2 2" xfId="13221"/>
    <cellStyle name="_Portfolio SPlan Base Case.xls Chart 3_Electric Rev Req Model (2009 GRC) Revised 01-18-2010 3 3" xfId="13222"/>
    <cellStyle name="_Portfolio SPlan Base Case.xls Chart 3_Electric Rev Req Model (2009 GRC) Revised 01-18-2010 3 4" xfId="13223"/>
    <cellStyle name="_Portfolio SPlan Base Case.xls Chart 3_Electric Rev Req Model (2009 GRC) Revised 01-18-2010 4" xfId="13224"/>
    <cellStyle name="_Portfolio SPlan Base Case.xls Chart 3_Electric Rev Req Model (2009 GRC) Revised 01-18-2010 4 2" xfId="13225"/>
    <cellStyle name="_Portfolio SPlan Base Case.xls Chart 3_Electric Rev Req Model (2009 GRC) Revised 01-18-2010 5" xfId="13226"/>
    <cellStyle name="_Portfolio SPlan Base Case.xls Chart 3_Electric Rev Req Model (2009 GRC) Revised 01-18-2010_DEM-WP(C) ENERG10C--ctn Mid-C_042010 2010GRC" xfId="13227"/>
    <cellStyle name="_Portfolio SPlan Base Case.xls Chart 3_Electric Rev Req Model (2009 GRC) Revised 01-18-2010_DEM-WP(C) ENERG10C--ctn Mid-C_042010 2010GRC 2" xfId="13228"/>
    <cellStyle name="_Portfolio SPlan Base Case.xls Chart 3_Electric Rev Req Model (2010 GRC)" xfId="13229"/>
    <cellStyle name="_Portfolio SPlan Base Case.xls Chart 3_Electric Rev Req Model (2010 GRC) 2" xfId="13230"/>
    <cellStyle name="_Portfolio SPlan Base Case.xls Chart 3_Electric Rev Req Model (2010 GRC) SF" xfId="13231"/>
    <cellStyle name="_Portfolio SPlan Base Case.xls Chart 3_Electric Rev Req Model (2010 GRC) SF 2" xfId="13232"/>
    <cellStyle name="_Portfolio SPlan Base Case.xls Chart 3_Final Order Electric EXHIBIT A-1" xfId="13233"/>
    <cellStyle name="_Portfolio SPlan Base Case.xls Chart 3_Final Order Electric EXHIBIT A-1 2" xfId="13234"/>
    <cellStyle name="_Portfolio SPlan Base Case.xls Chart 3_Final Order Electric EXHIBIT A-1 2 2" xfId="13235"/>
    <cellStyle name="_Portfolio SPlan Base Case.xls Chart 3_Final Order Electric EXHIBIT A-1 2 2 2" xfId="13236"/>
    <cellStyle name="_Portfolio SPlan Base Case.xls Chart 3_Final Order Electric EXHIBIT A-1 2 3" xfId="13237"/>
    <cellStyle name="_Portfolio SPlan Base Case.xls Chart 3_Final Order Electric EXHIBIT A-1 2 4" xfId="13238"/>
    <cellStyle name="_Portfolio SPlan Base Case.xls Chart 3_Final Order Electric EXHIBIT A-1 3" xfId="13239"/>
    <cellStyle name="_Portfolio SPlan Base Case.xls Chart 3_Final Order Electric EXHIBIT A-1 3 2" xfId="13240"/>
    <cellStyle name="_Portfolio SPlan Base Case.xls Chart 3_Final Order Electric EXHIBIT A-1 4" xfId="13241"/>
    <cellStyle name="_Portfolio SPlan Base Case.xls Chart 3_Final Order Electric EXHIBIT A-1 5" xfId="13242"/>
    <cellStyle name="_Portfolio SPlan Base Case.xls Chart 3_Final Order Electric EXHIBIT A-1 6" xfId="13243"/>
    <cellStyle name="_Portfolio SPlan Base Case.xls Chart 3_NIM Summary" xfId="13244"/>
    <cellStyle name="_Portfolio SPlan Base Case.xls Chart 3_NIM Summary 2" xfId="13245"/>
    <cellStyle name="_Portfolio SPlan Base Case.xls Chart 3_NIM Summary 2 2" xfId="13246"/>
    <cellStyle name="_Portfolio SPlan Base Case.xls Chart 3_NIM Summary 2 2 2" xfId="13247"/>
    <cellStyle name="_Portfolio SPlan Base Case.xls Chart 3_NIM Summary 2 2 2 2" xfId="13248"/>
    <cellStyle name="_Portfolio SPlan Base Case.xls Chart 3_NIM Summary 2 2 3" xfId="13249"/>
    <cellStyle name="_Portfolio SPlan Base Case.xls Chart 3_NIM Summary 2 2 4" xfId="13250"/>
    <cellStyle name="_Portfolio SPlan Base Case.xls Chart 3_NIM Summary 2 3" xfId="13251"/>
    <cellStyle name="_Portfolio SPlan Base Case.xls Chart 3_NIM Summary 2 3 2" xfId="13252"/>
    <cellStyle name="_Portfolio SPlan Base Case.xls Chart 3_NIM Summary 2 4" xfId="13253"/>
    <cellStyle name="_Portfolio SPlan Base Case.xls Chart 3_NIM Summary 3" xfId="13254"/>
    <cellStyle name="_Portfolio SPlan Base Case.xls Chart 3_NIM Summary 3 2" xfId="13255"/>
    <cellStyle name="_Portfolio SPlan Base Case.xls Chart 3_NIM Summary 3 2 2" xfId="13256"/>
    <cellStyle name="_Portfolio SPlan Base Case.xls Chart 3_NIM Summary 3 3" xfId="13257"/>
    <cellStyle name="_Portfolio SPlan Base Case.xls Chart 3_NIM Summary 3 4" xfId="13258"/>
    <cellStyle name="_Portfolio SPlan Base Case.xls Chart 3_NIM Summary 4" xfId="13259"/>
    <cellStyle name="_Portfolio SPlan Base Case.xls Chart 3_NIM Summary 4 2" xfId="13260"/>
    <cellStyle name="_Portfolio SPlan Base Case.xls Chart 3_NIM Summary 5" xfId="13261"/>
    <cellStyle name="_Portfolio SPlan Base Case.xls Chart 3_NIM Summary_DEM-WP(C) ENERG10C--ctn Mid-C_042010 2010GRC" xfId="13262"/>
    <cellStyle name="_Portfolio SPlan Base Case.xls Chart 3_NIM Summary_DEM-WP(C) ENERG10C--ctn Mid-C_042010 2010GRC 2" xfId="13263"/>
    <cellStyle name="_Portfolio SPlan Base Case.xls Chart 3_Rebuttal Power Costs" xfId="13264"/>
    <cellStyle name="_Portfolio SPlan Base Case.xls Chart 3_Rebuttal Power Costs 2" xfId="13265"/>
    <cellStyle name="_Portfolio SPlan Base Case.xls Chart 3_Rebuttal Power Costs 2 2" xfId="13266"/>
    <cellStyle name="_Portfolio SPlan Base Case.xls Chart 3_Rebuttal Power Costs 2 2 2" xfId="13267"/>
    <cellStyle name="_Portfolio SPlan Base Case.xls Chart 3_Rebuttal Power Costs 2 2 2 2" xfId="13268"/>
    <cellStyle name="_Portfolio SPlan Base Case.xls Chart 3_Rebuttal Power Costs 2 2 3" xfId="13269"/>
    <cellStyle name="_Portfolio SPlan Base Case.xls Chart 3_Rebuttal Power Costs 2 2 4" xfId="13270"/>
    <cellStyle name="_Portfolio SPlan Base Case.xls Chart 3_Rebuttal Power Costs 2 3" xfId="13271"/>
    <cellStyle name="_Portfolio SPlan Base Case.xls Chart 3_Rebuttal Power Costs 2 3 2" xfId="13272"/>
    <cellStyle name="_Portfolio SPlan Base Case.xls Chart 3_Rebuttal Power Costs 2 4" xfId="13273"/>
    <cellStyle name="_Portfolio SPlan Base Case.xls Chart 3_Rebuttal Power Costs 3" xfId="13274"/>
    <cellStyle name="_Portfolio SPlan Base Case.xls Chart 3_Rebuttal Power Costs 3 2" xfId="13275"/>
    <cellStyle name="_Portfolio SPlan Base Case.xls Chart 3_Rebuttal Power Costs 3 2 2" xfId="13276"/>
    <cellStyle name="_Portfolio SPlan Base Case.xls Chart 3_Rebuttal Power Costs 3 3" xfId="13277"/>
    <cellStyle name="_Portfolio SPlan Base Case.xls Chart 3_Rebuttal Power Costs 3 4" xfId="13278"/>
    <cellStyle name="_Portfolio SPlan Base Case.xls Chart 3_Rebuttal Power Costs 4" xfId="13279"/>
    <cellStyle name="_Portfolio SPlan Base Case.xls Chart 3_Rebuttal Power Costs 4 2" xfId="13280"/>
    <cellStyle name="_Portfolio SPlan Base Case.xls Chart 3_Rebuttal Power Costs 5" xfId="13281"/>
    <cellStyle name="_Portfolio SPlan Base Case.xls Chart 3_Rebuttal Power Costs_Adj Bench DR 3 for Initial Briefs (Electric)" xfId="13282"/>
    <cellStyle name="_Portfolio SPlan Base Case.xls Chart 3_Rebuttal Power Costs_Adj Bench DR 3 for Initial Briefs (Electric) 2" xfId="13283"/>
    <cellStyle name="_Portfolio SPlan Base Case.xls Chart 3_Rebuttal Power Costs_Adj Bench DR 3 for Initial Briefs (Electric) 2 2" xfId="13284"/>
    <cellStyle name="_Portfolio SPlan Base Case.xls Chart 3_Rebuttal Power Costs_Adj Bench DR 3 for Initial Briefs (Electric) 2 2 2" xfId="13285"/>
    <cellStyle name="_Portfolio SPlan Base Case.xls Chart 3_Rebuttal Power Costs_Adj Bench DR 3 for Initial Briefs (Electric) 2 2 2 2" xfId="13286"/>
    <cellStyle name="_Portfolio SPlan Base Case.xls Chart 3_Rebuttal Power Costs_Adj Bench DR 3 for Initial Briefs (Electric) 2 2 3" xfId="13287"/>
    <cellStyle name="_Portfolio SPlan Base Case.xls Chart 3_Rebuttal Power Costs_Adj Bench DR 3 for Initial Briefs (Electric) 2 2 4" xfId="13288"/>
    <cellStyle name="_Portfolio SPlan Base Case.xls Chart 3_Rebuttal Power Costs_Adj Bench DR 3 for Initial Briefs (Electric) 2 3" xfId="13289"/>
    <cellStyle name="_Portfolio SPlan Base Case.xls Chart 3_Rebuttal Power Costs_Adj Bench DR 3 for Initial Briefs (Electric) 2 3 2" xfId="13290"/>
    <cellStyle name="_Portfolio SPlan Base Case.xls Chart 3_Rebuttal Power Costs_Adj Bench DR 3 for Initial Briefs (Electric) 2 4" xfId="13291"/>
    <cellStyle name="_Portfolio SPlan Base Case.xls Chart 3_Rebuttal Power Costs_Adj Bench DR 3 for Initial Briefs (Electric) 3" xfId="13292"/>
    <cellStyle name="_Portfolio SPlan Base Case.xls Chart 3_Rebuttal Power Costs_Adj Bench DR 3 for Initial Briefs (Electric) 3 2" xfId="13293"/>
    <cellStyle name="_Portfolio SPlan Base Case.xls Chart 3_Rebuttal Power Costs_Adj Bench DR 3 for Initial Briefs (Electric) 3 2 2" xfId="13294"/>
    <cellStyle name="_Portfolio SPlan Base Case.xls Chart 3_Rebuttal Power Costs_Adj Bench DR 3 for Initial Briefs (Electric) 3 3" xfId="13295"/>
    <cellStyle name="_Portfolio SPlan Base Case.xls Chart 3_Rebuttal Power Costs_Adj Bench DR 3 for Initial Briefs (Electric) 3 4" xfId="13296"/>
    <cellStyle name="_Portfolio SPlan Base Case.xls Chart 3_Rebuttal Power Costs_Adj Bench DR 3 for Initial Briefs (Electric) 4" xfId="13297"/>
    <cellStyle name="_Portfolio SPlan Base Case.xls Chart 3_Rebuttal Power Costs_Adj Bench DR 3 for Initial Briefs (Electric) 4 2" xfId="13298"/>
    <cellStyle name="_Portfolio SPlan Base Case.xls Chart 3_Rebuttal Power Costs_Adj Bench DR 3 for Initial Briefs (Electric) 5" xfId="13299"/>
    <cellStyle name="_Portfolio SPlan Base Case.xls Chart 3_Rebuttal Power Costs_Adj Bench DR 3 for Initial Briefs (Electric)_DEM-WP(C) ENERG10C--ctn Mid-C_042010 2010GRC" xfId="13300"/>
    <cellStyle name="_Portfolio SPlan Base Case.xls Chart 3_Rebuttal Power Costs_Adj Bench DR 3 for Initial Briefs (Electric)_DEM-WP(C) ENERG10C--ctn Mid-C_042010 2010GRC 2" xfId="13301"/>
    <cellStyle name="_Portfolio SPlan Base Case.xls Chart 3_Rebuttal Power Costs_DEM-WP(C) ENERG10C--ctn Mid-C_042010 2010GRC" xfId="13302"/>
    <cellStyle name="_Portfolio SPlan Base Case.xls Chart 3_Rebuttal Power Costs_DEM-WP(C) ENERG10C--ctn Mid-C_042010 2010GRC 2" xfId="13303"/>
    <cellStyle name="_Portfolio SPlan Base Case.xls Chart 3_Rebuttal Power Costs_Electric Rev Req Model (2009 GRC) Rebuttal" xfId="13304"/>
    <cellStyle name="_Portfolio SPlan Base Case.xls Chart 3_Rebuttal Power Costs_Electric Rev Req Model (2009 GRC) Rebuttal 2" xfId="13305"/>
    <cellStyle name="_Portfolio SPlan Base Case.xls Chart 3_Rebuttal Power Costs_Electric Rev Req Model (2009 GRC) Rebuttal 2 2" xfId="13306"/>
    <cellStyle name="_Portfolio SPlan Base Case.xls Chart 3_Rebuttal Power Costs_Electric Rev Req Model (2009 GRC) Rebuttal 2 2 2" xfId="13307"/>
    <cellStyle name="_Portfolio SPlan Base Case.xls Chart 3_Rebuttal Power Costs_Electric Rev Req Model (2009 GRC) Rebuttal 2 3" xfId="13308"/>
    <cellStyle name="_Portfolio SPlan Base Case.xls Chart 3_Rebuttal Power Costs_Electric Rev Req Model (2009 GRC) Rebuttal 3" xfId="13309"/>
    <cellStyle name="_Portfolio SPlan Base Case.xls Chart 3_Rebuttal Power Costs_Electric Rev Req Model (2009 GRC) Rebuttal 3 2" xfId="13310"/>
    <cellStyle name="_Portfolio SPlan Base Case.xls Chart 3_Rebuttal Power Costs_Electric Rev Req Model (2009 GRC) Rebuttal 4" xfId="13311"/>
    <cellStyle name="_Portfolio SPlan Base Case.xls Chart 3_Rebuttal Power Costs_Electric Rev Req Model (2009 GRC) Rebuttal REmoval of New  WH Solar AdjustMI" xfId="13312"/>
    <cellStyle name="_Portfolio SPlan Base Case.xls Chart 3_Rebuttal Power Costs_Electric Rev Req Model (2009 GRC) Rebuttal REmoval of New  WH Solar AdjustMI 2" xfId="13313"/>
    <cellStyle name="_Portfolio SPlan Base Case.xls Chart 3_Rebuttal Power Costs_Electric Rev Req Model (2009 GRC) Rebuttal REmoval of New  WH Solar AdjustMI 2 2" xfId="13314"/>
    <cellStyle name="_Portfolio SPlan Base Case.xls Chart 3_Rebuttal Power Costs_Electric Rev Req Model (2009 GRC) Rebuttal REmoval of New  WH Solar AdjustMI 2 2 2" xfId="13315"/>
    <cellStyle name="_Portfolio SPlan Base Case.xls Chart 3_Rebuttal Power Costs_Electric Rev Req Model (2009 GRC) Rebuttal REmoval of New  WH Solar AdjustMI 2 2 2 2" xfId="13316"/>
    <cellStyle name="_Portfolio SPlan Base Case.xls Chart 3_Rebuttal Power Costs_Electric Rev Req Model (2009 GRC) Rebuttal REmoval of New  WH Solar AdjustMI 2 2 3" xfId="13317"/>
    <cellStyle name="_Portfolio SPlan Base Case.xls Chart 3_Rebuttal Power Costs_Electric Rev Req Model (2009 GRC) Rebuttal REmoval of New  WH Solar AdjustMI 2 2 4" xfId="13318"/>
    <cellStyle name="_Portfolio SPlan Base Case.xls Chart 3_Rebuttal Power Costs_Electric Rev Req Model (2009 GRC) Rebuttal REmoval of New  WH Solar AdjustMI 2 3" xfId="13319"/>
    <cellStyle name="_Portfolio SPlan Base Case.xls Chart 3_Rebuttal Power Costs_Electric Rev Req Model (2009 GRC) Rebuttal REmoval of New  WH Solar AdjustMI 2 3 2" xfId="13320"/>
    <cellStyle name="_Portfolio SPlan Base Case.xls Chart 3_Rebuttal Power Costs_Electric Rev Req Model (2009 GRC) Rebuttal REmoval of New  WH Solar AdjustMI 2 4" xfId="13321"/>
    <cellStyle name="_Portfolio SPlan Base Case.xls Chart 3_Rebuttal Power Costs_Electric Rev Req Model (2009 GRC) Rebuttal REmoval of New  WH Solar AdjustMI 3" xfId="13322"/>
    <cellStyle name="_Portfolio SPlan Base Case.xls Chart 3_Rebuttal Power Costs_Electric Rev Req Model (2009 GRC) Rebuttal REmoval of New  WH Solar AdjustMI 3 2" xfId="13323"/>
    <cellStyle name="_Portfolio SPlan Base Case.xls Chart 3_Rebuttal Power Costs_Electric Rev Req Model (2009 GRC) Rebuttal REmoval of New  WH Solar AdjustMI 3 2 2" xfId="13324"/>
    <cellStyle name="_Portfolio SPlan Base Case.xls Chart 3_Rebuttal Power Costs_Electric Rev Req Model (2009 GRC) Rebuttal REmoval of New  WH Solar AdjustMI 3 3" xfId="13325"/>
    <cellStyle name="_Portfolio SPlan Base Case.xls Chart 3_Rebuttal Power Costs_Electric Rev Req Model (2009 GRC) Rebuttal REmoval of New  WH Solar AdjustMI 3 4" xfId="13326"/>
    <cellStyle name="_Portfolio SPlan Base Case.xls Chart 3_Rebuttal Power Costs_Electric Rev Req Model (2009 GRC) Rebuttal REmoval of New  WH Solar AdjustMI 4" xfId="13327"/>
    <cellStyle name="_Portfolio SPlan Base Case.xls Chart 3_Rebuttal Power Costs_Electric Rev Req Model (2009 GRC) Rebuttal REmoval of New  WH Solar AdjustMI 4 2" xfId="13328"/>
    <cellStyle name="_Portfolio SPlan Base Case.xls Chart 3_Rebuttal Power Costs_Electric Rev Req Model (2009 GRC) Rebuttal REmoval of New  WH Solar AdjustMI 5" xfId="13329"/>
    <cellStyle name="_Portfolio SPlan Base Case.xls Chart 3_Rebuttal Power Costs_Electric Rev Req Model (2009 GRC) Rebuttal REmoval of New  WH Solar AdjustMI_DEM-WP(C) ENERG10C--ctn Mid-C_042010 2010GRC" xfId="13330"/>
    <cellStyle name="_Portfolio SPlan Base Case.xls Chart 3_Rebuttal Power Costs_Electric Rev Req Model (2009 GRC) Rebuttal REmoval of New  WH Solar AdjustMI_DEM-WP(C) ENERG10C--ctn Mid-C_042010 2010GRC 2" xfId="13331"/>
    <cellStyle name="_Portfolio SPlan Base Case.xls Chart 3_Rebuttal Power Costs_Electric Rev Req Model (2009 GRC) Revised 01-18-2010" xfId="13332"/>
    <cellStyle name="_Portfolio SPlan Base Case.xls Chart 3_Rebuttal Power Costs_Electric Rev Req Model (2009 GRC) Revised 01-18-2010 2" xfId="13333"/>
    <cellStyle name="_Portfolio SPlan Base Case.xls Chart 3_Rebuttal Power Costs_Electric Rev Req Model (2009 GRC) Revised 01-18-2010 2 2" xfId="13334"/>
    <cellStyle name="_Portfolio SPlan Base Case.xls Chart 3_Rebuttal Power Costs_Electric Rev Req Model (2009 GRC) Revised 01-18-2010 2 2 2" xfId="13335"/>
    <cellStyle name="_Portfolio SPlan Base Case.xls Chart 3_Rebuttal Power Costs_Electric Rev Req Model (2009 GRC) Revised 01-18-2010 2 2 2 2" xfId="13336"/>
    <cellStyle name="_Portfolio SPlan Base Case.xls Chart 3_Rebuttal Power Costs_Electric Rev Req Model (2009 GRC) Revised 01-18-2010 2 2 3" xfId="13337"/>
    <cellStyle name="_Portfolio SPlan Base Case.xls Chart 3_Rebuttal Power Costs_Electric Rev Req Model (2009 GRC) Revised 01-18-2010 2 2 4" xfId="13338"/>
    <cellStyle name="_Portfolio SPlan Base Case.xls Chart 3_Rebuttal Power Costs_Electric Rev Req Model (2009 GRC) Revised 01-18-2010 2 3" xfId="13339"/>
    <cellStyle name="_Portfolio SPlan Base Case.xls Chart 3_Rebuttal Power Costs_Electric Rev Req Model (2009 GRC) Revised 01-18-2010 2 3 2" xfId="13340"/>
    <cellStyle name="_Portfolio SPlan Base Case.xls Chart 3_Rebuttal Power Costs_Electric Rev Req Model (2009 GRC) Revised 01-18-2010 2 4" xfId="13341"/>
    <cellStyle name="_Portfolio SPlan Base Case.xls Chart 3_Rebuttal Power Costs_Electric Rev Req Model (2009 GRC) Revised 01-18-2010 3" xfId="13342"/>
    <cellStyle name="_Portfolio SPlan Base Case.xls Chart 3_Rebuttal Power Costs_Electric Rev Req Model (2009 GRC) Revised 01-18-2010 3 2" xfId="13343"/>
    <cellStyle name="_Portfolio SPlan Base Case.xls Chart 3_Rebuttal Power Costs_Electric Rev Req Model (2009 GRC) Revised 01-18-2010 3 2 2" xfId="13344"/>
    <cellStyle name="_Portfolio SPlan Base Case.xls Chart 3_Rebuttal Power Costs_Electric Rev Req Model (2009 GRC) Revised 01-18-2010 3 3" xfId="13345"/>
    <cellStyle name="_Portfolio SPlan Base Case.xls Chart 3_Rebuttal Power Costs_Electric Rev Req Model (2009 GRC) Revised 01-18-2010 3 4" xfId="13346"/>
    <cellStyle name="_Portfolio SPlan Base Case.xls Chart 3_Rebuttal Power Costs_Electric Rev Req Model (2009 GRC) Revised 01-18-2010 4" xfId="13347"/>
    <cellStyle name="_Portfolio SPlan Base Case.xls Chart 3_Rebuttal Power Costs_Electric Rev Req Model (2009 GRC) Revised 01-18-2010 4 2" xfId="13348"/>
    <cellStyle name="_Portfolio SPlan Base Case.xls Chart 3_Rebuttal Power Costs_Electric Rev Req Model (2009 GRC) Revised 01-18-2010 5" xfId="13349"/>
    <cellStyle name="_Portfolio SPlan Base Case.xls Chart 3_Rebuttal Power Costs_Electric Rev Req Model (2009 GRC) Revised 01-18-2010_DEM-WP(C) ENERG10C--ctn Mid-C_042010 2010GRC" xfId="13350"/>
    <cellStyle name="_Portfolio SPlan Base Case.xls Chart 3_Rebuttal Power Costs_Electric Rev Req Model (2009 GRC) Revised 01-18-2010_DEM-WP(C) ENERG10C--ctn Mid-C_042010 2010GRC 2" xfId="13351"/>
    <cellStyle name="_Portfolio SPlan Base Case.xls Chart 3_Rebuttal Power Costs_Final Order Electric EXHIBIT A-1" xfId="13352"/>
    <cellStyle name="_Portfolio SPlan Base Case.xls Chart 3_Rebuttal Power Costs_Final Order Electric EXHIBIT A-1 2" xfId="13353"/>
    <cellStyle name="_Portfolio SPlan Base Case.xls Chart 3_Rebuttal Power Costs_Final Order Electric EXHIBIT A-1 2 2" xfId="13354"/>
    <cellStyle name="_Portfolio SPlan Base Case.xls Chart 3_Rebuttal Power Costs_Final Order Electric EXHIBIT A-1 2 2 2" xfId="13355"/>
    <cellStyle name="_Portfolio SPlan Base Case.xls Chart 3_Rebuttal Power Costs_Final Order Electric EXHIBIT A-1 2 3" xfId="13356"/>
    <cellStyle name="_Portfolio SPlan Base Case.xls Chart 3_Rebuttal Power Costs_Final Order Electric EXHIBIT A-1 2 4" xfId="13357"/>
    <cellStyle name="_Portfolio SPlan Base Case.xls Chart 3_Rebuttal Power Costs_Final Order Electric EXHIBIT A-1 3" xfId="13358"/>
    <cellStyle name="_Portfolio SPlan Base Case.xls Chart 3_Rebuttal Power Costs_Final Order Electric EXHIBIT A-1 3 2" xfId="13359"/>
    <cellStyle name="_Portfolio SPlan Base Case.xls Chart 3_Rebuttal Power Costs_Final Order Electric EXHIBIT A-1 4" xfId="13360"/>
    <cellStyle name="_Portfolio SPlan Base Case.xls Chart 3_Rebuttal Power Costs_Final Order Electric EXHIBIT A-1 5" xfId="13361"/>
    <cellStyle name="_Portfolio SPlan Base Case.xls Chart 3_Rebuttal Power Costs_Final Order Electric EXHIBIT A-1 6" xfId="13362"/>
    <cellStyle name="_Portfolio SPlan Base Case.xls Chart 3_TENASKA REGULATORY ASSET" xfId="13363"/>
    <cellStyle name="_Portfolio SPlan Base Case.xls Chart 3_TENASKA REGULATORY ASSET 2" xfId="13364"/>
    <cellStyle name="_Portfolio SPlan Base Case.xls Chart 3_TENASKA REGULATORY ASSET 2 2" xfId="13365"/>
    <cellStyle name="_Portfolio SPlan Base Case.xls Chart 3_TENASKA REGULATORY ASSET 2 2 2" xfId="13366"/>
    <cellStyle name="_Portfolio SPlan Base Case.xls Chart 3_TENASKA REGULATORY ASSET 2 3" xfId="13367"/>
    <cellStyle name="_Portfolio SPlan Base Case.xls Chart 3_TENASKA REGULATORY ASSET 2 4" xfId="13368"/>
    <cellStyle name="_Portfolio SPlan Base Case.xls Chart 3_TENASKA REGULATORY ASSET 3" xfId="13369"/>
    <cellStyle name="_Portfolio SPlan Base Case.xls Chart 3_TENASKA REGULATORY ASSET 3 2" xfId="13370"/>
    <cellStyle name="_Portfolio SPlan Base Case.xls Chart 3_TENASKA REGULATORY ASSET 4" xfId="13371"/>
    <cellStyle name="_Portfolio SPlan Base Case.xls Chart 3_TENASKA REGULATORY ASSET 5" xfId="13372"/>
    <cellStyle name="_Portfolio SPlan Base Case.xls Chart 3_TENASKA REGULATORY ASSET 6" xfId="13373"/>
    <cellStyle name="_Power Cost Value Copy 11.30.05 gas 1.09.06 AURORA at 1.10.06" xfId="13374"/>
    <cellStyle name="_Power Cost Value Copy 11.30.05 gas 1.09.06 AURORA at 1.10.06 10" xfId="13375"/>
    <cellStyle name="_Power Cost Value Copy 11.30.05 gas 1.09.06 AURORA at 1.10.06 2" xfId="13376"/>
    <cellStyle name="_Power Cost Value Copy 11.30.05 gas 1.09.06 AURORA at 1.10.06 2 2" xfId="13377"/>
    <cellStyle name="_Power Cost Value Copy 11.30.05 gas 1.09.06 AURORA at 1.10.06 2 2 2" xfId="13378"/>
    <cellStyle name="_Power Cost Value Copy 11.30.05 gas 1.09.06 AURORA at 1.10.06 2 2 2 2" xfId="13379"/>
    <cellStyle name="_Power Cost Value Copy 11.30.05 gas 1.09.06 AURORA at 1.10.06 2 2 2 2 2" xfId="13380"/>
    <cellStyle name="_Power Cost Value Copy 11.30.05 gas 1.09.06 AURORA at 1.10.06 2 2 2 3" xfId="13381"/>
    <cellStyle name="_Power Cost Value Copy 11.30.05 gas 1.09.06 AURORA at 1.10.06 2 2 2 4" xfId="13382"/>
    <cellStyle name="_Power Cost Value Copy 11.30.05 gas 1.09.06 AURORA at 1.10.06 2 2 3" xfId="13383"/>
    <cellStyle name="_Power Cost Value Copy 11.30.05 gas 1.09.06 AURORA at 1.10.06 2 2 3 2" xfId="13384"/>
    <cellStyle name="_Power Cost Value Copy 11.30.05 gas 1.09.06 AURORA at 1.10.06 2 2 4" xfId="13385"/>
    <cellStyle name="_Power Cost Value Copy 11.30.05 gas 1.09.06 AURORA at 1.10.06 2 3" xfId="13386"/>
    <cellStyle name="_Power Cost Value Copy 11.30.05 gas 1.09.06 AURORA at 1.10.06 2 3 2" xfId="13387"/>
    <cellStyle name="_Power Cost Value Copy 11.30.05 gas 1.09.06 AURORA at 1.10.06 2 3 2 2" xfId="13388"/>
    <cellStyle name="_Power Cost Value Copy 11.30.05 gas 1.09.06 AURORA at 1.10.06 2 3 3" xfId="13389"/>
    <cellStyle name="_Power Cost Value Copy 11.30.05 gas 1.09.06 AURORA at 1.10.06 2 3 4" xfId="13390"/>
    <cellStyle name="_Power Cost Value Copy 11.30.05 gas 1.09.06 AURORA at 1.10.06 2 4" xfId="13391"/>
    <cellStyle name="_Power Cost Value Copy 11.30.05 gas 1.09.06 AURORA at 1.10.06 2 4 2" xfId="13392"/>
    <cellStyle name="_Power Cost Value Copy 11.30.05 gas 1.09.06 AURORA at 1.10.06 2 5" xfId="13393"/>
    <cellStyle name="_Power Cost Value Copy 11.30.05 gas 1.09.06 AURORA at 1.10.06 3" xfId="13394"/>
    <cellStyle name="_Power Cost Value Copy 11.30.05 gas 1.09.06 AURORA at 1.10.06 3 2" xfId="13395"/>
    <cellStyle name="_Power Cost Value Copy 11.30.05 gas 1.09.06 AURORA at 1.10.06 3 2 2" xfId="13396"/>
    <cellStyle name="_Power Cost Value Copy 11.30.05 gas 1.09.06 AURORA at 1.10.06 3 2 2 2" xfId="13397"/>
    <cellStyle name="_Power Cost Value Copy 11.30.05 gas 1.09.06 AURORA at 1.10.06 3 2 3" xfId="13398"/>
    <cellStyle name="_Power Cost Value Copy 11.30.05 gas 1.09.06 AURORA at 1.10.06 3 2 4" xfId="13399"/>
    <cellStyle name="_Power Cost Value Copy 11.30.05 gas 1.09.06 AURORA at 1.10.06 3 3" xfId="13400"/>
    <cellStyle name="_Power Cost Value Copy 11.30.05 gas 1.09.06 AURORA at 1.10.06 3 3 2" xfId="13401"/>
    <cellStyle name="_Power Cost Value Copy 11.30.05 gas 1.09.06 AURORA at 1.10.06 3 4" xfId="13402"/>
    <cellStyle name="_Power Cost Value Copy 11.30.05 gas 1.09.06 AURORA at 1.10.06 4" xfId="13403"/>
    <cellStyle name="_Power Cost Value Copy 11.30.05 gas 1.09.06 AURORA at 1.10.06 4 2" xfId="13404"/>
    <cellStyle name="_Power Cost Value Copy 11.30.05 gas 1.09.06 AURORA at 1.10.06 4 2 2" xfId="13405"/>
    <cellStyle name="_Power Cost Value Copy 11.30.05 gas 1.09.06 AURORA at 1.10.06 4 2 2 2" xfId="13406"/>
    <cellStyle name="_Power Cost Value Copy 11.30.05 gas 1.09.06 AURORA at 1.10.06 4 2 2 2 2" xfId="13407"/>
    <cellStyle name="_Power Cost Value Copy 11.30.05 gas 1.09.06 AURORA at 1.10.06 4 2 2 3" xfId="13408"/>
    <cellStyle name="_Power Cost Value Copy 11.30.05 gas 1.09.06 AURORA at 1.10.06 4 2 3" xfId="13409"/>
    <cellStyle name="_Power Cost Value Copy 11.30.05 gas 1.09.06 AURORA at 1.10.06 4 2 3 2" xfId="13410"/>
    <cellStyle name="_Power Cost Value Copy 11.30.05 gas 1.09.06 AURORA at 1.10.06 4 2 4" xfId="13411"/>
    <cellStyle name="_Power Cost Value Copy 11.30.05 gas 1.09.06 AURORA at 1.10.06 4 3" xfId="13412"/>
    <cellStyle name="_Power Cost Value Copy 11.30.05 gas 1.09.06 AURORA at 1.10.06 4 3 2" xfId="13413"/>
    <cellStyle name="_Power Cost Value Copy 11.30.05 gas 1.09.06 AURORA at 1.10.06 4 3 2 2" xfId="13414"/>
    <cellStyle name="_Power Cost Value Copy 11.30.05 gas 1.09.06 AURORA at 1.10.06 4 3 3" xfId="13415"/>
    <cellStyle name="_Power Cost Value Copy 11.30.05 gas 1.09.06 AURORA at 1.10.06 4 3 4" xfId="13416"/>
    <cellStyle name="_Power Cost Value Copy 11.30.05 gas 1.09.06 AURORA at 1.10.06 4 4" xfId="13417"/>
    <cellStyle name="_Power Cost Value Copy 11.30.05 gas 1.09.06 AURORA at 1.10.06 4 4 2" xfId="13418"/>
    <cellStyle name="_Power Cost Value Copy 11.30.05 gas 1.09.06 AURORA at 1.10.06 4 5" xfId="13419"/>
    <cellStyle name="_Power Cost Value Copy 11.30.05 gas 1.09.06 AURORA at 1.10.06 5" xfId="13420"/>
    <cellStyle name="_Power Cost Value Copy 11.30.05 gas 1.09.06 AURORA at 1.10.06 5 2" xfId="13421"/>
    <cellStyle name="_Power Cost Value Copy 11.30.05 gas 1.09.06 AURORA at 1.10.06 5 2 2" xfId="13422"/>
    <cellStyle name="_Power Cost Value Copy 11.30.05 gas 1.09.06 AURORA at 1.10.06 5 2 2 2" xfId="13423"/>
    <cellStyle name="_Power Cost Value Copy 11.30.05 gas 1.09.06 AURORA at 1.10.06 5 2 2 2 2" xfId="13424"/>
    <cellStyle name="_Power Cost Value Copy 11.30.05 gas 1.09.06 AURORA at 1.10.06 5 2 2 3" xfId="13425"/>
    <cellStyle name="_Power Cost Value Copy 11.30.05 gas 1.09.06 AURORA at 1.10.06 5 2 3" xfId="13426"/>
    <cellStyle name="_Power Cost Value Copy 11.30.05 gas 1.09.06 AURORA at 1.10.06 5 2 3 2" xfId="13427"/>
    <cellStyle name="_Power Cost Value Copy 11.30.05 gas 1.09.06 AURORA at 1.10.06 5 2 4" xfId="13428"/>
    <cellStyle name="_Power Cost Value Copy 11.30.05 gas 1.09.06 AURORA at 1.10.06 5 2 5" xfId="13429"/>
    <cellStyle name="_Power Cost Value Copy 11.30.05 gas 1.09.06 AURORA at 1.10.06 5 3" xfId="13430"/>
    <cellStyle name="_Power Cost Value Copy 11.30.05 gas 1.09.06 AURORA at 1.10.06 5 3 2" xfId="13431"/>
    <cellStyle name="_Power Cost Value Copy 11.30.05 gas 1.09.06 AURORA at 1.10.06 5 3 2 2" xfId="13432"/>
    <cellStyle name="_Power Cost Value Copy 11.30.05 gas 1.09.06 AURORA at 1.10.06 5 3 3" xfId="13433"/>
    <cellStyle name="_Power Cost Value Copy 11.30.05 gas 1.09.06 AURORA at 1.10.06 5 4" xfId="13434"/>
    <cellStyle name="_Power Cost Value Copy 11.30.05 gas 1.09.06 AURORA at 1.10.06 5 4 2" xfId="13435"/>
    <cellStyle name="_Power Cost Value Copy 11.30.05 gas 1.09.06 AURORA at 1.10.06 5 5" xfId="13436"/>
    <cellStyle name="_Power Cost Value Copy 11.30.05 gas 1.09.06 AURORA at 1.10.06 6" xfId="13437"/>
    <cellStyle name="_Power Cost Value Copy 11.30.05 gas 1.09.06 AURORA at 1.10.06 6 2" xfId="13438"/>
    <cellStyle name="_Power Cost Value Copy 11.30.05 gas 1.09.06 AURORA at 1.10.06 6 2 2" xfId="13439"/>
    <cellStyle name="_Power Cost Value Copy 11.30.05 gas 1.09.06 AURORA at 1.10.06 6 2 2 2" xfId="13440"/>
    <cellStyle name="_Power Cost Value Copy 11.30.05 gas 1.09.06 AURORA at 1.10.06 6 2 3" xfId="13441"/>
    <cellStyle name="_Power Cost Value Copy 11.30.05 gas 1.09.06 AURORA at 1.10.06 6 3" xfId="13442"/>
    <cellStyle name="_Power Cost Value Copy 11.30.05 gas 1.09.06 AURORA at 1.10.06 6 3 2" xfId="13443"/>
    <cellStyle name="_Power Cost Value Copy 11.30.05 gas 1.09.06 AURORA at 1.10.06 6 4" xfId="13444"/>
    <cellStyle name="_Power Cost Value Copy 11.30.05 gas 1.09.06 AURORA at 1.10.06 7" xfId="13445"/>
    <cellStyle name="_Power Cost Value Copy 11.30.05 gas 1.09.06 AURORA at 1.10.06 7 2" xfId="13446"/>
    <cellStyle name="_Power Cost Value Copy 11.30.05 gas 1.09.06 AURORA at 1.10.06 7 2 2" xfId="13447"/>
    <cellStyle name="_Power Cost Value Copy 11.30.05 gas 1.09.06 AURORA at 1.10.06 7 2 2 2" xfId="13448"/>
    <cellStyle name="_Power Cost Value Copy 11.30.05 gas 1.09.06 AURORA at 1.10.06 7 2 3" xfId="13449"/>
    <cellStyle name="_Power Cost Value Copy 11.30.05 gas 1.09.06 AURORA at 1.10.06 7 3" xfId="13450"/>
    <cellStyle name="_Power Cost Value Copy 11.30.05 gas 1.09.06 AURORA at 1.10.06 7 3 2" xfId="13451"/>
    <cellStyle name="_Power Cost Value Copy 11.30.05 gas 1.09.06 AURORA at 1.10.06 7 4" xfId="13452"/>
    <cellStyle name="_Power Cost Value Copy 11.30.05 gas 1.09.06 AURORA at 1.10.06 8" xfId="13453"/>
    <cellStyle name="_Power Cost Value Copy 11.30.05 gas 1.09.06 AURORA at 1.10.06 8 2" xfId="13454"/>
    <cellStyle name="_Power Cost Value Copy 11.30.05 gas 1.09.06 AURORA at 1.10.06 8 2 2" xfId="13455"/>
    <cellStyle name="_Power Cost Value Copy 11.30.05 gas 1.09.06 AURORA at 1.10.06 8 2 2 2" xfId="13456"/>
    <cellStyle name="_Power Cost Value Copy 11.30.05 gas 1.09.06 AURORA at 1.10.06 8 2 3" xfId="13457"/>
    <cellStyle name="_Power Cost Value Copy 11.30.05 gas 1.09.06 AURORA at 1.10.06 8 3" xfId="13458"/>
    <cellStyle name="_Power Cost Value Copy 11.30.05 gas 1.09.06 AURORA at 1.10.06 8 3 2" xfId="13459"/>
    <cellStyle name="_Power Cost Value Copy 11.30.05 gas 1.09.06 AURORA at 1.10.06 8 4" xfId="13460"/>
    <cellStyle name="_Power Cost Value Copy 11.30.05 gas 1.09.06 AURORA at 1.10.06 9" xfId="13461"/>
    <cellStyle name="_Power Cost Value Copy 11.30.05 gas 1.09.06 AURORA at 1.10.06 9 2" xfId="13462"/>
    <cellStyle name="_Power Cost Value Copy 11.30.05 gas 1.09.06 AURORA at 1.10.06 9 3" xfId="13463"/>
    <cellStyle name="_Power Cost Value Copy 11.30.05 gas 1.09.06 AURORA at 1.10.06_04 07E Wild Horse Wind Expansion (C) (2)" xfId="13464"/>
    <cellStyle name="_Power Cost Value Copy 11.30.05 gas 1.09.06 AURORA at 1.10.06_04 07E Wild Horse Wind Expansion (C) (2) 2" xfId="13465"/>
    <cellStyle name="_Power Cost Value Copy 11.30.05 gas 1.09.06 AURORA at 1.10.06_04 07E Wild Horse Wind Expansion (C) (2) 2 2" xfId="13466"/>
    <cellStyle name="_Power Cost Value Copy 11.30.05 gas 1.09.06 AURORA at 1.10.06_04 07E Wild Horse Wind Expansion (C) (2) 2 2 2" xfId="13467"/>
    <cellStyle name="_Power Cost Value Copy 11.30.05 gas 1.09.06 AURORA at 1.10.06_04 07E Wild Horse Wind Expansion (C) (2) 2 2 2 2" xfId="13468"/>
    <cellStyle name="_Power Cost Value Copy 11.30.05 gas 1.09.06 AURORA at 1.10.06_04 07E Wild Horse Wind Expansion (C) (2) 2 2 3" xfId="13469"/>
    <cellStyle name="_Power Cost Value Copy 11.30.05 gas 1.09.06 AURORA at 1.10.06_04 07E Wild Horse Wind Expansion (C) (2) 2 2 4" xfId="13470"/>
    <cellStyle name="_Power Cost Value Copy 11.30.05 gas 1.09.06 AURORA at 1.10.06_04 07E Wild Horse Wind Expansion (C) (2) 2 3" xfId="13471"/>
    <cellStyle name="_Power Cost Value Copy 11.30.05 gas 1.09.06 AURORA at 1.10.06_04 07E Wild Horse Wind Expansion (C) (2) 2 3 2" xfId="13472"/>
    <cellStyle name="_Power Cost Value Copy 11.30.05 gas 1.09.06 AURORA at 1.10.06_04 07E Wild Horse Wind Expansion (C) (2) 2 4" xfId="13473"/>
    <cellStyle name="_Power Cost Value Copy 11.30.05 gas 1.09.06 AURORA at 1.10.06_04 07E Wild Horse Wind Expansion (C) (2) 3" xfId="13474"/>
    <cellStyle name="_Power Cost Value Copy 11.30.05 gas 1.09.06 AURORA at 1.10.06_04 07E Wild Horse Wind Expansion (C) (2) 3 2" xfId="13475"/>
    <cellStyle name="_Power Cost Value Copy 11.30.05 gas 1.09.06 AURORA at 1.10.06_04 07E Wild Horse Wind Expansion (C) (2) 3 2 2" xfId="13476"/>
    <cellStyle name="_Power Cost Value Copy 11.30.05 gas 1.09.06 AURORA at 1.10.06_04 07E Wild Horse Wind Expansion (C) (2) 3 3" xfId="13477"/>
    <cellStyle name="_Power Cost Value Copy 11.30.05 gas 1.09.06 AURORA at 1.10.06_04 07E Wild Horse Wind Expansion (C) (2) 3 4" xfId="13478"/>
    <cellStyle name="_Power Cost Value Copy 11.30.05 gas 1.09.06 AURORA at 1.10.06_04 07E Wild Horse Wind Expansion (C) (2) 4" xfId="13479"/>
    <cellStyle name="_Power Cost Value Copy 11.30.05 gas 1.09.06 AURORA at 1.10.06_04 07E Wild Horse Wind Expansion (C) (2) 4 2" xfId="13480"/>
    <cellStyle name="_Power Cost Value Copy 11.30.05 gas 1.09.06 AURORA at 1.10.06_04 07E Wild Horse Wind Expansion (C) (2) 5" xfId="13481"/>
    <cellStyle name="_Power Cost Value Copy 11.30.05 gas 1.09.06 AURORA at 1.10.06_04 07E Wild Horse Wind Expansion (C) (2)_Adj Bench DR 3 for Initial Briefs (Electric)" xfId="13482"/>
    <cellStyle name="_Power Cost Value Copy 11.30.05 gas 1.09.06 AURORA at 1.10.06_04 07E Wild Horse Wind Expansion (C) (2)_Adj Bench DR 3 for Initial Briefs (Electric) 2" xfId="13483"/>
    <cellStyle name="_Power Cost Value Copy 11.30.05 gas 1.09.06 AURORA at 1.10.06_04 07E Wild Horse Wind Expansion (C) (2)_Adj Bench DR 3 for Initial Briefs (Electric) 2 2" xfId="13484"/>
    <cellStyle name="_Power Cost Value Copy 11.30.05 gas 1.09.06 AURORA at 1.10.06_04 07E Wild Horse Wind Expansion (C) (2)_Adj Bench DR 3 for Initial Briefs (Electric) 2 2 2" xfId="13485"/>
    <cellStyle name="_Power Cost Value Copy 11.30.05 gas 1.09.06 AURORA at 1.10.06_04 07E Wild Horse Wind Expansion (C) (2)_Adj Bench DR 3 for Initial Briefs (Electric) 2 2 2 2" xfId="13486"/>
    <cellStyle name="_Power Cost Value Copy 11.30.05 gas 1.09.06 AURORA at 1.10.06_04 07E Wild Horse Wind Expansion (C) (2)_Adj Bench DR 3 for Initial Briefs (Electric) 2 2 3" xfId="13487"/>
    <cellStyle name="_Power Cost Value Copy 11.30.05 gas 1.09.06 AURORA at 1.10.06_04 07E Wild Horse Wind Expansion (C) (2)_Adj Bench DR 3 for Initial Briefs (Electric) 2 2 4" xfId="13488"/>
    <cellStyle name="_Power Cost Value Copy 11.30.05 gas 1.09.06 AURORA at 1.10.06_04 07E Wild Horse Wind Expansion (C) (2)_Adj Bench DR 3 for Initial Briefs (Electric) 2 3" xfId="13489"/>
    <cellStyle name="_Power Cost Value Copy 11.30.05 gas 1.09.06 AURORA at 1.10.06_04 07E Wild Horse Wind Expansion (C) (2)_Adj Bench DR 3 for Initial Briefs (Electric) 2 3 2" xfId="13490"/>
    <cellStyle name="_Power Cost Value Copy 11.30.05 gas 1.09.06 AURORA at 1.10.06_04 07E Wild Horse Wind Expansion (C) (2)_Adj Bench DR 3 for Initial Briefs (Electric) 2 4" xfId="13491"/>
    <cellStyle name="_Power Cost Value Copy 11.30.05 gas 1.09.06 AURORA at 1.10.06_04 07E Wild Horse Wind Expansion (C) (2)_Adj Bench DR 3 for Initial Briefs (Electric) 3" xfId="13492"/>
    <cellStyle name="_Power Cost Value Copy 11.30.05 gas 1.09.06 AURORA at 1.10.06_04 07E Wild Horse Wind Expansion (C) (2)_Adj Bench DR 3 for Initial Briefs (Electric) 3 2" xfId="13493"/>
    <cellStyle name="_Power Cost Value Copy 11.30.05 gas 1.09.06 AURORA at 1.10.06_04 07E Wild Horse Wind Expansion (C) (2)_Adj Bench DR 3 for Initial Briefs (Electric) 3 2 2" xfId="13494"/>
    <cellStyle name="_Power Cost Value Copy 11.30.05 gas 1.09.06 AURORA at 1.10.06_04 07E Wild Horse Wind Expansion (C) (2)_Adj Bench DR 3 for Initial Briefs (Electric) 3 3" xfId="13495"/>
    <cellStyle name="_Power Cost Value Copy 11.30.05 gas 1.09.06 AURORA at 1.10.06_04 07E Wild Horse Wind Expansion (C) (2)_Adj Bench DR 3 for Initial Briefs (Electric) 3 4" xfId="13496"/>
    <cellStyle name="_Power Cost Value Copy 11.30.05 gas 1.09.06 AURORA at 1.10.06_04 07E Wild Horse Wind Expansion (C) (2)_Adj Bench DR 3 for Initial Briefs (Electric) 4" xfId="13497"/>
    <cellStyle name="_Power Cost Value Copy 11.30.05 gas 1.09.06 AURORA at 1.10.06_04 07E Wild Horse Wind Expansion (C) (2)_Adj Bench DR 3 for Initial Briefs (Electric) 4 2" xfId="13498"/>
    <cellStyle name="_Power Cost Value Copy 11.30.05 gas 1.09.06 AURORA at 1.10.06_04 07E Wild Horse Wind Expansion (C) (2)_Adj Bench DR 3 for Initial Briefs (Electric) 5" xfId="13499"/>
    <cellStyle name="_Power Cost Value Copy 11.30.05 gas 1.09.06 AURORA at 1.10.06_04 07E Wild Horse Wind Expansion (C) (2)_Adj Bench DR 3 for Initial Briefs (Electric)_DEM-WP(C) ENERG10C--ctn Mid-C_042010 2010GRC" xfId="13500"/>
    <cellStyle name="_Power Cost Value Copy 11.30.05 gas 1.09.06 AURORA at 1.10.06_04 07E Wild Horse Wind Expansion (C) (2)_Adj Bench DR 3 for Initial Briefs (Electric)_DEM-WP(C) ENERG10C--ctn Mid-C_042010 2010GRC 2" xfId="13501"/>
    <cellStyle name="_Power Cost Value Copy 11.30.05 gas 1.09.06 AURORA at 1.10.06_04 07E Wild Horse Wind Expansion (C) (2)_Book1" xfId="13502"/>
    <cellStyle name="_Power Cost Value Copy 11.30.05 gas 1.09.06 AURORA at 1.10.06_04 07E Wild Horse Wind Expansion (C) (2)_Book1 2" xfId="13503"/>
    <cellStyle name="_Power Cost Value Copy 11.30.05 gas 1.09.06 AURORA at 1.10.06_04 07E Wild Horse Wind Expansion (C) (2)_DEM-WP(C) ENERG10C--ctn Mid-C_042010 2010GRC" xfId="13504"/>
    <cellStyle name="_Power Cost Value Copy 11.30.05 gas 1.09.06 AURORA at 1.10.06_04 07E Wild Horse Wind Expansion (C) (2)_DEM-WP(C) ENERG10C--ctn Mid-C_042010 2010GRC 2" xfId="13505"/>
    <cellStyle name="_Power Cost Value Copy 11.30.05 gas 1.09.06 AURORA at 1.10.06_04 07E Wild Horse Wind Expansion (C) (2)_Electric Rev Req Model (2009 GRC) " xfId="13506"/>
    <cellStyle name="_Power Cost Value Copy 11.30.05 gas 1.09.06 AURORA at 1.10.06_04 07E Wild Horse Wind Expansion (C) (2)_Electric Rev Req Model (2009 GRC)  2" xfId="13507"/>
    <cellStyle name="_Power Cost Value Copy 11.30.05 gas 1.09.06 AURORA at 1.10.06_04 07E Wild Horse Wind Expansion (C) (2)_Electric Rev Req Model (2009 GRC)  2 2" xfId="13508"/>
    <cellStyle name="_Power Cost Value Copy 11.30.05 gas 1.09.06 AURORA at 1.10.06_04 07E Wild Horse Wind Expansion (C) (2)_Electric Rev Req Model (2009 GRC)  2 2 2" xfId="13509"/>
    <cellStyle name="_Power Cost Value Copy 11.30.05 gas 1.09.06 AURORA at 1.10.06_04 07E Wild Horse Wind Expansion (C) (2)_Electric Rev Req Model (2009 GRC)  2 2 2 2" xfId="13510"/>
    <cellStyle name="_Power Cost Value Copy 11.30.05 gas 1.09.06 AURORA at 1.10.06_04 07E Wild Horse Wind Expansion (C) (2)_Electric Rev Req Model (2009 GRC)  2 2 3" xfId="13511"/>
    <cellStyle name="_Power Cost Value Copy 11.30.05 gas 1.09.06 AURORA at 1.10.06_04 07E Wild Horse Wind Expansion (C) (2)_Electric Rev Req Model (2009 GRC)  2 2 4" xfId="13512"/>
    <cellStyle name="_Power Cost Value Copy 11.30.05 gas 1.09.06 AURORA at 1.10.06_04 07E Wild Horse Wind Expansion (C) (2)_Electric Rev Req Model (2009 GRC)  2 3" xfId="13513"/>
    <cellStyle name="_Power Cost Value Copy 11.30.05 gas 1.09.06 AURORA at 1.10.06_04 07E Wild Horse Wind Expansion (C) (2)_Electric Rev Req Model (2009 GRC)  2 3 2" xfId="13514"/>
    <cellStyle name="_Power Cost Value Copy 11.30.05 gas 1.09.06 AURORA at 1.10.06_04 07E Wild Horse Wind Expansion (C) (2)_Electric Rev Req Model (2009 GRC)  2 4" xfId="13515"/>
    <cellStyle name="_Power Cost Value Copy 11.30.05 gas 1.09.06 AURORA at 1.10.06_04 07E Wild Horse Wind Expansion (C) (2)_Electric Rev Req Model (2009 GRC)  3" xfId="13516"/>
    <cellStyle name="_Power Cost Value Copy 11.30.05 gas 1.09.06 AURORA at 1.10.06_04 07E Wild Horse Wind Expansion (C) (2)_Electric Rev Req Model (2009 GRC)  3 2" xfId="13517"/>
    <cellStyle name="_Power Cost Value Copy 11.30.05 gas 1.09.06 AURORA at 1.10.06_04 07E Wild Horse Wind Expansion (C) (2)_Electric Rev Req Model (2009 GRC)  3 2 2" xfId="13518"/>
    <cellStyle name="_Power Cost Value Copy 11.30.05 gas 1.09.06 AURORA at 1.10.06_04 07E Wild Horse Wind Expansion (C) (2)_Electric Rev Req Model (2009 GRC)  3 3" xfId="13519"/>
    <cellStyle name="_Power Cost Value Copy 11.30.05 gas 1.09.06 AURORA at 1.10.06_04 07E Wild Horse Wind Expansion (C) (2)_Electric Rev Req Model (2009 GRC)  3 4" xfId="13520"/>
    <cellStyle name="_Power Cost Value Copy 11.30.05 gas 1.09.06 AURORA at 1.10.06_04 07E Wild Horse Wind Expansion (C) (2)_Electric Rev Req Model (2009 GRC)  4" xfId="13521"/>
    <cellStyle name="_Power Cost Value Copy 11.30.05 gas 1.09.06 AURORA at 1.10.06_04 07E Wild Horse Wind Expansion (C) (2)_Electric Rev Req Model (2009 GRC)  4 2" xfId="13522"/>
    <cellStyle name="_Power Cost Value Copy 11.30.05 gas 1.09.06 AURORA at 1.10.06_04 07E Wild Horse Wind Expansion (C) (2)_Electric Rev Req Model (2009 GRC)  5" xfId="13523"/>
    <cellStyle name="_Power Cost Value Copy 11.30.05 gas 1.09.06 AURORA at 1.10.06_04 07E Wild Horse Wind Expansion (C) (2)_Electric Rev Req Model (2009 GRC) _DEM-WP(C) ENERG10C--ctn Mid-C_042010 2010GRC" xfId="13524"/>
    <cellStyle name="_Power Cost Value Copy 11.30.05 gas 1.09.06 AURORA at 1.10.06_04 07E Wild Horse Wind Expansion (C) (2)_Electric Rev Req Model (2009 GRC) _DEM-WP(C) ENERG10C--ctn Mid-C_042010 2010GRC 2" xfId="13525"/>
    <cellStyle name="_Power Cost Value Copy 11.30.05 gas 1.09.06 AURORA at 1.10.06_04 07E Wild Horse Wind Expansion (C) (2)_Electric Rev Req Model (2009 GRC) Rebuttal" xfId="13526"/>
    <cellStyle name="_Power Cost Value Copy 11.30.05 gas 1.09.06 AURORA at 1.10.06_04 07E Wild Horse Wind Expansion (C) (2)_Electric Rev Req Model (2009 GRC) Rebuttal 2" xfId="13527"/>
    <cellStyle name="_Power Cost Value Copy 11.30.05 gas 1.09.06 AURORA at 1.10.06_04 07E Wild Horse Wind Expansion (C) (2)_Electric Rev Req Model (2009 GRC) Rebuttal 2 2" xfId="13528"/>
    <cellStyle name="_Power Cost Value Copy 11.30.05 gas 1.09.06 AURORA at 1.10.06_04 07E Wild Horse Wind Expansion (C) (2)_Electric Rev Req Model (2009 GRC) Rebuttal 2 2 2" xfId="13529"/>
    <cellStyle name="_Power Cost Value Copy 11.30.05 gas 1.09.06 AURORA at 1.10.06_04 07E Wild Horse Wind Expansion (C) (2)_Electric Rev Req Model (2009 GRC) Rebuttal 2 3" xfId="13530"/>
    <cellStyle name="_Power Cost Value Copy 11.30.05 gas 1.09.06 AURORA at 1.10.06_04 07E Wild Horse Wind Expansion (C) (2)_Electric Rev Req Model (2009 GRC) Rebuttal 3" xfId="13531"/>
    <cellStyle name="_Power Cost Value Copy 11.30.05 gas 1.09.06 AURORA at 1.10.06_04 07E Wild Horse Wind Expansion (C) (2)_Electric Rev Req Model (2009 GRC) Rebuttal 3 2" xfId="13532"/>
    <cellStyle name="_Power Cost Value Copy 11.30.05 gas 1.09.06 AURORA at 1.10.06_04 07E Wild Horse Wind Expansion (C) (2)_Electric Rev Req Model (2009 GRC) Rebuttal 4" xfId="13533"/>
    <cellStyle name="_Power Cost Value Copy 11.30.05 gas 1.09.06 AURORA at 1.10.06_04 07E Wild Horse Wind Expansion (C) (2)_Electric Rev Req Model (2009 GRC) Rebuttal REmoval of New  WH Solar AdjustMI" xfId="13534"/>
    <cellStyle name="_Power Cost Value Copy 11.30.05 gas 1.09.06 AURORA at 1.10.06_04 07E Wild Horse Wind Expansion (C) (2)_Electric Rev Req Model (2009 GRC) Rebuttal REmoval of New  WH Solar AdjustMI 2" xfId="13535"/>
    <cellStyle name="_Power Cost Value Copy 11.30.05 gas 1.09.06 AURORA at 1.10.06_04 07E Wild Horse Wind Expansion (C) (2)_Electric Rev Req Model (2009 GRC) Rebuttal REmoval of New  WH Solar AdjustMI 2 2" xfId="13536"/>
    <cellStyle name="_Power Cost Value Copy 11.30.05 gas 1.09.06 AURORA at 1.10.06_04 07E Wild Horse Wind Expansion (C) (2)_Electric Rev Req Model (2009 GRC) Rebuttal REmoval of New  WH Solar AdjustMI 2 2 2" xfId="13537"/>
    <cellStyle name="_Power Cost Value Copy 11.30.05 gas 1.09.06 AURORA at 1.10.06_04 07E Wild Horse Wind Expansion (C) (2)_Electric Rev Req Model (2009 GRC) Rebuttal REmoval of New  WH Solar AdjustMI 2 2 2 2" xfId="13538"/>
    <cellStyle name="_Power Cost Value Copy 11.30.05 gas 1.09.06 AURORA at 1.10.06_04 07E Wild Horse Wind Expansion (C) (2)_Electric Rev Req Model (2009 GRC) Rebuttal REmoval of New  WH Solar AdjustMI 2 2 3" xfId="13539"/>
    <cellStyle name="_Power Cost Value Copy 11.30.05 gas 1.09.06 AURORA at 1.10.06_04 07E Wild Horse Wind Expansion (C) (2)_Electric Rev Req Model (2009 GRC) Rebuttal REmoval of New  WH Solar AdjustMI 2 3" xfId="13540"/>
    <cellStyle name="_Power Cost Value Copy 11.30.05 gas 1.09.06 AURORA at 1.10.06_04 07E Wild Horse Wind Expansion (C) (2)_Electric Rev Req Model (2009 GRC) Rebuttal REmoval of New  WH Solar AdjustMI 2 3 2" xfId="13541"/>
    <cellStyle name="_Power Cost Value Copy 11.30.05 gas 1.09.06 AURORA at 1.10.06_04 07E Wild Horse Wind Expansion (C) (2)_Electric Rev Req Model (2009 GRC) Rebuttal REmoval of New  WH Solar AdjustMI 2 4" xfId="13542"/>
    <cellStyle name="_Power Cost Value Copy 11.30.05 gas 1.09.06 AURORA at 1.10.06_04 07E Wild Horse Wind Expansion (C) (2)_Electric Rev Req Model (2009 GRC) Rebuttal REmoval of New  WH Solar AdjustMI 3" xfId="13543"/>
    <cellStyle name="_Power Cost Value Copy 11.30.05 gas 1.09.06 AURORA at 1.10.06_04 07E Wild Horse Wind Expansion (C) (2)_Electric Rev Req Model (2009 GRC) Rebuttal REmoval of New  WH Solar AdjustMI 3 2" xfId="13544"/>
    <cellStyle name="_Power Cost Value Copy 11.30.05 gas 1.09.06 AURORA at 1.10.06_04 07E Wild Horse Wind Expansion (C) (2)_Electric Rev Req Model (2009 GRC) Rebuttal REmoval of New  WH Solar AdjustMI 3 2 2" xfId="13545"/>
    <cellStyle name="_Power Cost Value Copy 11.30.05 gas 1.09.06 AURORA at 1.10.06_04 07E Wild Horse Wind Expansion (C) (2)_Electric Rev Req Model (2009 GRC) Rebuttal REmoval of New  WH Solar AdjustMI 3 3" xfId="13546"/>
    <cellStyle name="_Power Cost Value Copy 11.30.05 gas 1.09.06 AURORA at 1.10.06_04 07E Wild Horse Wind Expansion (C) (2)_Electric Rev Req Model (2009 GRC) Rebuttal REmoval of New  WH Solar AdjustMI 3 4" xfId="13547"/>
    <cellStyle name="_Power Cost Value Copy 11.30.05 gas 1.09.06 AURORA at 1.10.06_04 07E Wild Horse Wind Expansion (C) (2)_Electric Rev Req Model (2009 GRC) Rebuttal REmoval of New  WH Solar AdjustMI 4" xfId="13548"/>
    <cellStyle name="_Power Cost Value Copy 11.30.05 gas 1.09.06 AURORA at 1.10.06_04 07E Wild Horse Wind Expansion (C) (2)_Electric Rev Req Model (2009 GRC) Rebuttal REmoval of New  WH Solar AdjustMI 4 2" xfId="13549"/>
    <cellStyle name="_Power Cost Value Copy 11.30.05 gas 1.09.06 AURORA at 1.10.06_04 07E Wild Horse Wind Expansion (C) (2)_Electric Rev Req Model (2009 GRC) Rebuttal REmoval of New  WH Solar AdjustMI 5" xfId="13550"/>
    <cellStyle name="_Power Cost Value Copy 11.30.05 gas 1.09.06 AURORA at 1.10.06_04 07E Wild Horse Wind Expansion (C) (2)_Electric Rev Req Model (2009 GRC) Rebuttal REmoval of New  WH Solar AdjustMI_DEM-WP(C) ENERG10C--ctn Mid-C_042010 2010GRC" xfId="13551"/>
    <cellStyle name="_Power Cost Value Copy 11.30.05 gas 1.09.06 AURORA at 1.10.06_04 07E Wild Horse Wind Expansion (C) (2)_Electric Rev Req Model (2009 GRC) Rebuttal REmoval of New  WH Solar AdjustMI_DEM-WP(C) ENERG10C--ctn Mid-C_042010 2010GRC 2" xfId="13552"/>
    <cellStyle name="_Power Cost Value Copy 11.30.05 gas 1.09.06 AURORA at 1.10.06_04 07E Wild Horse Wind Expansion (C) (2)_Electric Rev Req Model (2009 GRC) Revised 01-18-2010" xfId="13553"/>
    <cellStyle name="_Power Cost Value Copy 11.30.05 gas 1.09.06 AURORA at 1.10.06_04 07E Wild Horse Wind Expansion (C) (2)_Electric Rev Req Model (2009 GRC) Revised 01-18-2010 2" xfId="13554"/>
    <cellStyle name="_Power Cost Value Copy 11.30.05 gas 1.09.06 AURORA at 1.10.06_04 07E Wild Horse Wind Expansion (C) (2)_Electric Rev Req Model (2009 GRC) Revised 01-18-2010 2 2" xfId="13555"/>
    <cellStyle name="_Power Cost Value Copy 11.30.05 gas 1.09.06 AURORA at 1.10.06_04 07E Wild Horse Wind Expansion (C) (2)_Electric Rev Req Model (2009 GRC) Revised 01-18-2010 2 2 2" xfId="13556"/>
    <cellStyle name="_Power Cost Value Copy 11.30.05 gas 1.09.06 AURORA at 1.10.06_04 07E Wild Horse Wind Expansion (C) (2)_Electric Rev Req Model (2009 GRC) Revised 01-18-2010 2 2 2 2" xfId="13557"/>
    <cellStyle name="_Power Cost Value Copy 11.30.05 gas 1.09.06 AURORA at 1.10.06_04 07E Wild Horse Wind Expansion (C) (2)_Electric Rev Req Model (2009 GRC) Revised 01-18-2010 2 2 3" xfId="13558"/>
    <cellStyle name="_Power Cost Value Copy 11.30.05 gas 1.09.06 AURORA at 1.10.06_04 07E Wild Horse Wind Expansion (C) (2)_Electric Rev Req Model (2009 GRC) Revised 01-18-2010 2 3" xfId="13559"/>
    <cellStyle name="_Power Cost Value Copy 11.30.05 gas 1.09.06 AURORA at 1.10.06_04 07E Wild Horse Wind Expansion (C) (2)_Electric Rev Req Model (2009 GRC) Revised 01-18-2010 2 3 2" xfId="13560"/>
    <cellStyle name="_Power Cost Value Copy 11.30.05 gas 1.09.06 AURORA at 1.10.06_04 07E Wild Horse Wind Expansion (C) (2)_Electric Rev Req Model (2009 GRC) Revised 01-18-2010 2 4" xfId="13561"/>
    <cellStyle name="_Power Cost Value Copy 11.30.05 gas 1.09.06 AURORA at 1.10.06_04 07E Wild Horse Wind Expansion (C) (2)_Electric Rev Req Model (2009 GRC) Revised 01-18-2010 3" xfId="13562"/>
    <cellStyle name="_Power Cost Value Copy 11.30.05 gas 1.09.06 AURORA at 1.10.06_04 07E Wild Horse Wind Expansion (C) (2)_Electric Rev Req Model (2009 GRC) Revised 01-18-2010 3 2" xfId="13563"/>
    <cellStyle name="_Power Cost Value Copy 11.30.05 gas 1.09.06 AURORA at 1.10.06_04 07E Wild Horse Wind Expansion (C) (2)_Electric Rev Req Model (2009 GRC) Revised 01-18-2010 3 2 2" xfId="13564"/>
    <cellStyle name="_Power Cost Value Copy 11.30.05 gas 1.09.06 AURORA at 1.10.06_04 07E Wild Horse Wind Expansion (C) (2)_Electric Rev Req Model (2009 GRC) Revised 01-18-2010 3 3" xfId="13565"/>
    <cellStyle name="_Power Cost Value Copy 11.30.05 gas 1.09.06 AURORA at 1.10.06_04 07E Wild Horse Wind Expansion (C) (2)_Electric Rev Req Model (2009 GRC) Revised 01-18-2010 3 4" xfId="13566"/>
    <cellStyle name="_Power Cost Value Copy 11.30.05 gas 1.09.06 AURORA at 1.10.06_04 07E Wild Horse Wind Expansion (C) (2)_Electric Rev Req Model (2009 GRC) Revised 01-18-2010 4" xfId="13567"/>
    <cellStyle name="_Power Cost Value Copy 11.30.05 gas 1.09.06 AURORA at 1.10.06_04 07E Wild Horse Wind Expansion (C) (2)_Electric Rev Req Model (2009 GRC) Revised 01-18-2010 4 2" xfId="13568"/>
    <cellStyle name="_Power Cost Value Copy 11.30.05 gas 1.09.06 AURORA at 1.10.06_04 07E Wild Horse Wind Expansion (C) (2)_Electric Rev Req Model (2009 GRC) Revised 01-18-2010 5" xfId="13569"/>
    <cellStyle name="_Power Cost Value Copy 11.30.05 gas 1.09.06 AURORA at 1.10.06_04 07E Wild Horse Wind Expansion (C) (2)_Electric Rev Req Model (2009 GRC) Revised 01-18-2010_DEM-WP(C) ENERG10C--ctn Mid-C_042010 2010GRC" xfId="13570"/>
    <cellStyle name="_Power Cost Value Copy 11.30.05 gas 1.09.06 AURORA at 1.10.06_04 07E Wild Horse Wind Expansion (C) (2)_Electric Rev Req Model (2009 GRC) Revised 01-18-2010_DEM-WP(C) ENERG10C--ctn Mid-C_042010 2010GRC 2" xfId="13571"/>
    <cellStyle name="_Power Cost Value Copy 11.30.05 gas 1.09.06 AURORA at 1.10.06_04 07E Wild Horse Wind Expansion (C) (2)_Electric Rev Req Model (2010 GRC)" xfId="13572"/>
    <cellStyle name="_Power Cost Value Copy 11.30.05 gas 1.09.06 AURORA at 1.10.06_04 07E Wild Horse Wind Expansion (C) (2)_Electric Rev Req Model (2010 GRC) 2" xfId="13573"/>
    <cellStyle name="_Power Cost Value Copy 11.30.05 gas 1.09.06 AURORA at 1.10.06_04 07E Wild Horse Wind Expansion (C) (2)_Electric Rev Req Model (2010 GRC) SF" xfId="13574"/>
    <cellStyle name="_Power Cost Value Copy 11.30.05 gas 1.09.06 AURORA at 1.10.06_04 07E Wild Horse Wind Expansion (C) (2)_Electric Rev Req Model (2010 GRC) SF 2" xfId="13575"/>
    <cellStyle name="_Power Cost Value Copy 11.30.05 gas 1.09.06 AURORA at 1.10.06_04 07E Wild Horse Wind Expansion (C) (2)_Final Order Electric EXHIBIT A-1" xfId="13576"/>
    <cellStyle name="_Power Cost Value Copy 11.30.05 gas 1.09.06 AURORA at 1.10.06_04 07E Wild Horse Wind Expansion (C) (2)_Final Order Electric EXHIBIT A-1 2" xfId="13577"/>
    <cellStyle name="_Power Cost Value Copy 11.30.05 gas 1.09.06 AURORA at 1.10.06_04 07E Wild Horse Wind Expansion (C) (2)_Final Order Electric EXHIBIT A-1 2 2" xfId="13578"/>
    <cellStyle name="_Power Cost Value Copy 11.30.05 gas 1.09.06 AURORA at 1.10.06_04 07E Wild Horse Wind Expansion (C) (2)_Final Order Electric EXHIBIT A-1 2 2 2" xfId="13579"/>
    <cellStyle name="_Power Cost Value Copy 11.30.05 gas 1.09.06 AURORA at 1.10.06_04 07E Wild Horse Wind Expansion (C) (2)_Final Order Electric EXHIBIT A-1 2 3" xfId="13580"/>
    <cellStyle name="_Power Cost Value Copy 11.30.05 gas 1.09.06 AURORA at 1.10.06_04 07E Wild Horse Wind Expansion (C) (2)_Final Order Electric EXHIBIT A-1 2 4" xfId="13581"/>
    <cellStyle name="_Power Cost Value Copy 11.30.05 gas 1.09.06 AURORA at 1.10.06_04 07E Wild Horse Wind Expansion (C) (2)_Final Order Electric EXHIBIT A-1 3" xfId="13582"/>
    <cellStyle name="_Power Cost Value Copy 11.30.05 gas 1.09.06 AURORA at 1.10.06_04 07E Wild Horse Wind Expansion (C) (2)_Final Order Electric EXHIBIT A-1 3 2" xfId="13583"/>
    <cellStyle name="_Power Cost Value Copy 11.30.05 gas 1.09.06 AURORA at 1.10.06_04 07E Wild Horse Wind Expansion (C) (2)_Final Order Electric EXHIBIT A-1 4" xfId="13584"/>
    <cellStyle name="_Power Cost Value Copy 11.30.05 gas 1.09.06 AURORA at 1.10.06_04 07E Wild Horse Wind Expansion (C) (2)_Final Order Electric EXHIBIT A-1 5" xfId="13585"/>
    <cellStyle name="_Power Cost Value Copy 11.30.05 gas 1.09.06 AURORA at 1.10.06_04 07E Wild Horse Wind Expansion (C) (2)_Final Order Electric EXHIBIT A-1 6" xfId="13586"/>
    <cellStyle name="_Power Cost Value Copy 11.30.05 gas 1.09.06 AURORA at 1.10.06_04 07E Wild Horse Wind Expansion (C) (2)_TENASKA REGULATORY ASSET" xfId="13587"/>
    <cellStyle name="_Power Cost Value Copy 11.30.05 gas 1.09.06 AURORA at 1.10.06_04 07E Wild Horse Wind Expansion (C) (2)_TENASKA REGULATORY ASSET 2" xfId="13588"/>
    <cellStyle name="_Power Cost Value Copy 11.30.05 gas 1.09.06 AURORA at 1.10.06_04 07E Wild Horse Wind Expansion (C) (2)_TENASKA REGULATORY ASSET 2 2" xfId="13589"/>
    <cellStyle name="_Power Cost Value Copy 11.30.05 gas 1.09.06 AURORA at 1.10.06_04 07E Wild Horse Wind Expansion (C) (2)_TENASKA REGULATORY ASSET 2 2 2" xfId="13590"/>
    <cellStyle name="_Power Cost Value Copy 11.30.05 gas 1.09.06 AURORA at 1.10.06_04 07E Wild Horse Wind Expansion (C) (2)_TENASKA REGULATORY ASSET 2 3" xfId="13591"/>
    <cellStyle name="_Power Cost Value Copy 11.30.05 gas 1.09.06 AURORA at 1.10.06_04 07E Wild Horse Wind Expansion (C) (2)_TENASKA REGULATORY ASSET 2 4" xfId="13592"/>
    <cellStyle name="_Power Cost Value Copy 11.30.05 gas 1.09.06 AURORA at 1.10.06_04 07E Wild Horse Wind Expansion (C) (2)_TENASKA REGULATORY ASSET 3" xfId="13593"/>
    <cellStyle name="_Power Cost Value Copy 11.30.05 gas 1.09.06 AURORA at 1.10.06_04 07E Wild Horse Wind Expansion (C) (2)_TENASKA REGULATORY ASSET 3 2" xfId="13594"/>
    <cellStyle name="_Power Cost Value Copy 11.30.05 gas 1.09.06 AURORA at 1.10.06_04 07E Wild Horse Wind Expansion (C) (2)_TENASKA REGULATORY ASSET 4" xfId="13595"/>
    <cellStyle name="_Power Cost Value Copy 11.30.05 gas 1.09.06 AURORA at 1.10.06_04 07E Wild Horse Wind Expansion (C) (2)_TENASKA REGULATORY ASSET 5" xfId="13596"/>
    <cellStyle name="_Power Cost Value Copy 11.30.05 gas 1.09.06 AURORA at 1.10.06_04 07E Wild Horse Wind Expansion (C) (2)_TENASKA REGULATORY ASSET 6" xfId="13597"/>
    <cellStyle name="_Power Cost Value Copy 11.30.05 gas 1.09.06 AURORA at 1.10.06_16.37E Wild Horse Expansion DeferralRevwrkingfile SF" xfId="13598"/>
    <cellStyle name="_Power Cost Value Copy 11.30.05 gas 1.09.06 AURORA at 1.10.06_16.37E Wild Horse Expansion DeferralRevwrkingfile SF 2" xfId="13599"/>
    <cellStyle name="_Power Cost Value Copy 11.30.05 gas 1.09.06 AURORA at 1.10.06_16.37E Wild Horse Expansion DeferralRevwrkingfile SF 2 2" xfId="13600"/>
    <cellStyle name="_Power Cost Value Copy 11.30.05 gas 1.09.06 AURORA at 1.10.06_16.37E Wild Horse Expansion DeferralRevwrkingfile SF 2 2 2" xfId="13601"/>
    <cellStyle name="_Power Cost Value Copy 11.30.05 gas 1.09.06 AURORA at 1.10.06_16.37E Wild Horse Expansion DeferralRevwrkingfile SF 2 2 2 2" xfId="13602"/>
    <cellStyle name="_Power Cost Value Copy 11.30.05 gas 1.09.06 AURORA at 1.10.06_16.37E Wild Horse Expansion DeferralRevwrkingfile SF 2 2 3" xfId="13603"/>
    <cellStyle name="_Power Cost Value Copy 11.30.05 gas 1.09.06 AURORA at 1.10.06_16.37E Wild Horse Expansion DeferralRevwrkingfile SF 2 3" xfId="13604"/>
    <cellStyle name="_Power Cost Value Copy 11.30.05 gas 1.09.06 AURORA at 1.10.06_16.37E Wild Horse Expansion DeferralRevwrkingfile SF 2 3 2" xfId="13605"/>
    <cellStyle name="_Power Cost Value Copy 11.30.05 gas 1.09.06 AURORA at 1.10.06_16.37E Wild Horse Expansion DeferralRevwrkingfile SF 2 4" xfId="13606"/>
    <cellStyle name="_Power Cost Value Copy 11.30.05 gas 1.09.06 AURORA at 1.10.06_16.37E Wild Horse Expansion DeferralRevwrkingfile SF 3" xfId="13607"/>
    <cellStyle name="_Power Cost Value Copy 11.30.05 gas 1.09.06 AURORA at 1.10.06_16.37E Wild Horse Expansion DeferralRevwrkingfile SF 3 2" xfId="13608"/>
    <cellStyle name="_Power Cost Value Copy 11.30.05 gas 1.09.06 AURORA at 1.10.06_16.37E Wild Horse Expansion DeferralRevwrkingfile SF 3 2 2" xfId="13609"/>
    <cellStyle name="_Power Cost Value Copy 11.30.05 gas 1.09.06 AURORA at 1.10.06_16.37E Wild Horse Expansion DeferralRevwrkingfile SF 3 3" xfId="13610"/>
    <cellStyle name="_Power Cost Value Copy 11.30.05 gas 1.09.06 AURORA at 1.10.06_16.37E Wild Horse Expansion DeferralRevwrkingfile SF 3 4" xfId="13611"/>
    <cellStyle name="_Power Cost Value Copy 11.30.05 gas 1.09.06 AURORA at 1.10.06_16.37E Wild Horse Expansion DeferralRevwrkingfile SF 4" xfId="13612"/>
    <cellStyle name="_Power Cost Value Copy 11.30.05 gas 1.09.06 AURORA at 1.10.06_16.37E Wild Horse Expansion DeferralRevwrkingfile SF 4 2" xfId="13613"/>
    <cellStyle name="_Power Cost Value Copy 11.30.05 gas 1.09.06 AURORA at 1.10.06_16.37E Wild Horse Expansion DeferralRevwrkingfile SF 5" xfId="13614"/>
    <cellStyle name="_Power Cost Value Copy 11.30.05 gas 1.09.06 AURORA at 1.10.06_16.37E Wild Horse Expansion DeferralRevwrkingfile SF_DEM-WP(C) ENERG10C--ctn Mid-C_042010 2010GRC" xfId="13615"/>
    <cellStyle name="_Power Cost Value Copy 11.30.05 gas 1.09.06 AURORA at 1.10.06_16.37E Wild Horse Expansion DeferralRevwrkingfile SF_DEM-WP(C) ENERG10C--ctn Mid-C_042010 2010GRC 2" xfId="13616"/>
    <cellStyle name="_Power Cost Value Copy 11.30.05 gas 1.09.06 AURORA at 1.10.06_2009 Compliance Filing PCA Exhibits for GRC" xfId="13617"/>
    <cellStyle name="_Power Cost Value Copy 11.30.05 gas 1.09.06 AURORA at 1.10.06_2009 Compliance Filing PCA Exhibits for GRC 2" xfId="13618"/>
    <cellStyle name="_Power Cost Value Copy 11.30.05 gas 1.09.06 AURORA at 1.10.06_2009 Compliance Filing PCA Exhibits for GRC 2 2" xfId="13619"/>
    <cellStyle name="_Power Cost Value Copy 11.30.05 gas 1.09.06 AURORA at 1.10.06_2009 Compliance Filing PCA Exhibits for GRC 3" xfId="13620"/>
    <cellStyle name="_Power Cost Value Copy 11.30.05 gas 1.09.06 AURORA at 1.10.06_2009 GRC Compl Filing - Exhibit D" xfId="13621"/>
    <cellStyle name="_Power Cost Value Copy 11.30.05 gas 1.09.06 AURORA at 1.10.06_2009 GRC Compl Filing - Exhibit D 2" xfId="13622"/>
    <cellStyle name="_Power Cost Value Copy 11.30.05 gas 1.09.06 AURORA at 1.10.06_2009 GRC Compl Filing - Exhibit D 2 2" xfId="13623"/>
    <cellStyle name="_Power Cost Value Copy 11.30.05 gas 1.09.06 AURORA at 1.10.06_2009 GRC Compl Filing - Exhibit D 2 2 2" xfId="13624"/>
    <cellStyle name="_Power Cost Value Copy 11.30.05 gas 1.09.06 AURORA at 1.10.06_2009 GRC Compl Filing - Exhibit D 2 2 2 2" xfId="13625"/>
    <cellStyle name="_Power Cost Value Copy 11.30.05 gas 1.09.06 AURORA at 1.10.06_2009 GRC Compl Filing - Exhibit D 2 2 3" xfId="13626"/>
    <cellStyle name="_Power Cost Value Copy 11.30.05 gas 1.09.06 AURORA at 1.10.06_2009 GRC Compl Filing - Exhibit D 2 3" xfId="13627"/>
    <cellStyle name="_Power Cost Value Copy 11.30.05 gas 1.09.06 AURORA at 1.10.06_2009 GRC Compl Filing - Exhibit D 2 3 2" xfId="13628"/>
    <cellStyle name="_Power Cost Value Copy 11.30.05 gas 1.09.06 AURORA at 1.10.06_2009 GRC Compl Filing - Exhibit D 2 4" xfId="13629"/>
    <cellStyle name="_Power Cost Value Copy 11.30.05 gas 1.09.06 AURORA at 1.10.06_2009 GRC Compl Filing - Exhibit D 3" xfId="13630"/>
    <cellStyle name="_Power Cost Value Copy 11.30.05 gas 1.09.06 AURORA at 1.10.06_2009 GRC Compl Filing - Exhibit D 3 2" xfId="13631"/>
    <cellStyle name="_Power Cost Value Copy 11.30.05 gas 1.09.06 AURORA at 1.10.06_2009 GRC Compl Filing - Exhibit D 3 2 2" xfId="13632"/>
    <cellStyle name="_Power Cost Value Copy 11.30.05 gas 1.09.06 AURORA at 1.10.06_2009 GRC Compl Filing - Exhibit D 3 3" xfId="13633"/>
    <cellStyle name="_Power Cost Value Copy 11.30.05 gas 1.09.06 AURORA at 1.10.06_2009 GRC Compl Filing - Exhibit D 3 4" xfId="13634"/>
    <cellStyle name="_Power Cost Value Copy 11.30.05 gas 1.09.06 AURORA at 1.10.06_2009 GRC Compl Filing - Exhibit D 4" xfId="13635"/>
    <cellStyle name="_Power Cost Value Copy 11.30.05 gas 1.09.06 AURORA at 1.10.06_2009 GRC Compl Filing - Exhibit D 4 2" xfId="13636"/>
    <cellStyle name="_Power Cost Value Copy 11.30.05 gas 1.09.06 AURORA at 1.10.06_2009 GRC Compl Filing - Exhibit D 5" xfId="13637"/>
    <cellStyle name="_Power Cost Value Copy 11.30.05 gas 1.09.06 AURORA at 1.10.06_2009 GRC Compl Filing - Exhibit D_DEM-WP(C) ENERG10C--ctn Mid-C_042010 2010GRC" xfId="13638"/>
    <cellStyle name="_Power Cost Value Copy 11.30.05 gas 1.09.06 AURORA at 1.10.06_2009 GRC Compl Filing - Exhibit D_DEM-WP(C) ENERG10C--ctn Mid-C_042010 2010GRC 2" xfId="13639"/>
    <cellStyle name="_Power Cost Value Copy 11.30.05 gas 1.09.06 AURORA at 1.10.06_2010 PTC's July1_Dec31 2010 " xfId="13640"/>
    <cellStyle name="_Power Cost Value Copy 11.30.05 gas 1.09.06 AURORA at 1.10.06_2010 PTC's Sept10_Aug11 (Version 4)" xfId="13641"/>
    <cellStyle name="_Power Cost Value Copy 11.30.05 gas 1.09.06 AURORA at 1.10.06_3.01 Income Statement" xfId="13642"/>
    <cellStyle name="_Power Cost Value Copy 11.30.05 gas 1.09.06 AURORA at 1.10.06_4 31 Regulatory Assets and Liabilities  7 06- Exhibit D" xfId="13643"/>
    <cellStyle name="_Power Cost Value Copy 11.30.05 gas 1.09.06 AURORA at 1.10.06_4 31 Regulatory Assets and Liabilities  7 06- Exhibit D 2" xfId="13644"/>
    <cellStyle name="_Power Cost Value Copy 11.30.05 gas 1.09.06 AURORA at 1.10.06_4 31 Regulatory Assets and Liabilities  7 06- Exhibit D 2 2" xfId="13645"/>
    <cellStyle name="_Power Cost Value Copy 11.30.05 gas 1.09.06 AURORA at 1.10.06_4 31 Regulatory Assets and Liabilities  7 06- Exhibit D 2 2 2" xfId="13646"/>
    <cellStyle name="_Power Cost Value Copy 11.30.05 gas 1.09.06 AURORA at 1.10.06_4 31 Regulatory Assets and Liabilities  7 06- Exhibit D 2 2 2 2" xfId="13647"/>
    <cellStyle name="_Power Cost Value Copy 11.30.05 gas 1.09.06 AURORA at 1.10.06_4 31 Regulatory Assets and Liabilities  7 06- Exhibit D 2 2 3" xfId="13648"/>
    <cellStyle name="_Power Cost Value Copy 11.30.05 gas 1.09.06 AURORA at 1.10.06_4 31 Regulatory Assets and Liabilities  7 06- Exhibit D 2 3" xfId="13649"/>
    <cellStyle name="_Power Cost Value Copy 11.30.05 gas 1.09.06 AURORA at 1.10.06_4 31 Regulatory Assets and Liabilities  7 06- Exhibit D 2 3 2" xfId="13650"/>
    <cellStyle name="_Power Cost Value Copy 11.30.05 gas 1.09.06 AURORA at 1.10.06_4 31 Regulatory Assets and Liabilities  7 06- Exhibit D 2 4" xfId="13651"/>
    <cellStyle name="_Power Cost Value Copy 11.30.05 gas 1.09.06 AURORA at 1.10.06_4 31 Regulatory Assets and Liabilities  7 06- Exhibit D 3" xfId="13652"/>
    <cellStyle name="_Power Cost Value Copy 11.30.05 gas 1.09.06 AURORA at 1.10.06_4 31 Regulatory Assets and Liabilities  7 06- Exhibit D 3 2" xfId="13653"/>
    <cellStyle name="_Power Cost Value Copy 11.30.05 gas 1.09.06 AURORA at 1.10.06_4 31 Regulatory Assets and Liabilities  7 06- Exhibit D 3 2 2" xfId="13654"/>
    <cellStyle name="_Power Cost Value Copy 11.30.05 gas 1.09.06 AURORA at 1.10.06_4 31 Regulatory Assets and Liabilities  7 06- Exhibit D 3 3" xfId="13655"/>
    <cellStyle name="_Power Cost Value Copy 11.30.05 gas 1.09.06 AURORA at 1.10.06_4 31 Regulatory Assets and Liabilities  7 06- Exhibit D 3 4" xfId="13656"/>
    <cellStyle name="_Power Cost Value Copy 11.30.05 gas 1.09.06 AURORA at 1.10.06_4 31 Regulatory Assets and Liabilities  7 06- Exhibit D 4" xfId="13657"/>
    <cellStyle name="_Power Cost Value Copy 11.30.05 gas 1.09.06 AURORA at 1.10.06_4 31 Regulatory Assets and Liabilities  7 06- Exhibit D 4 2" xfId="13658"/>
    <cellStyle name="_Power Cost Value Copy 11.30.05 gas 1.09.06 AURORA at 1.10.06_4 31 Regulatory Assets and Liabilities  7 06- Exhibit D 5" xfId="13659"/>
    <cellStyle name="_Power Cost Value Copy 11.30.05 gas 1.09.06 AURORA at 1.10.06_4 31 Regulatory Assets and Liabilities  7 06- Exhibit D_DEM-WP(C) ENERG10C--ctn Mid-C_042010 2010GRC" xfId="13660"/>
    <cellStyle name="_Power Cost Value Copy 11.30.05 gas 1.09.06 AURORA at 1.10.06_4 31 Regulatory Assets and Liabilities  7 06- Exhibit D_DEM-WP(C) ENERG10C--ctn Mid-C_042010 2010GRC 2" xfId="13661"/>
    <cellStyle name="_Power Cost Value Copy 11.30.05 gas 1.09.06 AURORA at 1.10.06_4 31 Regulatory Assets and Liabilities  7 06- Exhibit D_NIM Summary" xfId="13662"/>
    <cellStyle name="_Power Cost Value Copy 11.30.05 gas 1.09.06 AURORA at 1.10.06_4 31 Regulatory Assets and Liabilities  7 06- Exhibit D_NIM Summary 2" xfId="13663"/>
    <cellStyle name="_Power Cost Value Copy 11.30.05 gas 1.09.06 AURORA at 1.10.06_4 31 Regulatory Assets and Liabilities  7 06- Exhibit D_NIM Summary 2 2" xfId="13664"/>
    <cellStyle name="_Power Cost Value Copy 11.30.05 gas 1.09.06 AURORA at 1.10.06_4 31 Regulatory Assets and Liabilities  7 06- Exhibit D_NIM Summary 2 2 2" xfId="13665"/>
    <cellStyle name="_Power Cost Value Copy 11.30.05 gas 1.09.06 AURORA at 1.10.06_4 31 Regulatory Assets and Liabilities  7 06- Exhibit D_NIM Summary 2 2 2 2" xfId="13666"/>
    <cellStyle name="_Power Cost Value Copy 11.30.05 gas 1.09.06 AURORA at 1.10.06_4 31 Regulatory Assets and Liabilities  7 06- Exhibit D_NIM Summary 2 2 3" xfId="13667"/>
    <cellStyle name="_Power Cost Value Copy 11.30.05 gas 1.09.06 AURORA at 1.10.06_4 31 Regulatory Assets and Liabilities  7 06- Exhibit D_NIM Summary 2 3" xfId="13668"/>
    <cellStyle name="_Power Cost Value Copy 11.30.05 gas 1.09.06 AURORA at 1.10.06_4 31 Regulatory Assets and Liabilities  7 06- Exhibit D_NIM Summary 2 3 2" xfId="13669"/>
    <cellStyle name="_Power Cost Value Copy 11.30.05 gas 1.09.06 AURORA at 1.10.06_4 31 Regulatory Assets and Liabilities  7 06- Exhibit D_NIM Summary 2 4" xfId="13670"/>
    <cellStyle name="_Power Cost Value Copy 11.30.05 gas 1.09.06 AURORA at 1.10.06_4 31 Regulatory Assets and Liabilities  7 06- Exhibit D_NIM Summary 3" xfId="13671"/>
    <cellStyle name="_Power Cost Value Copy 11.30.05 gas 1.09.06 AURORA at 1.10.06_4 31 Regulatory Assets and Liabilities  7 06- Exhibit D_NIM Summary 3 2" xfId="13672"/>
    <cellStyle name="_Power Cost Value Copy 11.30.05 gas 1.09.06 AURORA at 1.10.06_4 31 Regulatory Assets and Liabilities  7 06- Exhibit D_NIM Summary 3 2 2" xfId="13673"/>
    <cellStyle name="_Power Cost Value Copy 11.30.05 gas 1.09.06 AURORA at 1.10.06_4 31 Regulatory Assets and Liabilities  7 06- Exhibit D_NIM Summary 3 3" xfId="13674"/>
    <cellStyle name="_Power Cost Value Copy 11.30.05 gas 1.09.06 AURORA at 1.10.06_4 31 Regulatory Assets and Liabilities  7 06- Exhibit D_NIM Summary 3 4" xfId="13675"/>
    <cellStyle name="_Power Cost Value Copy 11.30.05 gas 1.09.06 AURORA at 1.10.06_4 31 Regulatory Assets and Liabilities  7 06- Exhibit D_NIM Summary 4" xfId="13676"/>
    <cellStyle name="_Power Cost Value Copy 11.30.05 gas 1.09.06 AURORA at 1.10.06_4 31 Regulatory Assets and Liabilities  7 06- Exhibit D_NIM Summary 4 2" xfId="13677"/>
    <cellStyle name="_Power Cost Value Copy 11.30.05 gas 1.09.06 AURORA at 1.10.06_4 31 Regulatory Assets and Liabilities  7 06- Exhibit D_NIM Summary 5" xfId="13678"/>
    <cellStyle name="_Power Cost Value Copy 11.30.05 gas 1.09.06 AURORA at 1.10.06_4 31 Regulatory Assets and Liabilities  7 06- Exhibit D_NIM Summary_DEM-WP(C) ENERG10C--ctn Mid-C_042010 2010GRC" xfId="13679"/>
    <cellStyle name="_Power Cost Value Copy 11.30.05 gas 1.09.06 AURORA at 1.10.06_4 31 Regulatory Assets and Liabilities  7 06- Exhibit D_NIM Summary_DEM-WP(C) ENERG10C--ctn Mid-C_042010 2010GRC 2" xfId="13680"/>
    <cellStyle name="_Power Cost Value Copy 11.30.05 gas 1.09.06 AURORA at 1.10.06_4 31E Reg Asset  Liab and EXH D" xfId="13681"/>
    <cellStyle name="_Power Cost Value Copy 11.30.05 gas 1.09.06 AURORA at 1.10.06_4 31E Reg Asset  Liab and EXH D _ Aug 10 Filing (2)" xfId="13682"/>
    <cellStyle name="_Power Cost Value Copy 11.30.05 gas 1.09.06 AURORA at 1.10.06_4 31E Reg Asset  Liab and EXH D _ Aug 10 Filing (2) 2" xfId="13683"/>
    <cellStyle name="_Power Cost Value Copy 11.30.05 gas 1.09.06 AURORA at 1.10.06_4 31E Reg Asset  Liab and EXH D _ Aug 10 Filing (2) 2 2" xfId="13684"/>
    <cellStyle name="_Power Cost Value Copy 11.30.05 gas 1.09.06 AURORA at 1.10.06_4 31E Reg Asset  Liab and EXH D _ Aug 10 Filing (2) 2 2 2" xfId="13685"/>
    <cellStyle name="_Power Cost Value Copy 11.30.05 gas 1.09.06 AURORA at 1.10.06_4 31E Reg Asset  Liab and EXH D _ Aug 10 Filing (2) 2 3" xfId="13686"/>
    <cellStyle name="_Power Cost Value Copy 11.30.05 gas 1.09.06 AURORA at 1.10.06_4 31E Reg Asset  Liab and EXH D _ Aug 10 Filing (2) 2 4" xfId="13687"/>
    <cellStyle name="_Power Cost Value Copy 11.30.05 gas 1.09.06 AURORA at 1.10.06_4 31E Reg Asset  Liab and EXH D _ Aug 10 Filing (2) 3" xfId="13688"/>
    <cellStyle name="_Power Cost Value Copy 11.30.05 gas 1.09.06 AURORA at 1.10.06_4 31E Reg Asset  Liab and EXH D _ Aug 10 Filing (2) 3 2" xfId="13689"/>
    <cellStyle name="_Power Cost Value Copy 11.30.05 gas 1.09.06 AURORA at 1.10.06_4 31E Reg Asset  Liab and EXH D _ Aug 10 Filing (2) 4" xfId="13690"/>
    <cellStyle name="_Power Cost Value Copy 11.30.05 gas 1.09.06 AURORA at 1.10.06_4 31E Reg Asset  Liab and EXH D 10" xfId="13691"/>
    <cellStyle name="_Power Cost Value Copy 11.30.05 gas 1.09.06 AURORA at 1.10.06_4 31E Reg Asset  Liab and EXH D 10 2" xfId="13692"/>
    <cellStyle name="_Power Cost Value Copy 11.30.05 gas 1.09.06 AURORA at 1.10.06_4 31E Reg Asset  Liab and EXH D 10 2 2" xfId="13693"/>
    <cellStyle name="_Power Cost Value Copy 11.30.05 gas 1.09.06 AURORA at 1.10.06_4 31E Reg Asset  Liab and EXH D 10 3" xfId="13694"/>
    <cellStyle name="_Power Cost Value Copy 11.30.05 gas 1.09.06 AURORA at 1.10.06_4 31E Reg Asset  Liab and EXH D 11" xfId="13695"/>
    <cellStyle name="_Power Cost Value Copy 11.30.05 gas 1.09.06 AURORA at 1.10.06_4 31E Reg Asset  Liab and EXH D 11 2" xfId="13696"/>
    <cellStyle name="_Power Cost Value Copy 11.30.05 gas 1.09.06 AURORA at 1.10.06_4 31E Reg Asset  Liab and EXH D 11 2 2" xfId="13697"/>
    <cellStyle name="_Power Cost Value Copy 11.30.05 gas 1.09.06 AURORA at 1.10.06_4 31E Reg Asset  Liab and EXH D 11 3" xfId="13698"/>
    <cellStyle name="_Power Cost Value Copy 11.30.05 gas 1.09.06 AURORA at 1.10.06_4 31E Reg Asset  Liab and EXH D 12" xfId="13699"/>
    <cellStyle name="_Power Cost Value Copy 11.30.05 gas 1.09.06 AURORA at 1.10.06_4 31E Reg Asset  Liab and EXH D 12 2" xfId="13700"/>
    <cellStyle name="_Power Cost Value Copy 11.30.05 gas 1.09.06 AURORA at 1.10.06_4 31E Reg Asset  Liab and EXH D 12 2 2" xfId="13701"/>
    <cellStyle name="_Power Cost Value Copy 11.30.05 gas 1.09.06 AURORA at 1.10.06_4 31E Reg Asset  Liab and EXH D 12 3" xfId="13702"/>
    <cellStyle name="_Power Cost Value Copy 11.30.05 gas 1.09.06 AURORA at 1.10.06_4 31E Reg Asset  Liab and EXH D 13" xfId="13703"/>
    <cellStyle name="_Power Cost Value Copy 11.30.05 gas 1.09.06 AURORA at 1.10.06_4 31E Reg Asset  Liab and EXH D 13 2" xfId="13704"/>
    <cellStyle name="_Power Cost Value Copy 11.30.05 gas 1.09.06 AURORA at 1.10.06_4 31E Reg Asset  Liab and EXH D 13 2 2" xfId="13705"/>
    <cellStyle name="_Power Cost Value Copy 11.30.05 gas 1.09.06 AURORA at 1.10.06_4 31E Reg Asset  Liab and EXH D 13 3" xfId="13706"/>
    <cellStyle name="_Power Cost Value Copy 11.30.05 gas 1.09.06 AURORA at 1.10.06_4 31E Reg Asset  Liab and EXH D 14" xfId="13707"/>
    <cellStyle name="_Power Cost Value Copy 11.30.05 gas 1.09.06 AURORA at 1.10.06_4 31E Reg Asset  Liab and EXH D 14 2" xfId="13708"/>
    <cellStyle name="_Power Cost Value Copy 11.30.05 gas 1.09.06 AURORA at 1.10.06_4 31E Reg Asset  Liab and EXH D 14 2 2" xfId="13709"/>
    <cellStyle name="_Power Cost Value Copy 11.30.05 gas 1.09.06 AURORA at 1.10.06_4 31E Reg Asset  Liab and EXH D 14 3" xfId="13710"/>
    <cellStyle name="_Power Cost Value Copy 11.30.05 gas 1.09.06 AURORA at 1.10.06_4 31E Reg Asset  Liab and EXH D 15" xfId="13711"/>
    <cellStyle name="_Power Cost Value Copy 11.30.05 gas 1.09.06 AURORA at 1.10.06_4 31E Reg Asset  Liab and EXH D 15 2" xfId="13712"/>
    <cellStyle name="_Power Cost Value Copy 11.30.05 gas 1.09.06 AURORA at 1.10.06_4 31E Reg Asset  Liab and EXH D 15 2 2" xfId="13713"/>
    <cellStyle name="_Power Cost Value Copy 11.30.05 gas 1.09.06 AURORA at 1.10.06_4 31E Reg Asset  Liab and EXH D 15 3" xfId="13714"/>
    <cellStyle name="_Power Cost Value Copy 11.30.05 gas 1.09.06 AURORA at 1.10.06_4 31E Reg Asset  Liab and EXH D 16" xfId="13715"/>
    <cellStyle name="_Power Cost Value Copy 11.30.05 gas 1.09.06 AURORA at 1.10.06_4 31E Reg Asset  Liab and EXH D 16 2" xfId="13716"/>
    <cellStyle name="_Power Cost Value Copy 11.30.05 gas 1.09.06 AURORA at 1.10.06_4 31E Reg Asset  Liab and EXH D 16 2 2" xfId="13717"/>
    <cellStyle name="_Power Cost Value Copy 11.30.05 gas 1.09.06 AURORA at 1.10.06_4 31E Reg Asset  Liab and EXH D 16 3" xfId="13718"/>
    <cellStyle name="_Power Cost Value Copy 11.30.05 gas 1.09.06 AURORA at 1.10.06_4 31E Reg Asset  Liab and EXH D 17" xfId="13719"/>
    <cellStyle name="_Power Cost Value Copy 11.30.05 gas 1.09.06 AURORA at 1.10.06_4 31E Reg Asset  Liab and EXH D 17 2" xfId="13720"/>
    <cellStyle name="_Power Cost Value Copy 11.30.05 gas 1.09.06 AURORA at 1.10.06_4 31E Reg Asset  Liab and EXH D 17 2 2" xfId="13721"/>
    <cellStyle name="_Power Cost Value Copy 11.30.05 gas 1.09.06 AURORA at 1.10.06_4 31E Reg Asset  Liab and EXH D 17 3" xfId="13722"/>
    <cellStyle name="_Power Cost Value Copy 11.30.05 gas 1.09.06 AURORA at 1.10.06_4 31E Reg Asset  Liab and EXH D 18" xfId="13723"/>
    <cellStyle name="_Power Cost Value Copy 11.30.05 gas 1.09.06 AURORA at 1.10.06_4 31E Reg Asset  Liab and EXH D 18 2" xfId="13724"/>
    <cellStyle name="_Power Cost Value Copy 11.30.05 gas 1.09.06 AURORA at 1.10.06_4 31E Reg Asset  Liab and EXH D 18 2 2" xfId="13725"/>
    <cellStyle name="_Power Cost Value Copy 11.30.05 gas 1.09.06 AURORA at 1.10.06_4 31E Reg Asset  Liab and EXH D 18 3" xfId="13726"/>
    <cellStyle name="_Power Cost Value Copy 11.30.05 gas 1.09.06 AURORA at 1.10.06_4 31E Reg Asset  Liab and EXH D 19" xfId="13727"/>
    <cellStyle name="_Power Cost Value Copy 11.30.05 gas 1.09.06 AURORA at 1.10.06_4 31E Reg Asset  Liab and EXH D 19 2" xfId="13728"/>
    <cellStyle name="_Power Cost Value Copy 11.30.05 gas 1.09.06 AURORA at 1.10.06_4 31E Reg Asset  Liab and EXH D 2" xfId="13729"/>
    <cellStyle name="_Power Cost Value Copy 11.30.05 gas 1.09.06 AURORA at 1.10.06_4 31E Reg Asset  Liab and EXH D 2 2" xfId="13730"/>
    <cellStyle name="_Power Cost Value Copy 11.30.05 gas 1.09.06 AURORA at 1.10.06_4 31E Reg Asset  Liab and EXH D 2 2 2" xfId="13731"/>
    <cellStyle name="_Power Cost Value Copy 11.30.05 gas 1.09.06 AURORA at 1.10.06_4 31E Reg Asset  Liab and EXH D 2 3" xfId="13732"/>
    <cellStyle name="_Power Cost Value Copy 11.30.05 gas 1.09.06 AURORA at 1.10.06_4 31E Reg Asset  Liab and EXH D 2 4" xfId="13733"/>
    <cellStyle name="_Power Cost Value Copy 11.30.05 gas 1.09.06 AURORA at 1.10.06_4 31E Reg Asset  Liab and EXH D 20" xfId="13734"/>
    <cellStyle name="_Power Cost Value Copy 11.30.05 gas 1.09.06 AURORA at 1.10.06_4 31E Reg Asset  Liab and EXH D 20 2" xfId="13735"/>
    <cellStyle name="_Power Cost Value Copy 11.30.05 gas 1.09.06 AURORA at 1.10.06_4 31E Reg Asset  Liab and EXH D 21" xfId="13736"/>
    <cellStyle name="_Power Cost Value Copy 11.30.05 gas 1.09.06 AURORA at 1.10.06_4 31E Reg Asset  Liab and EXH D 21 2" xfId="13737"/>
    <cellStyle name="_Power Cost Value Copy 11.30.05 gas 1.09.06 AURORA at 1.10.06_4 31E Reg Asset  Liab and EXH D 22" xfId="13738"/>
    <cellStyle name="_Power Cost Value Copy 11.30.05 gas 1.09.06 AURORA at 1.10.06_4 31E Reg Asset  Liab and EXH D 22 2" xfId="13739"/>
    <cellStyle name="_Power Cost Value Copy 11.30.05 gas 1.09.06 AURORA at 1.10.06_4 31E Reg Asset  Liab and EXH D 23" xfId="13740"/>
    <cellStyle name="_Power Cost Value Copy 11.30.05 gas 1.09.06 AURORA at 1.10.06_4 31E Reg Asset  Liab and EXH D 23 2" xfId="13741"/>
    <cellStyle name="_Power Cost Value Copy 11.30.05 gas 1.09.06 AURORA at 1.10.06_4 31E Reg Asset  Liab and EXH D 24" xfId="13742"/>
    <cellStyle name="_Power Cost Value Copy 11.30.05 gas 1.09.06 AURORA at 1.10.06_4 31E Reg Asset  Liab and EXH D 24 2" xfId="13743"/>
    <cellStyle name="_Power Cost Value Copy 11.30.05 gas 1.09.06 AURORA at 1.10.06_4 31E Reg Asset  Liab and EXH D 25" xfId="13744"/>
    <cellStyle name="_Power Cost Value Copy 11.30.05 gas 1.09.06 AURORA at 1.10.06_4 31E Reg Asset  Liab and EXH D 25 2" xfId="13745"/>
    <cellStyle name="_Power Cost Value Copy 11.30.05 gas 1.09.06 AURORA at 1.10.06_4 31E Reg Asset  Liab and EXH D 26" xfId="13746"/>
    <cellStyle name="_Power Cost Value Copy 11.30.05 gas 1.09.06 AURORA at 1.10.06_4 31E Reg Asset  Liab and EXH D 26 2" xfId="13747"/>
    <cellStyle name="_Power Cost Value Copy 11.30.05 gas 1.09.06 AURORA at 1.10.06_4 31E Reg Asset  Liab and EXH D 27" xfId="13748"/>
    <cellStyle name="_Power Cost Value Copy 11.30.05 gas 1.09.06 AURORA at 1.10.06_4 31E Reg Asset  Liab and EXH D 27 2" xfId="13749"/>
    <cellStyle name="_Power Cost Value Copy 11.30.05 gas 1.09.06 AURORA at 1.10.06_4 31E Reg Asset  Liab and EXH D 28" xfId="13750"/>
    <cellStyle name="_Power Cost Value Copy 11.30.05 gas 1.09.06 AURORA at 1.10.06_4 31E Reg Asset  Liab and EXH D 28 2" xfId="13751"/>
    <cellStyle name="_Power Cost Value Copy 11.30.05 gas 1.09.06 AURORA at 1.10.06_4 31E Reg Asset  Liab and EXH D 29" xfId="13752"/>
    <cellStyle name="_Power Cost Value Copy 11.30.05 gas 1.09.06 AURORA at 1.10.06_4 31E Reg Asset  Liab and EXH D 29 2" xfId="13753"/>
    <cellStyle name="_Power Cost Value Copy 11.30.05 gas 1.09.06 AURORA at 1.10.06_4 31E Reg Asset  Liab and EXH D 3" xfId="13754"/>
    <cellStyle name="_Power Cost Value Copy 11.30.05 gas 1.09.06 AURORA at 1.10.06_4 31E Reg Asset  Liab and EXH D 3 2" xfId="13755"/>
    <cellStyle name="_Power Cost Value Copy 11.30.05 gas 1.09.06 AURORA at 1.10.06_4 31E Reg Asset  Liab and EXH D 3 2 2" xfId="13756"/>
    <cellStyle name="_Power Cost Value Copy 11.30.05 gas 1.09.06 AURORA at 1.10.06_4 31E Reg Asset  Liab and EXH D 3 3" xfId="13757"/>
    <cellStyle name="_Power Cost Value Copy 11.30.05 gas 1.09.06 AURORA at 1.10.06_4 31E Reg Asset  Liab and EXH D 3 4" xfId="13758"/>
    <cellStyle name="_Power Cost Value Copy 11.30.05 gas 1.09.06 AURORA at 1.10.06_4 31E Reg Asset  Liab and EXH D 30" xfId="13759"/>
    <cellStyle name="_Power Cost Value Copy 11.30.05 gas 1.09.06 AURORA at 1.10.06_4 31E Reg Asset  Liab and EXH D 30 2" xfId="13760"/>
    <cellStyle name="_Power Cost Value Copy 11.30.05 gas 1.09.06 AURORA at 1.10.06_4 31E Reg Asset  Liab and EXH D 31" xfId="13761"/>
    <cellStyle name="_Power Cost Value Copy 11.30.05 gas 1.09.06 AURORA at 1.10.06_4 31E Reg Asset  Liab and EXH D 32" xfId="13762"/>
    <cellStyle name="_Power Cost Value Copy 11.30.05 gas 1.09.06 AURORA at 1.10.06_4 31E Reg Asset  Liab and EXH D 33" xfId="13763"/>
    <cellStyle name="_Power Cost Value Copy 11.30.05 gas 1.09.06 AURORA at 1.10.06_4 31E Reg Asset  Liab and EXH D 34" xfId="13764"/>
    <cellStyle name="_Power Cost Value Copy 11.30.05 gas 1.09.06 AURORA at 1.10.06_4 31E Reg Asset  Liab and EXH D 35" xfId="13765"/>
    <cellStyle name="_Power Cost Value Copy 11.30.05 gas 1.09.06 AURORA at 1.10.06_4 31E Reg Asset  Liab and EXH D 36" xfId="13766"/>
    <cellStyle name="_Power Cost Value Copy 11.30.05 gas 1.09.06 AURORA at 1.10.06_4 31E Reg Asset  Liab and EXH D 4" xfId="13767"/>
    <cellStyle name="_Power Cost Value Copy 11.30.05 gas 1.09.06 AURORA at 1.10.06_4 31E Reg Asset  Liab and EXH D 4 2" xfId="13768"/>
    <cellStyle name="_Power Cost Value Copy 11.30.05 gas 1.09.06 AURORA at 1.10.06_4 31E Reg Asset  Liab and EXH D 4 2 2" xfId="13769"/>
    <cellStyle name="_Power Cost Value Copy 11.30.05 gas 1.09.06 AURORA at 1.10.06_4 31E Reg Asset  Liab and EXH D 4 3" xfId="13770"/>
    <cellStyle name="_Power Cost Value Copy 11.30.05 gas 1.09.06 AURORA at 1.10.06_4 31E Reg Asset  Liab and EXH D 5" xfId="13771"/>
    <cellStyle name="_Power Cost Value Copy 11.30.05 gas 1.09.06 AURORA at 1.10.06_4 31E Reg Asset  Liab and EXH D 5 2" xfId="13772"/>
    <cellStyle name="_Power Cost Value Copy 11.30.05 gas 1.09.06 AURORA at 1.10.06_4 31E Reg Asset  Liab and EXH D 5 2 2" xfId="13773"/>
    <cellStyle name="_Power Cost Value Copy 11.30.05 gas 1.09.06 AURORA at 1.10.06_4 31E Reg Asset  Liab and EXH D 5 3" xfId="13774"/>
    <cellStyle name="_Power Cost Value Copy 11.30.05 gas 1.09.06 AURORA at 1.10.06_4 31E Reg Asset  Liab and EXH D 6" xfId="13775"/>
    <cellStyle name="_Power Cost Value Copy 11.30.05 gas 1.09.06 AURORA at 1.10.06_4 31E Reg Asset  Liab and EXH D 6 2" xfId="13776"/>
    <cellStyle name="_Power Cost Value Copy 11.30.05 gas 1.09.06 AURORA at 1.10.06_4 31E Reg Asset  Liab and EXH D 6 2 2" xfId="13777"/>
    <cellStyle name="_Power Cost Value Copy 11.30.05 gas 1.09.06 AURORA at 1.10.06_4 31E Reg Asset  Liab and EXH D 6 3" xfId="13778"/>
    <cellStyle name="_Power Cost Value Copy 11.30.05 gas 1.09.06 AURORA at 1.10.06_4 31E Reg Asset  Liab and EXH D 7" xfId="13779"/>
    <cellStyle name="_Power Cost Value Copy 11.30.05 gas 1.09.06 AURORA at 1.10.06_4 31E Reg Asset  Liab and EXH D 7 2" xfId="13780"/>
    <cellStyle name="_Power Cost Value Copy 11.30.05 gas 1.09.06 AURORA at 1.10.06_4 31E Reg Asset  Liab and EXH D 7 2 2" xfId="13781"/>
    <cellStyle name="_Power Cost Value Copy 11.30.05 gas 1.09.06 AURORA at 1.10.06_4 31E Reg Asset  Liab and EXH D 7 3" xfId="13782"/>
    <cellStyle name="_Power Cost Value Copy 11.30.05 gas 1.09.06 AURORA at 1.10.06_4 31E Reg Asset  Liab and EXH D 8" xfId="13783"/>
    <cellStyle name="_Power Cost Value Copy 11.30.05 gas 1.09.06 AURORA at 1.10.06_4 31E Reg Asset  Liab and EXH D 8 2" xfId="13784"/>
    <cellStyle name="_Power Cost Value Copy 11.30.05 gas 1.09.06 AURORA at 1.10.06_4 31E Reg Asset  Liab and EXH D 8 2 2" xfId="13785"/>
    <cellStyle name="_Power Cost Value Copy 11.30.05 gas 1.09.06 AURORA at 1.10.06_4 31E Reg Asset  Liab and EXH D 8 3" xfId="13786"/>
    <cellStyle name="_Power Cost Value Copy 11.30.05 gas 1.09.06 AURORA at 1.10.06_4 31E Reg Asset  Liab and EXH D 9" xfId="13787"/>
    <cellStyle name="_Power Cost Value Copy 11.30.05 gas 1.09.06 AURORA at 1.10.06_4 31E Reg Asset  Liab and EXH D 9 2" xfId="13788"/>
    <cellStyle name="_Power Cost Value Copy 11.30.05 gas 1.09.06 AURORA at 1.10.06_4 31E Reg Asset  Liab and EXH D 9 2 2" xfId="13789"/>
    <cellStyle name="_Power Cost Value Copy 11.30.05 gas 1.09.06 AURORA at 1.10.06_4 31E Reg Asset  Liab and EXH D 9 3" xfId="13790"/>
    <cellStyle name="_Power Cost Value Copy 11.30.05 gas 1.09.06 AURORA at 1.10.06_4 32 Regulatory Assets and Liabilities  7 06- Exhibit D" xfId="13791"/>
    <cellStyle name="_Power Cost Value Copy 11.30.05 gas 1.09.06 AURORA at 1.10.06_4 32 Regulatory Assets and Liabilities  7 06- Exhibit D 2" xfId="13792"/>
    <cellStyle name="_Power Cost Value Copy 11.30.05 gas 1.09.06 AURORA at 1.10.06_4 32 Regulatory Assets and Liabilities  7 06- Exhibit D 2 2" xfId="13793"/>
    <cellStyle name="_Power Cost Value Copy 11.30.05 gas 1.09.06 AURORA at 1.10.06_4 32 Regulatory Assets and Liabilities  7 06- Exhibit D 2 2 2" xfId="13794"/>
    <cellStyle name="_Power Cost Value Copy 11.30.05 gas 1.09.06 AURORA at 1.10.06_4 32 Regulatory Assets and Liabilities  7 06- Exhibit D 2 2 2 2" xfId="13795"/>
    <cellStyle name="_Power Cost Value Copy 11.30.05 gas 1.09.06 AURORA at 1.10.06_4 32 Regulatory Assets and Liabilities  7 06- Exhibit D 2 2 3" xfId="13796"/>
    <cellStyle name="_Power Cost Value Copy 11.30.05 gas 1.09.06 AURORA at 1.10.06_4 32 Regulatory Assets and Liabilities  7 06- Exhibit D 2 3" xfId="13797"/>
    <cellStyle name="_Power Cost Value Copy 11.30.05 gas 1.09.06 AURORA at 1.10.06_4 32 Regulatory Assets and Liabilities  7 06- Exhibit D 2 3 2" xfId="13798"/>
    <cellStyle name="_Power Cost Value Copy 11.30.05 gas 1.09.06 AURORA at 1.10.06_4 32 Regulatory Assets and Liabilities  7 06- Exhibit D 2 4" xfId="13799"/>
    <cellStyle name="_Power Cost Value Copy 11.30.05 gas 1.09.06 AURORA at 1.10.06_4 32 Regulatory Assets and Liabilities  7 06- Exhibit D 3" xfId="13800"/>
    <cellStyle name="_Power Cost Value Copy 11.30.05 gas 1.09.06 AURORA at 1.10.06_4 32 Regulatory Assets and Liabilities  7 06- Exhibit D 3 2" xfId="13801"/>
    <cellStyle name="_Power Cost Value Copy 11.30.05 gas 1.09.06 AURORA at 1.10.06_4 32 Regulatory Assets and Liabilities  7 06- Exhibit D 3 2 2" xfId="13802"/>
    <cellStyle name="_Power Cost Value Copy 11.30.05 gas 1.09.06 AURORA at 1.10.06_4 32 Regulatory Assets and Liabilities  7 06- Exhibit D 3 3" xfId="13803"/>
    <cellStyle name="_Power Cost Value Copy 11.30.05 gas 1.09.06 AURORA at 1.10.06_4 32 Regulatory Assets and Liabilities  7 06- Exhibit D 3 4" xfId="13804"/>
    <cellStyle name="_Power Cost Value Copy 11.30.05 gas 1.09.06 AURORA at 1.10.06_4 32 Regulatory Assets and Liabilities  7 06- Exhibit D 4" xfId="13805"/>
    <cellStyle name="_Power Cost Value Copy 11.30.05 gas 1.09.06 AURORA at 1.10.06_4 32 Regulatory Assets and Liabilities  7 06- Exhibit D 4 2" xfId="13806"/>
    <cellStyle name="_Power Cost Value Copy 11.30.05 gas 1.09.06 AURORA at 1.10.06_4 32 Regulatory Assets and Liabilities  7 06- Exhibit D 5" xfId="13807"/>
    <cellStyle name="_Power Cost Value Copy 11.30.05 gas 1.09.06 AURORA at 1.10.06_4 32 Regulatory Assets and Liabilities  7 06- Exhibit D_DEM-WP(C) ENERG10C--ctn Mid-C_042010 2010GRC" xfId="13808"/>
    <cellStyle name="_Power Cost Value Copy 11.30.05 gas 1.09.06 AURORA at 1.10.06_4 32 Regulatory Assets and Liabilities  7 06- Exhibit D_DEM-WP(C) ENERG10C--ctn Mid-C_042010 2010GRC 2" xfId="13809"/>
    <cellStyle name="_Power Cost Value Copy 11.30.05 gas 1.09.06 AURORA at 1.10.06_4 32 Regulatory Assets and Liabilities  7 06- Exhibit D_NIM Summary" xfId="13810"/>
    <cellStyle name="_Power Cost Value Copy 11.30.05 gas 1.09.06 AURORA at 1.10.06_4 32 Regulatory Assets and Liabilities  7 06- Exhibit D_NIM Summary 2" xfId="13811"/>
    <cellStyle name="_Power Cost Value Copy 11.30.05 gas 1.09.06 AURORA at 1.10.06_4 32 Regulatory Assets and Liabilities  7 06- Exhibit D_NIM Summary 2 2" xfId="13812"/>
    <cellStyle name="_Power Cost Value Copy 11.30.05 gas 1.09.06 AURORA at 1.10.06_4 32 Regulatory Assets and Liabilities  7 06- Exhibit D_NIM Summary 2 2 2" xfId="13813"/>
    <cellStyle name="_Power Cost Value Copy 11.30.05 gas 1.09.06 AURORA at 1.10.06_4 32 Regulatory Assets and Liabilities  7 06- Exhibit D_NIM Summary 2 2 2 2" xfId="13814"/>
    <cellStyle name="_Power Cost Value Copy 11.30.05 gas 1.09.06 AURORA at 1.10.06_4 32 Regulatory Assets and Liabilities  7 06- Exhibit D_NIM Summary 2 2 3" xfId="13815"/>
    <cellStyle name="_Power Cost Value Copy 11.30.05 gas 1.09.06 AURORA at 1.10.06_4 32 Regulatory Assets and Liabilities  7 06- Exhibit D_NIM Summary 2 3" xfId="13816"/>
    <cellStyle name="_Power Cost Value Copy 11.30.05 gas 1.09.06 AURORA at 1.10.06_4 32 Regulatory Assets and Liabilities  7 06- Exhibit D_NIM Summary 2 3 2" xfId="13817"/>
    <cellStyle name="_Power Cost Value Copy 11.30.05 gas 1.09.06 AURORA at 1.10.06_4 32 Regulatory Assets and Liabilities  7 06- Exhibit D_NIM Summary 2 4" xfId="13818"/>
    <cellStyle name="_Power Cost Value Copy 11.30.05 gas 1.09.06 AURORA at 1.10.06_4 32 Regulatory Assets and Liabilities  7 06- Exhibit D_NIM Summary 3" xfId="13819"/>
    <cellStyle name="_Power Cost Value Copy 11.30.05 gas 1.09.06 AURORA at 1.10.06_4 32 Regulatory Assets and Liabilities  7 06- Exhibit D_NIM Summary 3 2" xfId="13820"/>
    <cellStyle name="_Power Cost Value Copy 11.30.05 gas 1.09.06 AURORA at 1.10.06_4 32 Regulatory Assets and Liabilities  7 06- Exhibit D_NIM Summary 3 2 2" xfId="13821"/>
    <cellStyle name="_Power Cost Value Copy 11.30.05 gas 1.09.06 AURORA at 1.10.06_4 32 Regulatory Assets and Liabilities  7 06- Exhibit D_NIM Summary 3 3" xfId="13822"/>
    <cellStyle name="_Power Cost Value Copy 11.30.05 gas 1.09.06 AURORA at 1.10.06_4 32 Regulatory Assets and Liabilities  7 06- Exhibit D_NIM Summary 3 4" xfId="13823"/>
    <cellStyle name="_Power Cost Value Copy 11.30.05 gas 1.09.06 AURORA at 1.10.06_4 32 Regulatory Assets and Liabilities  7 06- Exhibit D_NIM Summary 4" xfId="13824"/>
    <cellStyle name="_Power Cost Value Copy 11.30.05 gas 1.09.06 AURORA at 1.10.06_4 32 Regulatory Assets and Liabilities  7 06- Exhibit D_NIM Summary 4 2" xfId="13825"/>
    <cellStyle name="_Power Cost Value Copy 11.30.05 gas 1.09.06 AURORA at 1.10.06_4 32 Regulatory Assets and Liabilities  7 06- Exhibit D_NIM Summary 5" xfId="13826"/>
    <cellStyle name="_Power Cost Value Copy 11.30.05 gas 1.09.06 AURORA at 1.10.06_4 32 Regulatory Assets and Liabilities  7 06- Exhibit D_NIM Summary_DEM-WP(C) ENERG10C--ctn Mid-C_042010 2010GRC" xfId="13827"/>
    <cellStyle name="_Power Cost Value Copy 11.30.05 gas 1.09.06 AURORA at 1.10.06_4 32 Regulatory Assets and Liabilities  7 06- Exhibit D_NIM Summary_DEM-WP(C) ENERG10C--ctn Mid-C_042010 2010GRC 2" xfId="13828"/>
    <cellStyle name="_Power Cost Value Copy 11.30.05 gas 1.09.06 AURORA at 1.10.06_ACCOUNTS" xfId="13829"/>
    <cellStyle name="_Power Cost Value Copy 11.30.05 gas 1.09.06 AURORA at 1.10.06_Att B to RECs proceeds proposal" xfId="13830"/>
    <cellStyle name="_Power Cost Value Copy 11.30.05 gas 1.09.06 AURORA at 1.10.06_AURORA Total New" xfId="13831"/>
    <cellStyle name="_Power Cost Value Copy 11.30.05 gas 1.09.06 AURORA at 1.10.06_AURORA Total New 2" xfId="13832"/>
    <cellStyle name="_Power Cost Value Copy 11.30.05 gas 1.09.06 AURORA at 1.10.06_AURORA Total New 2 2" xfId="13833"/>
    <cellStyle name="_Power Cost Value Copy 11.30.05 gas 1.09.06 AURORA at 1.10.06_AURORA Total New 2 2 2" xfId="13834"/>
    <cellStyle name="_Power Cost Value Copy 11.30.05 gas 1.09.06 AURORA at 1.10.06_AURORA Total New 2 2 2 2" xfId="13835"/>
    <cellStyle name="_Power Cost Value Copy 11.30.05 gas 1.09.06 AURORA at 1.10.06_AURORA Total New 2 2 3" xfId="13836"/>
    <cellStyle name="_Power Cost Value Copy 11.30.05 gas 1.09.06 AURORA at 1.10.06_AURORA Total New 2 3" xfId="13837"/>
    <cellStyle name="_Power Cost Value Copy 11.30.05 gas 1.09.06 AURORA at 1.10.06_AURORA Total New 2 3 2" xfId="13838"/>
    <cellStyle name="_Power Cost Value Copy 11.30.05 gas 1.09.06 AURORA at 1.10.06_AURORA Total New 2 4" xfId="13839"/>
    <cellStyle name="_Power Cost Value Copy 11.30.05 gas 1.09.06 AURORA at 1.10.06_AURORA Total New 3" xfId="13840"/>
    <cellStyle name="_Power Cost Value Copy 11.30.05 gas 1.09.06 AURORA at 1.10.06_AURORA Total New 3 2" xfId="13841"/>
    <cellStyle name="_Power Cost Value Copy 11.30.05 gas 1.09.06 AURORA at 1.10.06_AURORA Total New 3 2 2" xfId="13842"/>
    <cellStyle name="_Power Cost Value Copy 11.30.05 gas 1.09.06 AURORA at 1.10.06_AURORA Total New 3 3" xfId="13843"/>
    <cellStyle name="_Power Cost Value Copy 11.30.05 gas 1.09.06 AURORA at 1.10.06_AURORA Total New 4" xfId="13844"/>
    <cellStyle name="_Power Cost Value Copy 11.30.05 gas 1.09.06 AURORA at 1.10.06_AURORA Total New 4 2" xfId="13845"/>
    <cellStyle name="_Power Cost Value Copy 11.30.05 gas 1.09.06 AURORA at 1.10.06_AURORA Total New 5" xfId="13846"/>
    <cellStyle name="_Power Cost Value Copy 11.30.05 gas 1.09.06 AURORA at 1.10.06_Backup for Attachment B 2010-09-09" xfId="13847"/>
    <cellStyle name="_Power Cost Value Copy 11.30.05 gas 1.09.06 AURORA at 1.10.06_Bench Request - Attachment B" xfId="13848"/>
    <cellStyle name="_Power Cost Value Copy 11.30.05 gas 1.09.06 AURORA at 1.10.06_Book2" xfId="13849"/>
    <cellStyle name="_Power Cost Value Copy 11.30.05 gas 1.09.06 AURORA at 1.10.06_Book2 2" xfId="13850"/>
    <cellStyle name="_Power Cost Value Copy 11.30.05 gas 1.09.06 AURORA at 1.10.06_Book2 2 2" xfId="13851"/>
    <cellStyle name="_Power Cost Value Copy 11.30.05 gas 1.09.06 AURORA at 1.10.06_Book2 2 2 2" xfId="13852"/>
    <cellStyle name="_Power Cost Value Copy 11.30.05 gas 1.09.06 AURORA at 1.10.06_Book2 2 2 2 2" xfId="13853"/>
    <cellStyle name="_Power Cost Value Copy 11.30.05 gas 1.09.06 AURORA at 1.10.06_Book2 2 2 3" xfId="13854"/>
    <cellStyle name="_Power Cost Value Copy 11.30.05 gas 1.09.06 AURORA at 1.10.06_Book2 2 3" xfId="13855"/>
    <cellStyle name="_Power Cost Value Copy 11.30.05 gas 1.09.06 AURORA at 1.10.06_Book2 2 3 2" xfId="13856"/>
    <cellStyle name="_Power Cost Value Copy 11.30.05 gas 1.09.06 AURORA at 1.10.06_Book2 2 4" xfId="13857"/>
    <cellStyle name="_Power Cost Value Copy 11.30.05 gas 1.09.06 AURORA at 1.10.06_Book2 3" xfId="13858"/>
    <cellStyle name="_Power Cost Value Copy 11.30.05 gas 1.09.06 AURORA at 1.10.06_Book2 3 2" xfId="13859"/>
    <cellStyle name="_Power Cost Value Copy 11.30.05 gas 1.09.06 AURORA at 1.10.06_Book2 3 2 2" xfId="13860"/>
    <cellStyle name="_Power Cost Value Copy 11.30.05 gas 1.09.06 AURORA at 1.10.06_Book2 3 3" xfId="13861"/>
    <cellStyle name="_Power Cost Value Copy 11.30.05 gas 1.09.06 AURORA at 1.10.06_Book2 3 4" xfId="13862"/>
    <cellStyle name="_Power Cost Value Copy 11.30.05 gas 1.09.06 AURORA at 1.10.06_Book2 4" xfId="13863"/>
    <cellStyle name="_Power Cost Value Copy 11.30.05 gas 1.09.06 AURORA at 1.10.06_Book2 4 2" xfId="13864"/>
    <cellStyle name="_Power Cost Value Copy 11.30.05 gas 1.09.06 AURORA at 1.10.06_Book2 5" xfId="13865"/>
    <cellStyle name="_Power Cost Value Copy 11.30.05 gas 1.09.06 AURORA at 1.10.06_Book2_Adj Bench DR 3 for Initial Briefs (Electric)" xfId="13866"/>
    <cellStyle name="_Power Cost Value Copy 11.30.05 gas 1.09.06 AURORA at 1.10.06_Book2_Adj Bench DR 3 for Initial Briefs (Electric) 2" xfId="13867"/>
    <cellStyle name="_Power Cost Value Copy 11.30.05 gas 1.09.06 AURORA at 1.10.06_Book2_Adj Bench DR 3 for Initial Briefs (Electric) 2 2" xfId="13868"/>
    <cellStyle name="_Power Cost Value Copy 11.30.05 gas 1.09.06 AURORA at 1.10.06_Book2_Adj Bench DR 3 for Initial Briefs (Electric) 2 2 2" xfId="13869"/>
    <cellStyle name="_Power Cost Value Copy 11.30.05 gas 1.09.06 AURORA at 1.10.06_Book2_Adj Bench DR 3 for Initial Briefs (Electric) 2 2 2 2" xfId="13870"/>
    <cellStyle name="_Power Cost Value Copy 11.30.05 gas 1.09.06 AURORA at 1.10.06_Book2_Adj Bench DR 3 for Initial Briefs (Electric) 2 2 3" xfId="13871"/>
    <cellStyle name="_Power Cost Value Copy 11.30.05 gas 1.09.06 AURORA at 1.10.06_Book2_Adj Bench DR 3 for Initial Briefs (Electric) 2 3" xfId="13872"/>
    <cellStyle name="_Power Cost Value Copy 11.30.05 gas 1.09.06 AURORA at 1.10.06_Book2_Adj Bench DR 3 for Initial Briefs (Electric) 2 3 2" xfId="13873"/>
    <cellStyle name="_Power Cost Value Copy 11.30.05 gas 1.09.06 AURORA at 1.10.06_Book2_Adj Bench DR 3 for Initial Briefs (Electric) 2 4" xfId="13874"/>
    <cellStyle name="_Power Cost Value Copy 11.30.05 gas 1.09.06 AURORA at 1.10.06_Book2_Adj Bench DR 3 for Initial Briefs (Electric) 3" xfId="13875"/>
    <cellStyle name="_Power Cost Value Copy 11.30.05 gas 1.09.06 AURORA at 1.10.06_Book2_Adj Bench DR 3 for Initial Briefs (Electric) 3 2" xfId="13876"/>
    <cellStyle name="_Power Cost Value Copy 11.30.05 gas 1.09.06 AURORA at 1.10.06_Book2_Adj Bench DR 3 for Initial Briefs (Electric) 3 2 2" xfId="13877"/>
    <cellStyle name="_Power Cost Value Copy 11.30.05 gas 1.09.06 AURORA at 1.10.06_Book2_Adj Bench DR 3 for Initial Briefs (Electric) 3 3" xfId="13878"/>
    <cellStyle name="_Power Cost Value Copy 11.30.05 gas 1.09.06 AURORA at 1.10.06_Book2_Adj Bench DR 3 for Initial Briefs (Electric) 3 4" xfId="13879"/>
    <cellStyle name="_Power Cost Value Copy 11.30.05 gas 1.09.06 AURORA at 1.10.06_Book2_Adj Bench DR 3 for Initial Briefs (Electric) 4" xfId="13880"/>
    <cellStyle name="_Power Cost Value Copy 11.30.05 gas 1.09.06 AURORA at 1.10.06_Book2_Adj Bench DR 3 for Initial Briefs (Electric) 4 2" xfId="13881"/>
    <cellStyle name="_Power Cost Value Copy 11.30.05 gas 1.09.06 AURORA at 1.10.06_Book2_Adj Bench DR 3 for Initial Briefs (Electric) 5" xfId="13882"/>
    <cellStyle name="_Power Cost Value Copy 11.30.05 gas 1.09.06 AURORA at 1.10.06_Book2_Adj Bench DR 3 for Initial Briefs (Electric)_DEM-WP(C) ENERG10C--ctn Mid-C_042010 2010GRC" xfId="13883"/>
    <cellStyle name="_Power Cost Value Copy 11.30.05 gas 1.09.06 AURORA at 1.10.06_Book2_Adj Bench DR 3 for Initial Briefs (Electric)_DEM-WP(C) ENERG10C--ctn Mid-C_042010 2010GRC 2" xfId="13884"/>
    <cellStyle name="_Power Cost Value Copy 11.30.05 gas 1.09.06 AURORA at 1.10.06_Book2_DEM-WP(C) ENERG10C--ctn Mid-C_042010 2010GRC" xfId="13885"/>
    <cellStyle name="_Power Cost Value Copy 11.30.05 gas 1.09.06 AURORA at 1.10.06_Book2_DEM-WP(C) ENERG10C--ctn Mid-C_042010 2010GRC 2" xfId="13886"/>
    <cellStyle name="_Power Cost Value Copy 11.30.05 gas 1.09.06 AURORA at 1.10.06_Book2_Electric Rev Req Model (2009 GRC) Rebuttal" xfId="13887"/>
    <cellStyle name="_Power Cost Value Copy 11.30.05 gas 1.09.06 AURORA at 1.10.06_Book2_Electric Rev Req Model (2009 GRC) Rebuttal 2" xfId="13888"/>
    <cellStyle name="_Power Cost Value Copy 11.30.05 gas 1.09.06 AURORA at 1.10.06_Book2_Electric Rev Req Model (2009 GRC) Rebuttal 2 2" xfId="13889"/>
    <cellStyle name="_Power Cost Value Copy 11.30.05 gas 1.09.06 AURORA at 1.10.06_Book2_Electric Rev Req Model (2009 GRC) Rebuttal 2 2 2" xfId="13890"/>
    <cellStyle name="_Power Cost Value Copy 11.30.05 gas 1.09.06 AURORA at 1.10.06_Book2_Electric Rev Req Model (2009 GRC) Rebuttal 2 3" xfId="13891"/>
    <cellStyle name="_Power Cost Value Copy 11.30.05 gas 1.09.06 AURORA at 1.10.06_Book2_Electric Rev Req Model (2009 GRC) Rebuttal 3" xfId="13892"/>
    <cellStyle name="_Power Cost Value Copy 11.30.05 gas 1.09.06 AURORA at 1.10.06_Book2_Electric Rev Req Model (2009 GRC) Rebuttal 3 2" xfId="13893"/>
    <cellStyle name="_Power Cost Value Copy 11.30.05 gas 1.09.06 AURORA at 1.10.06_Book2_Electric Rev Req Model (2009 GRC) Rebuttal 4" xfId="13894"/>
    <cellStyle name="_Power Cost Value Copy 11.30.05 gas 1.09.06 AURORA at 1.10.06_Book2_Electric Rev Req Model (2009 GRC) Rebuttal REmoval of New  WH Solar AdjustMI" xfId="13895"/>
    <cellStyle name="_Power Cost Value Copy 11.30.05 gas 1.09.06 AURORA at 1.10.06_Book2_Electric Rev Req Model (2009 GRC) Rebuttal REmoval of New  WH Solar AdjustMI 2" xfId="13896"/>
    <cellStyle name="_Power Cost Value Copy 11.30.05 gas 1.09.06 AURORA at 1.10.06_Book2_Electric Rev Req Model (2009 GRC) Rebuttal REmoval of New  WH Solar AdjustMI 2 2" xfId="13897"/>
    <cellStyle name="_Power Cost Value Copy 11.30.05 gas 1.09.06 AURORA at 1.10.06_Book2_Electric Rev Req Model (2009 GRC) Rebuttal REmoval of New  WH Solar AdjustMI 2 2 2" xfId="13898"/>
    <cellStyle name="_Power Cost Value Copy 11.30.05 gas 1.09.06 AURORA at 1.10.06_Book2_Electric Rev Req Model (2009 GRC) Rebuttal REmoval of New  WH Solar AdjustMI 2 2 2 2" xfId="13899"/>
    <cellStyle name="_Power Cost Value Copy 11.30.05 gas 1.09.06 AURORA at 1.10.06_Book2_Electric Rev Req Model (2009 GRC) Rebuttal REmoval of New  WH Solar AdjustMI 2 2 3" xfId="13900"/>
    <cellStyle name="_Power Cost Value Copy 11.30.05 gas 1.09.06 AURORA at 1.10.06_Book2_Electric Rev Req Model (2009 GRC) Rebuttal REmoval of New  WH Solar AdjustMI 2 3" xfId="13901"/>
    <cellStyle name="_Power Cost Value Copy 11.30.05 gas 1.09.06 AURORA at 1.10.06_Book2_Electric Rev Req Model (2009 GRC) Rebuttal REmoval of New  WH Solar AdjustMI 2 3 2" xfId="13902"/>
    <cellStyle name="_Power Cost Value Copy 11.30.05 gas 1.09.06 AURORA at 1.10.06_Book2_Electric Rev Req Model (2009 GRC) Rebuttal REmoval of New  WH Solar AdjustMI 2 4" xfId="13903"/>
    <cellStyle name="_Power Cost Value Copy 11.30.05 gas 1.09.06 AURORA at 1.10.06_Book2_Electric Rev Req Model (2009 GRC) Rebuttal REmoval of New  WH Solar AdjustMI 3" xfId="13904"/>
    <cellStyle name="_Power Cost Value Copy 11.30.05 gas 1.09.06 AURORA at 1.10.06_Book2_Electric Rev Req Model (2009 GRC) Rebuttal REmoval of New  WH Solar AdjustMI 3 2" xfId="13905"/>
    <cellStyle name="_Power Cost Value Copy 11.30.05 gas 1.09.06 AURORA at 1.10.06_Book2_Electric Rev Req Model (2009 GRC) Rebuttal REmoval of New  WH Solar AdjustMI 3 2 2" xfId="13906"/>
    <cellStyle name="_Power Cost Value Copy 11.30.05 gas 1.09.06 AURORA at 1.10.06_Book2_Electric Rev Req Model (2009 GRC) Rebuttal REmoval of New  WH Solar AdjustMI 3 3" xfId="13907"/>
    <cellStyle name="_Power Cost Value Copy 11.30.05 gas 1.09.06 AURORA at 1.10.06_Book2_Electric Rev Req Model (2009 GRC) Rebuttal REmoval of New  WH Solar AdjustMI 3 4" xfId="13908"/>
    <cellStyle name="_Power Cost Value Copy 11.30.05 gas 1.09.06 AURORA at 1.10.06_Book2_Electric Rev Req Model (2009 GRC) Rebuttal REmoval of New  WH Solar AdjustMI 4" xfId="13909"/>
    <cellStyle name="_Power Cost Value Copy 11.30.05 gas 1.09.06 AURORA at 1.10.06_Book2_Electric Rev Req Model (2009 GRC) Rebuttal REmoval of New  WH Solar AdjustMI 4 2" xfId="13910"/>
    <cellStyle name="_Power Cost Value Copy 11.30.05 gas 1.09.06 AURORA at 1.10.06_Book2_Electric Rev Req Model (2009 GRC) Rebuttal REmoval of New  WH Solar AdjustMI 5" xfId="13911"/>
    <cellStyle name="_Power Cost Value Copy 11.30.05 gas 1.09.06 AURORA at 1.10.06_Book2_Electric Rev Req Model (2009 GRC) Rebuttal REmoval of New  WH Solar AdjustMI_DEM-WP(C) ENERG10C--ctn Mid-C_042010 2010GRC" xfId="13912"/>
    <cellStyle name="_Power Cost Value Copy 11.30.05 gas 1.09.06 AURORA at 1.10.06_Book2_Electric Rev Req Model (2009 GRC) Rebuttal REmoval of New  WH Solar AdjustMI_DEM-WP(C) ENERG10C--ctn Mid-C_042010 2010GRC 2" xfId="13913"/>
    <cellStyle name="_Power Cost Value Copy 11.30.05 gas 1.09.06 AURORA at 1.10.06_Book2_Electric Rev Req Model (2009 GRC) Revised 01-18-2010" xfId="13914"/>
    <cellStyle name="_Power Cost Value Copy 11.30.05 gas 1.09.06 AURORA at 1.10.06_Book2_Electric Rev Req Model (2009 GRC) Revised 01-18-2010 2" xfId="13915"/>
    <cellStyle name="_Power Cost Value Copy 11.30.05 gas 1.09.06 AURORA at 1.10.06_Book2_Electric Rev Req Model (2009 GRC) Revised 01-18-2010 2 2" xfId="13916"/>
    <cellStyle name="_Power Cost Value Copy 11.30.05 gas 1.09.06 AURORA at 1.10.06_Book2_Electric Rev Req Model (2009 GRC) Revised 01-18-2010 2 2 2" xfId="13917"/>
    <cellStyle name="_Power Cost Value Copy 11.30.05 gas 1.09.06 AURORA at 1.10.06_Book2_Electric Rev Req Model (2009 GRC) Revised 01-18-2010 2 2 2 2" xfId="13918"/>
    <cellStyle name="_Power Cost Value Copy 11.30.05 gas 1.09.06 AURORA at 1.10.06_Book2_Electric Rev Req Model (2009 GRC) Revised 01-18-2010 2 2 3" xfId="13919"/>
    <cellStyle name="_Power Cost Value Copy 11.30.05 gas 1.09.06 AURORA at 1.10.06_Book2_Electric Rev Req Model (2009 GRC) Revised 01-18-2010 2 3" xfId="13920"/>
    <cellStyle name="_Power Cost Value Copy 11.30.05 gas 1.09.06 AURORA at 1.10.06_Book2_Electric Rev Req Model (2009 GRC) Revised 01-18-2010 2 3 2" xfId="13921"/>
    <cellStyle name="_Power Cost Value Copy 11.30.05 gas 1.09.06 AURORA at 1.10.06_Book2_Electric Rev Req Model (2009 GRC) Revised 01-18-2010 2 4" xfId="13922"/>
    <cellStyle name="_Power Cost Value Copy 11.30.05 gas 1.09.06 AURORA at 1.10.06_Book2_Electric Rev Req Model (2009 GRC) Revised 01-18-2010 3" xfId="13923"/>
    <cellStyle name="_Power Cost Value Copy 11.30.05 gas 1.09.06 AURORA at 1.10.06_Book2_Electric Rev Req Model (2009 GRC) Revised 01-18-2010 3 2" xfId="13924"/>
    <cellStyle name="_Power Cost Value Copy 11.30.05 gas 1.09.06 AURORA at 1.10.06_Book2_Electric Rev Req Model (2009 GRC) Revised 01-18-2010 3 2 2" xfId="13925"/>
    <cellStyle name="_Power Cost Value Copy 11.30.05 gas 1.09.06 AURORA at 1.10.06_Book2_Electric Rev Req Model (2009 GRC) Revised 01-18-2010 3 3" xfId="13926"/>
    <cellStyle name="_Power Cost Value Copy 11.30.05 gas 1.09.06 AURORA at 1.10.06_Book2_Electric Rev Req Model (2009 GRC) Revised 01-18-2010 3 4" xfId="13927"/>
    <cellStyle name="_Power Cost Value Copy 11.30.05 gas 1.09.06 AURORA at 1.10.06_Book2_Electric Rev Req Model (2009 GRC) Revised 01-18-2010 4" xfId="13928"/>
    <cellStyle name="_Power Cost Value Copy 11.30.05 gas 1.09.06 AURORA at 1.10.06_Book2_Electric Rev Req Model (2009 GRC) Revised 01-18-2010 4 2" xfId="13929"/>
    <cellStyle name="_Power Cost Value Copy 11.30.05 gas 1.09.06 AURORA at 1.10.06_Book2_Electric Rev Req Model (2009 GRC) Revised 01-18-2010 5" xfId="13930"/>
    <cellStyle name="_Power Cost Value Copy 11.30.05 gas 1.09.06 AURORA at 1.10.06_Book2_Electric Rev Req Model (2009 GRC) Revised 01-18-2010_DEM-WP(C) ENERG10C--ctn Mid-C_042010 2010GRC" xfId="13931"/>
    <cellStyle name="_Power Cost Value Copy 11.30.05 gas 1.09.06 AURORA at 1.10.06_Book2_Electric Rev Req Model (2009 GRC) Revised 01-18-2010_DEM-WP(C) ENERG10C--ctn Mid-C_042010 2010GRC 2" xfId="13932"/>
    <cellStyle name="_Power Cost Value Copy 11.30.05 gas 1.09.06 AURORA at 1.10.06_Book2_Final Order Electric EXHIBIT A-1" xfId="13933"/>
    <cellStyle name="_Power Cost Value Copy 11.30.05 gas 1.09.06 AURORA at 1.10.06_Book2_Final Order Electric EXHIBIT A-1 2" xfId="13934"/>
    <cellStyle name="_Power Cost Value Copy 11.30.05 gas 1.09.06 AURORA at 1.10.06_Book2_Final Order Electric EXHIBIT A-1 2 2" xfId="13935"/>
    <cellStyle name="_Power Cost Value Copy 11.30.05 gas 1.09.06 AURORA at 1.10.06_Book2_Final Order Electric EXHIBIT A-1 2 2 2" xfId="13936"/>
    <cellStyle name="_Power Cost Value Copy 11.30.05 gas 1.09.06 AURORA at 1.10.06_Book2_Final Order Electric EXHIBIT A-1 2 3" xfId="13937"/>
    <cellStyle name="_Power Cost Value Copy 11.30.05 gas 1.09.06 AURORA at 1.10.06_Book2_Final Order Electric EXHIBIT A-1 2 4" xfId="13938"/>
    <cellStyle name="_Power Cost Value Copy 11.30.05 gas 1.09.06 AURORA at 1.10.06_Book2_Final Order Electric EXHIBIT A-1 3" xfId="13939"/>
    <cellStyle name="_Power Cost Value Copy 11.30.05 gas 1.09.06 AURORA at 1.10.06_Book2_Final Order Electric EXHIBIT A-1 3 2" xfId="13940"/>
    <cellStyle name="_Power Cost Value Copy 11.30.05 gas 1.09.06 AURORA at 1.10.06_Book2_Final Order Electric EXHIBIT A-1 4" xfId="13941"/>
    <cellStyle name="_Power Cost Value Copy 11.30.05 gas 1.09.06 AURORA at 1.10.06_Book2_Final Order Electric EXHIBIT A-1 5" xfId="13942"/>
    <cellStyle name="_Power Cost Value Copy 11.30.05 gas 1.09.06 AURORA at 1.10.06_Book2_Final Order Electric EXHIBIT A-1 6" xfId="13943"/>
    <cellStyle name="_Power Cost Value Copy 11.30.05 gas 1.09.06 AURORA at 1.10.06_Book4" xfId="13944"/>
    <cellStyle name="_Power Cost Value Copy 11.30.05 gas 1.09.06 AURORA at 1.10.06_Book4 2" xfId="13945"/>
    <cellStyle name="_Power Cost Value Copy 11.30.05 gas 1.09.06 AURORA at 1.10.06_Book4 2 2" xfId="13946"/>
    <cellStyle name="_Power Cost Value Copy 11.30.05 gas 1.09.06 AURORA at 1.10.06_Book4 2 2 2" xfId="13947"/>
    <cellStyle name="_Power Cost Value Copy 11.30.05 gas 1.09.06 AURORA at 1.10.06_Book4 2 2 2 2" xfId="13948"/>
    <cellStyle name="_Power Cost Value Copy 11.30.05 gas 1.09.06 AURORA at 1.10.06_Book4 2 2 3" xfId="13949"/>
    <cellStyle name="_Power Cost Value Copy 11.30.05 gas 1.09.06 AURORA at 1.10.06_Book4 2 3" xfId="13950"/>
    <cellStyle name="_Power Cost Value Copy 11.30.05 gas 1.09.06 AURORA at 1.10.06_Book4 2 3 2" xfId="13951"/>
    <cellStyle name="_Power Cost Value Copy 11.30.05 gas 1.09.06 AURORA at 1.10.06_Book4 2 4" xfId="13952"/>
    <cellStyle name="_Power Cost Value Copy 11.30.05 gas 1.09.06 AURORA at 1.10.06_Book4 3" xfId="13953"/>
    <cellStyle name="_Power Cost Value Copy 11.30.05 gas 1.09.06 AURORA at 1.10.06_Book4 3 2" xfId="13954"/>
    <cellStyle name="_Power Cost Value Copy 11.30.05 gas 1.09.06 AURORA at 1.10.06_Book4 3 2 2" xfId="13955"/>
    <cellStyle name="_Power Cost Value Copy 11.30.05 gas 1.09.06 AURORA at 1.10.06_Book4 3 3" xfId="13956"/>
    <cellStyle name="_Power Cost Value Copy 11.30.05 gas 1.09.06 AURORA at 1.10.06_Book4 3 4" xfId="13957"/>
    <cellStyle name="_Power Cost Value Copy 11.30.05 gas 1.09.06 AURORA at 1.10.06_Book4 4" xfId="13958"/>
    <cellStyle name="_Power Cost Value Copy 11.30.05 gas 1.09.06 AURORA at 1.10.06_Book4 4 2" xfId="13959"/>
    <cellStyle name="_Power Cost Value Copy 11.30.05 gas 1.09.06 AURORA at 1.10.06_Book4 5" xfId="13960"/>
    <cellStyle name="_Power Cost Value Copy 11.30.05 gas 1.09.06 AURORA at 1.10.06_Book4_DEM-WP(C) ENERG10C--ctn Mid-C_042010 2010GRC" xfId="13961"/>
    <cellStyle name="_Power Cost Value Copy 11.30.05 gas 1.09.06 AURORA at 1.10.06_Book4_DEM-WP(C) ENERG10C--ctn Mid-C_042010 2010GRC 2" xfId="13962"/>
    <cellStyle name="_Power Cost Value Copy 11.30.05 gas 1.09.06 AURORA at 1.10.06_Book9" xfId="13963"/>
    <cellStyle name="_Power Cost Value Copy 11.30.05 gas 1.09.06 AURORA at 1.10.06_Book9 2" xfId="13964"/>
    <cellStyle name="_Power Cost Value Copy 11.30.05 gas 1.09.06 AURORA at 1.10.06_Book9 2 2" xfId="13965"/>
    <cellStyle name="_Power Cost Value Copy 11.30.05 gas 1.09.06 AURORA at 1.10.06_Book9 2 2 2" xfId="13966"/>
    <cellStyle name="_Power Cost Value Copy 11.30.05 gas 1.09.06 AURORA at 1.10.06_Book9 2 2 2 2" xfId="13967"/>
    <cellStyle name="_Power Cost Value Copy 11.30.05 gas 1.09.06 AURORA at 1.10.06_Book9 2 2 3" xfId="13968"/>
    <cellStyle name="_Power Cost Value Copy 11.30.05 gas 1.09.06 AURORA at 1.10.06_Book9 2 3" xfId="13969"/>
    <cellStyle name="_Power Cost Value Copy 11.30.05 gas 1.09.06 AURORA at 1.10.06_Book9 2 3 2" xfId="13970"/>
    <cellStyle name="_Power Cost Value Copy 11.30.05 gas 1.09.06 AURORA at 1.10.06_Book9 2 4" xfId="13971"/>
    <cellStyle name="_Power Cost Value Copy 11.30.05 gas 1.09.06 AURORA at 1.10.06_Book9 3" xfId="13972"/>
    <cellStyle name="_Power Cost Value Copy 11.30.05 gas 1.09.06 AURORA at 1.10.06_Book9 3 2" xfId="13973"/>
    <cellStyle name="_Power Cost Value Copy 11.30.05 gas 1.09.06 AURORA at 1.10.06_Book9 3 2 2" xfId="13974"/>
    <cellStyle name="_Power Cost Value Copy 11.30.05 gas 1.09.06 AURORA at 1.10.06_Book9 3 3" xfId="13975"/>
    <cellStyle name="_Power Cost Value Copy 11.30.05 gas 1.09.06 AURORA at 1.10.06_Book9 3 4" xfId="13976"/>
    <cellStyle name="_Power Cost Value Copy 11.30.05 gas 1.09.06 AURORA at 1.10.06_Book9 4" xfId="13977"/>
    <cellStyle name="_Power Cost Value Copy 11.30.05 gas 1.09.06 AURORA at 1.10.06_Book9 4 2" xfId="13978"/>
    <cellStyle name="_Power Cost Value Copy 11.30.05 gas 1.09.06 AURORA at 1.10.06_Book9 5" xfId="13979"/>
    <cellStyle name="_Power Cost Value Copy 11.30.05 gas 1.09.06 AURORA at 1.10.06_Book9_DEM-WP(C) ENERG10C--ctn Mid-C_042010 2010GRC" xfId="13980"/>
    <cellStyle name="_Power Cost Value Copy 11.30.05 gas 1.09.06 AURORA at 1.10.06_Book9_DEM-WP(C) ENERG10C--ctn Mid-C_042010 2010GRC 2" xfId="13981"/>
    <cellStyle name="_Power Cost Value Copy 11.30.05 gas 1.09.06 AURORA at 1.10.06_Check the Interest Calculation" xfId="13982"/>
    <cellStyle name="_Power Cost Value Copy 11.30.05 gas 1.09.06 AURORA at 1.10.06_Check the Interest Calculation 2" xfId="13983"/>
    <cellStyle name="_Power Cost Value Copy 11.30.05 gas 1.09.06 AURORA at 1.10.06_Check the Interest Calculation_Scenario 1 REC vs PTC Offset" xfId="13984"/>
    <cellStyle name="_Power Cost Value Copy 11.30.05 gas 1.09.06 AURORA at 1.10.06_Check the Interest Calculation_Scenario 1 REC vs PTC Offset 2" xfId="13985"/>
    <cellStyle name="_Power Cost Value Copy 11.30.05 gas 1.09.06 AURORA at 1.10.06_Check the Interest Calculation_Scenario 3" xfId="13986"/>
    <cellStyle name="_Power Cost Value Copy 11.30.05 gas 1.09.06 AURORA at 1.10.06_Check the Interest Calculation_Scenario 3 2" xfId="13987"/>
    <cellStyle name="_Power Cost Value Copy 11.30.05 gas 1.09.06 AURORA at 1.10.06_Chelan PUD Power Costs (8-10)" xfId="13988"/>
    <cellStyle name="_Power Cost Value Copy 11.30.05 gas 1.09.06 AURORA at 1.10.06_Chelan PUD Power Costs (8-10) 2" xfId="13989"/>
    <cellStyle name="_Power Cost Value Copy 11.30.05 gas 1.09.06 AURORA at 1.10.06_DEM-WP(C) Chelan Power Costs" xfId="13990"/>
    <cellStyle name="_Power Cost Value Copy 11.30.05 gas 1.09.06 AURORA at 1.10.06_DEM-WP(C) Chelan Power Costs 2" xfId="13991"/>
    <cellStyle name="_Power Cost Value Copy 11.30.05 gas 1.09.06 AURORA at 1.10.06_DEM-WP(C) Chelan Power Costs 2 2" xfId="13992"/>
    <cellStyle name="_Power Cost Value Copy 11.30.05 gas 1.09.06 AURORA at 1.10.06_DEM-WP(C) Chelan Power Costs 2 2 2" xfId="13993"/>
    <cellStyle name="_Power Cost Value Copy 11.30.05 gas 1.09.06 AURORA at 1.10.06_DEM-WP(C) Chelan Power Costs 2 3" xfId="13994"/>
    <cellStyle name="_Power Cost Value Copy 11.30.05 gas 1.09.06 AURORA at 1.10.06_DEM-WP(C) Chelan Power Costs 2 4" xfId="13995"/>
    <cellStyle name="_Power Cost Value Copy 11.30.05 gas 1.09.06 AURORA at 1.10.06_DEM-WP(C) Chelan Power Costs 3" xfId="13996"/>
    <cellStyle name="_Power Cost Value Copy 11.30.05 gas 1.09.06 AURORA at 1.10.06_DEM-WP(C) Chelan Power Costs 3 2" xfId="13997"/>
    <cellStyle name="_Power Cost Value Copy 11.30.05 gas 1.09.06 AURORA at 1.10.06_DEM-WP(C) Chelan Power Costs 4" xfId="13998"/>
    <cellStyle name="_Power Cost Value Copy 11.30.05 gas 1.09.06 AURORA at 1.10.06_DEM-WP(C) ENERG10C--ctn Mid-C_042010 2010GRC" xfId="13999"/>
    <cellStyle name="_Power Cost Value Copy 11.30.05 gas 1.09.06 AURORA at 1.10.06_DEM-WP(C) ENERG10C--ctn Mid-C_042010 2010GRC 2" xfId="14000"/>
    <cellStyle name="_Power Cost Value Copy 11.30.05 gas 1.09.06 AURORA at 1.10.06_DEM-WP(C) Gas Transport 2010GRC" xfId="14001"/>
    <cellStyle name="_Power Cost Value Copy 11.30.05 gas 1.09.06 AURORA at 1.10.06_DEM-WP(C) Gas Transport 2010GRC 2" xfId="14002"/>
    <cellStyle name="_Power Cost Value Copy 11.30.05 gas 1.09.06 AURORA at 1.10.06_DEM-WP(C) Gas Transport 2010GRC 2 2" xfId="14003"/>
    <cellStyle name="_Power Cost Value Copy 11.30.05 gas 1.09.06 AURORA at 1.10.06_DEM-WP(C) Gas Transport 2010GRC 2 2 2" xfId="14004"/>
    <cellStyle name="_Power Cost Value Copy 11.30.05 gas 1.09.06 AURORA at 1.10.06_DEM-WP(C) Gas Transport 2010GRC 2 3" xfId="14005"/>
    <cellStyle name="_Power Cost Value Copy 11.30.05 gas 1.09.06 AURORA at 1.10.06_DEM-WP(C) Gas Transport 2010GRC 2 4" xfId="14006"/>
    <cellStyle name="_Power Cost Value Copy 11.30.05 gas 1.09.06 AURORA at 1.10.06_DEM-WP(C) Gas Transport 2010GRC 3" xfId="14007"/>
    <cellStyle name="_Power Cost Value Copy 11.30.05 gas 1.09.06 AURORA at 1.10.06_DEM-WP(C) Gas Transport 2010GRC 3 2" xfId="14008"/>
    <cellStyle name="_Power Cost Value Copy 11.30.05 gas 1.09.06 AURORA at 1.10.06_DEM-WP(C) Gas Transport 2010GRC 4" xfId="14009"/>
    <cellStyle name="_Power Cost Value Copy 11.30.05 gas 1.09.06 AURORA at 1.10.06_Direct Assignment Distribution Plant 2008" xfId="14010"/>
    <cellStyle name="_Power Cost Value Copy 11.30.05 gas 1.09.06 AURORA at 1.10.06_Direct Assignment Distribution Plant 2008 2" xfId="14011"/>
    <cellStyle name="_Power Cost Value Copy 11.30.05 gas 1.09.06 AURORA at 1.10.06_Direct Assignment Distribution Plant 2008 2 2" xfId="14012"/>
    <cellStyle name="_Power Cost Value Copy 11.30.05 gas 1.09.06 AURORA at 1.10.06_Direct Assignment Distribution Plant 2008 2 2 2" xfId="14013"/>
    <cellStyle name="_Power Cost Value Copy 11.30.05 gas 1.09.06 AURORA at 1.10.06_Direct Assignment Distribution Plant 2008 2 2 2 2" xfId="14014"/>
    <cellStyle name="_Power Cost Value Copy 11.30.05 gas 1.09.06 AURORA at 1.10.06_Direct Assignment Distribution Plant 2008 2 2 3" xfId="14015"/>
    <cellStyle name="_Power Cost Value Copy 11.30.05 gas 1.09.06 AURORA at 1.10.06_Direct Assignment Distribution Plant 2008 2 3" xfId="14016"/>
    <cellStyle name="_Power Cost Value Copy 11.30.05 gas 1.09.06 AURORA at 1.10.06_Direct Assignment Distribution Plant 2008 2 3 2" xfId="14017"/>
    <cellStyle name="_Power Cost Value Copy 11.30.05 gas 1.09.06 AURORA at 1.10.06_Direct Assignment Distribution Plant 2008 2 3 2 2" xfId="14018"/>
    <cellStyle name="_Power Cost Value Copy 11.30.05 gas 1.09.06 AURORA at 1.10.06_Direct Assignment Distribution Plant 2008 2 3 3" xfId="14019"/>
    <cellStyle name="_Power Cost Value Copy 11.30.05 gas 1.09.06 AURORA at 1.10.06_Direct Assignment Distribution Plant 2008 2 4" xfId="14020"/>
    <cellStyle name="_Power Cost Value Copy 11.30.05 gas 1.09.06 AURORA at 1.10.06_Direct Assignment Distribution Plant 2008 2 4 2" xfId="14021"/>
    <cellStyle name="_Power Cost Value Copy 11.30.05 gas 1.09.06 AURORA at 1.10.06_Direct Assignment Distribution Plant 2008 2 4 2 2" xfId="14022"/>
    <cellStyle name="_Power Cost Value Copy 11.30.05 gas 1.09.06 AURORA at 1.10.06_Direct Assignment Distribution Plant 2008 2 4 3" xfId="14023"/>
    <cellStyle name="_Power Cost Value Copy 11.30.05 gas 1.09.06 AURORA at 1.10.06_Direct Assignment Distribution Plant 2008 2 5" xfId="14024"/>
    <cellStyle name="_Power Cost Value Copy 11.30.05 gas 1.09.06 AURORA at 1.10.06_Direct Assignment Distribution Plant 2008 3" xfId="14025"/>
    <cellStyle name="_Power Cost Value Copy 11.30.05 gas 1.09.06 AURORA at 1.10.06_Direct Assignment Distribution Plant 2008 3 2" xfId="14026"/>
    <cellStyle name="_Power Cost Value Copy 11.30.05 gas 1.09.06 AURORA at 1.10.06_Direct Assignment Distribution Plant 2008 3 2 2" xfId="14027"/>
    <cellStyle name="_Power Cost Value Copy 11.30.05 gas 1.09.06 AURORA at 1.10.06_Direct Assignment Distribution Plant 2008 3 3" xfId="14028"/>
    <cellStyle name="_Power Cost Value Copy 11.30.05 gas 1.09.06 AURORA at 1.10.06_Direct Assignment Distribution Plant 2008 4" xfId="14029"/>
    <cellStyle name="_Power Cost Value Copy 11.30.05 gas 1.09.06 AURORA at 1.10.06_Direct Assignment Distribution Plant 2008 4 2" xfId="14030"/>
    <cellStyle name="_Power Cost Value Copy 11.30.05 gas 1.09.06 AURORA at 1.10.06_Direct Assignment Distribution Plant 2008 4 2 2" xfId="14031"/>
    <cellStyle name="_Power Cost Value Copy 11.30.05 gas 1.09.06 AURORA at 1.10.06_Direct Assignment Distribution Plant 2008 4 3" xfId="14032"/>
    <cellStyle name="_Power Cost Value Copy 11.30.05 gas 1.09.06 AURORA at 1.10.06_Direct Assignment Distribution Plant 2008 5" xfId="14033"/>
    <cellStyle name="_Power Cost Value Copy 11.30.05 gas 1.09.06 AURORA at 1.10.06_Direct Assignment Distribution Plant 2008 5 2" xfId="14034"/>
    <cellStyle name="_Power Cost Value Copy 11.30.05 gas 1.09.06 AURORA at 1.10.06_Direct Assignment Distribution Plant 2008 6" xfId="14035"/>
    <cellStyle name="_Power Cost Value Copy 11.30.05 gas 1.09.06 AURORA at 1.10.06_DWH-08 (Rate Spread &amp; Design Workpapers)" xfId="14036"/>
    <cellStyle name="_Power Cost Value Copy 11.30.05 gas 1.09.06 AURORA at 1.10.06_Electric COS Inputs" xfId="14037"/>
    <cellStyle name="_Power Cost Value Copy 11.30.05 gas 1.09.06 AURORA at 1.10.06_Electric COS Inputs 2" xfId="14038"/>
    <cellStyle name="_Power Cost Value Copy 11.30.05 gas 1.09.06 AURORA at 1.10.06_Electric COS Inputs 2 2" xfId="14039"/>
    <cellStyle name="_Power Cost Value Copy 11.30.05 gas 1.09.06 AURORA at 1.10.06_Electric COS Inputs 2 2 2" xfId="14040"/>
    <cellStyle name="_Power Cost Value Copy 11.30.05 gas 1.09.06 AURORA at 1.10.06_Electric COS Inputs 2 2 2 2" xfId="14041"/>
    <cellStyle name="_Power Cost Value Copy 11.30.05 gas 1.09.06 AURORA at 1.10.06_Electric COS Inputs 2 2 3" xfId="14042"/>
    <cellStyle name="_Power Cost Value Copy 11.30.05 gas 1.09.06 AURORA at 1.10.06_Electric COS Inputs 2 3" xfId="14043"/>
    <cellStyle name="_Power Cost Value Copy 11.30.05 gas 1.09.06 AURORA at 1.10.06_Electric COS Inputs 2 3 2" xfId="14044"/>
    <cellStyle name="_Power Cost Value Copy 11.30.05 gas 1.09.06 AURORA at 1.10.06_Electric COS Inputs 2 3 2 2" xfId="14045"/>
    <cellStyle name="_Power Cost Value Copy 11.30.05 gas 1.09.06 AURORA at 1.10.06_Electric COS Inputs 2 3 3" xfId="14046"/>
    <cellStyle name="_Power Cost Value Copy 11.30.05 gas 1.09.06 AURORA at 1.10.06_Electric COS Inputs 2 4" xfId="14047"/>
    <cellStyle name="_Power Cost Value Copy 11.30.05 gas 1.09.06 AURORA at 1.10.06_Electric COS Inputs 2 4 2" xfId="14048"/>
    <cellStyle name="_Power Cost Value Copy 11.30.05 gas 1.09.06 AURORA at 1.10.06_Electric COS Inputs 2 4 2 2" xfId="14049"/>
    <cellStyle name="_Power Cost Value Copy 11.30.05 gas 1.09.06 AURORA at 1.10.06_Electric COS Inputs 2 4 3" xfId="14050"/>
    <cellStyle name="_Power Cost Value Copy 11.30.05 gas 1.09.06 AURORA at 1.10.06_Electric COS Inputs 2 5" xfId="14051"/>
    <cellStyle name="_Power Cost Value Copy 11.30.05 gas 1.09.06 AURORA at 1.10.06_Electric COS Inputs 3" xfId="14052"/>
    <cellStyle name="_Power Cost Value Copy 11.30.05 gas 1.09.06 AURORA at 1.10.06_Electric COS Inputs 3 2" xfId="14053"/>
    <cellStyle name="_Power Cost Value Copy 11.30.05 gas 1.09.06 AURORA at 1.10.06_Electric COS Inputs 3 2 2" xfId="14054"/>
    <cellStyle name="_Power Cost Value Copy 11.30.05 gas 1.09.06 AURORA at 1.10.06_Electric COS Inputs 3 3" xfId="14055"/>
    <cellStyle name="_Power Cost Value Copy 11.30.05 gas 1.09.06 AURORA at 1.10.06_Electric COS Inputs 4" xfId="14056"/>
    <cellStyle name="_Power Cost Value Copy 11.30.05 gas 1.09.06 AURORA at 1.10.06_Electric COS Inputs 4 2" xfId="14057"/>
    <cellStyle name="_Power Cost Value Copy 11.30.05 gas 1.09.06 AURORA at 1.10.06_Electric COS Inputs 4 2 2" xfId="14058"/>
    <cellStyle name="_Power Cost Value Copy 11.30.05 gas 1.09.06 AURORA at 1.10.06_Electric COS Inputs 4 3" xfId="14059"/>
    <cellStyle name="_Power Cost Value Copy 11.30.05 gas 1.09.06 AURORA at 1.10.06_Electric COS Inputs 5" xfId="14060"/>
    <cellStyle name="_Power Cost Value Copy 11.30.05 gas 1.09.06 AURORA at 1.10.06_Electric COS Inputs 5 2" xfId="14061"/>
    <cellStyle name="_Power Cost Value Copy 11.30.05 gas 1.09.06 AURORA at 1.10.06_Electric COS Inputs 6" xfId="14062"/>
    <cellStyle name="_Power Cost Value Copy 11.30.05 gas 1.09.06 AURORA at 1.10.06_Electric Rate Spread and Rate Design 3.23.09" xfId="14063"/>
    <cellStyle name="_Power Cost Value Copy 11.30.05 gas 1.09.06 AURORA at 1.10.06_Electric Rate Spread and Rate Design 3.23.09 2" xfId="14064"/>
    <cellStyle name="_Power Cost Value Copy 11.30.05 gas 1.09.06 AURORA at 1.10.06_Electric Rate Spread and Rate Design 3.23.09 2 2" xfId="14065"/>
    <cellStyle name="_Power Cost Value Copy 11.30.05 gas 1.09.06 AURORA at 1.10.06_Electric Rate Spread and Rate Design 3.23.09 2 2 2" xfId="14066"/>
    <cellStyle name="_Power Cost Value Copy 11.30.05 gas 1.09.06 AURORA at 1.10.06_Electric Rate Spread and Rate Design 3.23.09 2 2 2 2" xfId="14067"/>
    <cellStyle name="_Power Cost Value Copy 11.30.05 gas 1.09.06 AURORA at 1.10.06_Electric Rate Spread and Rate Design 3.23.09 2 2 3" xfId="14068"/>
    <cellStyle name="_Power Cost Value Copy 11.30.05 gas 1.09.06 AURORA at 1.10.06_Electric Rate Spread and Rate Design 3.23.09 2 3" xfId="14069"/>
    <cellStyle name="_Power Cost Value Copy 11.30.05 gas 1.09.06 AURORA at 1.10.06_Electric Rate Spread and Rate Design 3.23.09 2 3 2" xfId="14070"/>
    <cellStyle name="_Power Cost Value Copy 11.30.05 gas 1.09.06 AURORA at 1.10.06_Electric Rate Spread and Rate Design 3.23.09 2 3 2 2" xfId="14071"/>
    <cellStyle name="_Power Cost Value Copy 11.30.05 gas 1.09.06 AURORA at 1.10.06_Electric Rate Spread and Rate Design 3.23.09 2 3 3" xfId="14072"/>
    <cellStyle name="_Power Cost Value Copy 11.30.05 gas 1.09.06 AURORA at 1.10.06_Electric Rate Spread and Rate Design 3.23.09 2 4" xfId="14073"/>
    <cellStyle name="_Power Cost Value Copy 11.30.05 gas 1.09.06 AURORA at 1.10.06_Electric Rate Spread and Rate Design 3.23.09 2 4 2" xfId="14074"/>
    <cellStyle name="_Power Cost Value Copy 11.30.05 gas 1.09.06 AURORA at 1.10.06_Electric Rate Spread and Rate Design 3.23.09 2 4 2 2" xfId="14075"/>
    <cellStyle name="_Power Cost Value Copy 11.30.05 gas 1.09.06 AURORA at 1.10.06_Electric Rate Spread and Rate Design 3.23.09 2 4 3" xfId="14076"/>
    <cellStyle name="_Power Cost Value Copy 11.30.05 gas 1.09.06 AURORA at 1.10.06_Electric Rate Spread and Rate Design 3.23.09 2 5" xfId="14077"/>
    <cellStyle name="_Power Cost Value Copy 11.30.05 gas 1.09.06 AURORA at 1.10.06_Electric Rate Spread and Rate Design 3.23.09 3" xfId="14078"/>
    <cellStyle name="_Power Cost Value Copy 11.30.05 gas 1.09.06 AURORA at 1.10.06_Electric Rate Spread and Rate Design 3.23.09 3 2" xfId="14079"/>
    <cellStyle name="_Power Cost Value Copy 11.30.05 gas 1.09.06 AURORA at 1.10.06_Electric Rate Spread and Rate Design 3.23.09 3 2 2" xfId="14080"/>
    <cellStyle name="_Power Cost Value Copy 11.30.05 gas 1.09.06 AURORA at 1.10.06_Electric Rate Spread and Rate Design 3.23.09 3 3" xfId="14081"/>
    <cellStyle name="_Power Cost Value Copy 11.30.05 gas 1.09.06 AURORA at 1.10.06_Electric Rate Spread and Rate Design 3.23.09 4" xfId="14082"/>
    <cellStyle name="_Power Cost Value Copy 11.30.05 gas 1.09.06 AURORA at 1.10.06_Electric Rate Spread and Rate Design 3.23.09 4 2" xfId="14083"/>
    <cellStyle name="_Power Cost Value Copy 11.30.05 gas 1.09.06 AURORA at 1.10.06_Electric Rate Spread and Rate Design 3.23.09 4 2 2" xfId="14084"/>
    <cellStyle name="_Power Cost Value Copy 11.30.05 gas 1.09.06 AURORA at 1.10.06_Electric Rate Spread and Rate Design 3.23.09 4 3" xfId="14085"/>
    <cellStyle name="_Power Cost Value Copy 11.30.05 gas 1.09.06 AURORA at 1.10.06_Electric Rate Spread and Rate Design 3.23.09 5" xfId="14086"/>
    <cellStyle name="_Power Cost Value Copy 11.30.05 gas 1.09.06 AURORA at 1.10.06_Electric Rate Spread and Rate Design 3.23.09 5 2" xfId="14087"/>
    <cellStyle name="_Power Cost Value Copy 11.30.05 gas 1.09.06 AURORA at 1.10.06_Electric Rate Spread and Rate Design 3.23.09 6" xfId="14088"/>
    <cellStyle name="_Power Cost Value Copy 11.30.05 gas 1.09.06 AURORA at 1.10.06_Exh A-1 resulting from UE-112050 effective Jan 1 2012" xfId="14089"/>
    <cellStyle name="_Power Cost Value Copy 11.30.05 gas 1.09.06 AURORA at 1.10.06_Exh A-1 resulting from UE-112050 effective Jan 1 2012 2" xfId="14090"/>
    <cellStyle name="_Power Cost Value Copy 11.30.05 gas 1.09.06 AURORA at 1.10.06_Exh G - Klamath Peaker PPA fr C Locke 2-12" xfId="14091"/>
    <cellStyle name="_Power Cost Value Copy 11.30.05 gas 1.09.06 AURORA at 1.10.06_Exh G - Klamath Peaker PPA fr C Locke 2-12 2" xfId="14092"/>
    <cellStyle name="_Power Cost Value Copy 11.30.05 gas 1.09.06 AURORA at 1.10.06_Exhibit A-1 effective 4-1-11 fr S Free 12-11" xfId="14093"/>
    <cellStyle name="_Power Cost Value Copy 11.30.05 gas 1.09.06 AURORA at 1.10.06_Exhibit A-1 effective 4-1-11 fr S Free 12-11 2" xfId="14094"/>
    <cellStyle name="_Power Cost Value Copy 11.30.05 gas 1.09.06 AURORA at 1.10.06_Exhibit D fr R Gho 12-31-08" xfId="14095"/>
    <cellStyle name="_Power Cost Value Copy 11.30.05 gas 1.09.06 AURORA at 1.10.06_Exhibit D fr R Gho 12-31-08 2" xfId="14096"/>
    <cellStyle name="_Power Cost Value Copy 11.30.05 gas 1.09.06 AURORA at 1.10.06_Exhibit D fr R Gho 12-31-08 2 2" xfId="14097"/>
    <cellStyle name="_Power Cost Value Copy 11.30.05 gas 1.09.06 AURORA at 1.10.06_Exhibit D fr R Gho 12-31-08 2 2 2" xfId="14098"/>
    <cellStyle name="_Power Cost Value Copy 11.30.05 gas 1.09.06 AURORA at 1.10.06_Exhibit D fr R Gho 12-31-08 2 2 2 2" xfId="14099"/>
    <cellStyle name="_Power Cost Value Copy 11.30.05 gas 1.09.06 AURORA at 1.10.06_Exhibit D fr R Gho 12-31-08 2 2 3" xfId="14100"/>
    <cellStyle name="_Power Cost Value Copy 11.30.05 gas 1.09.06 AURORA at 1.10.06_Exhibit D fr R Gho 12-31-08 2 3" xfId="14101"/>
    <cellStyle name="_Power Cost Value Copy 11.30.05 gas 1.09.06 AURORA at 1.10.06_Exhibit D fr R Gho 12-31-08 2 3 2" xfId="14102"/>
    <cellStyle name="_Power Cost Value Copy 11.30.05 gas 1.09.06 AURORA at 1.10.06_Exhibit D fr R Gho 12-31-08 2 4" xfId="14103"/>
    <cellStyle name="_Power Cost Value Copy 11.30.05 gas 1.09.06 AURORA at 1.10.06_Exhibit D fr R Gho 12-31-08 3" xfId="14104"/>
    <cellStyle name="_Power Cost Value Copy 11.30.05 gas 1.09.06 AURORA at 1.10.06_Exhibit D fr R Gho 12-31-08 3 2" xfId="14105"/>
    <cellStyle name="_Power Cost Value Copy 11.30.05 gas 1.09.06 AURORA at 1.10.06_Exhibit D fr R Gho 12-31-08 3 2 2" xfId="14106"/>
    <cellStyle name="_Power Cost Value Copy 11.30.05 gas 1.09.06 AURORA at 1.10.06_Exhibit D fr R Gho 12-31-08 3 3" xfId="14107"/>
    <cellStyle name="_Power Cost Value Copy 11.30.05 gas 1.09.06 AURORA at 1.10.06_Exhibit D fr R Gho 12-31-08 3 4" xfId="14108"/>
    <cellStyle name="_Power Cost Value Copy 11.30.05 gas 1.09.06 AURORA at 1.10.06_Exhibit D fr R Gho 12-31-08 4" xfId="14109"/>
    <cellStyle name="_Power Cost Value Copy 11.30.05 gas 1.09.06 AURORA at 1.10.06_Exhibit D fr R Gho 12-31-08 4 2" xfId="14110"/>
    <cellStyle name="_Power Cost Value Copy 11.30.05 gas 1.09.06 AURORA at 1.10.06_Exhibit D fr R Gho 12-31-08 5" xfId="14111"/>
    <cellStyle name="_Power Cost Value Copy 11.30.05 gas 1.09.06 AURORA at 1.10.06_Exhibit D fr R Gho 12-31-08 v2" xfId="14112"/>
    <cellStyle name="_Power Cost Value Copy 11.30.05 gas 1.09.06 AURORA at 1.10.06_Exhibit D fr R Gho 12-31-08 v2 2" xfId="14113"/>
    <cellStyle name="_Power Cost Value Copy 11.30.05 gas 1.09.06 AURORA at 1.10.06_Exhibit D fr R Gho 12-31-08 v2 2 2" xfId="14114"/>
    <cellStyle name="_Power Cost Value Copy 11.30.05 gas 1.09.06 AURORA at 1.10.06_Exhibit D fr R Gho 12-31-08 v2 2 2 2" xfId="14115"/>
    <cellStyle name="_Power Cost Value Copy 11.30.05 gas 1.09.06 AURORA at 1.10.06_Exhibit D fr R Gho 12-31-08 v2 2 2 2 2" xfId="14116"/>
    <cellStyle name="_Power Cost Value Copy 11.30.05 gas 1.09.06 AURORA at 1.10.06_Exhibit D fr R Gho 12-31-08 v2 2 2 3" xfId="14117"/>
    <cellStyle name="_Power Cost Value Copy 11.30.05 gas 1.09.06 AURORA at 1.10.06_Exhibit D fr R Gho 12-31-08 v2 2 3" xfId="14118"/>
    <cellStyle name="_Power Cost Value Copy 11.30.05 gas 1.09.06 AURORA at 1.10.06_Exhibit D fr R Gho 12-31-08 v2 2 3 2" xfId="14119"/>
    <cellStyle name="_Power Cost Value Copy 11.30.05 gas 1.09.06 AURORA at 1.10.06_Exhibit D fr R Gho 12-31-08 v2 2 4" xfId="14120"/>
    <cellStyle name="_Power Cost Value Copy 11.30.05 gas 1.09.06 AURORA at 1.10.06_Exhibit D fr R Gho 12-31-08 v2 3" xfId="14121"/>
    <cellStyle name="_Power Cost Value Copy 11.30.05 gas 1.09.06 AURORA at 1.10.06_Exhibit D fr R Gho 12-31-08 v2 3 2" xfId="14122"/>
    <cellStyle name="_Power Cost Value Copy 11.30.05 gas 1.09.06 AURORA at 1.10.06_Exhibit D fr R Gho 12-31-08 v2 3 2 2" xfId="14123"/>
    <cellStyle name="_Power Cost Value Copy 11.30.05 gas 1.09.06 AURORA at 1.10.06_Exhibit D fr R Gho 12-31-08 v2 3 3" xfId="14124"/>
    <cellStyle name="_Power Cost Value Copy 11.30.05 gas 1.09.06 AURORA at 1.10.06_Exhibit D fr R Gho 12-31-08 v2 3 4" xfId="14125"/>
    <cellStyle name="_Power Cost Value Copy 11.30.05 gas 1.09.06 AURORA at 1.10.06_Exhibit D fr R Gho 12-31-08 v2 4" xfId="14126"/>
    <cellStyle name="_Power Cost Value Copy 11.30.05 gas 1.09.06 AURORA at 1.10.06_Exhibit D fr R Gho 12-31-08 v2 4 2" xfId="14127"/>
    <cellStyle name="_Power Cost Value Copy 11.30.05 gas 1.09.06 AURORA at 1.10.06_Exhibit D fr R Gho 12-31-08 v2 5" xfId="14128"/>
    <cellStyle name="_Power Cost Value Copy 11.30.05 gas 1.09.06 AURORA at 1.10.06_Exhibit D fr R Gho 12-31-08 v2_DEM-WP(C) ENERG10C--ctn Mid-C_042010 2010GRC" xfId="14129"/>
    <cellStyle name="_Power Cost Value Copy 11.30.05 gas 1.09.06 AURORA at 1.10.06_Exhibit D fr R Gho 12-31-08 v2_DEM-WP(C) ENERG10C--ctn Mid-C_042010 2010GRC 2" xfId="14130"/>
    <cellStyle name="_Power Cost Value Copy 11.30.05 gas 1.09.06 AURORA at 1.10.06_Exhibit D fr R Gho 12-31-08 v2_NIM Summary" xfId="14131"/>
    <cellStyle name="_Power Cost Value Copy 11.30.05 gas 1.09.06 AURORA at 1.10.06_Exhibit D fr R Gho 12-31-08 v2_NIM Summary 2" xfId="14132"/>
    <cellStyle name="_Power Cost Value Copy 11.30.05 gas 1.09.06 AURORA at 1.10.06_Exhibit D fr R Gho 12-31-08 v2_NIM Summary 2 2" xfId="14133"/>
    <cellStyle name="_Power Cost Value Copy 11.30.05 gas 1.09.06 AURORA at 1.10.06_Exhibit D fr R Gho 12-31-08 v2_NIM Summary 2 2 2" xfId="14134"/>
    <cellStyle name="_Power Cost Value Copy 11.30.05 gas 1.09.06 AURORA at 1.10.06_Exhibit D fr R Gho 12-31-08 v2_NIM Summary 2 2 2 2" xfId="14135"/>
    <cellStyle name="_Power Cost Value Copy 11.30.05 gas 1.09.06 AURORA at 1.10.06_Exhibit D fr R Gho 12-31-08 v2_NIM Summary 2 2 3" xfId="14136"/>
    <cellStyle name="_Power Cost Value Copy 11.30.05 gas 1.09.06 AURORA at 1.10.06_Exhibit D fr R Gho 12-31-08 v2_NIM Summary 2 3" xfId="14137"/>
    <cellStyle name="_Power Cost Value Copy 11.30.05 gas 1.09.06 AURORA at 1.10.06_Exhibit D fr R Gho 12-31-08 v2_NIM Summary 2 3 2" xfId="14138"/>
    <cellStyle name="_Power Cost Value Copy 11.30.05 gas 1.09.06 AURORA at 1.10.06_Exhibit D fr R Gho 12-31-08 v2_NIM Summary 2 4" xfId="14139"/>
    <cellStyle name="_Power Cost Value Copy 11.30.05 gas 1.09.06 AURORA at 1.10.06_Exhibit D fr R Gho 12-31-08 v2_NIM Summary 3" xfId="14140"/>
    <cellStyle name="_Power Cost Value Copy 11.30.05 gas 1.09.06 AURORA at 1.10.06_Exhibit D fr R Gho 12-31-08 v2_NIM Summary 3 2" xfId="14141"/>
    <cellStyle name="_Power Cost Value Copy 11.30.05 gas 1.09.06 AURORA at 1.10.06_Exhibit D fr R Gho 12-31-08 v2_NIM Summary 3 2 2" xfId="14142"/>
    <cellStyle name="_Power Cost Value Copy 11.30.05 gas 1.09.06 AURORA at 1.10.06_Exhibit D fr R Gho 12-31-08 v2_NIM Summary 3 3" xfId="14143"/>
    <cellStyle name="_Power Cost Value Copy 11.30.05 gas 1.09.06 AURORA at 1.10.06_Exhibit D fr R Gho 12-31-08 v2_NIM Summary 3 4" xfId="14144"/>
    <cellStyle name="_Power Cost Value Copy 11.30.05 gas 1.09.06 AURORA at 1.10.06_Exhibit D fr R Gho 12-31-08 v2_NIM Summary 4" xfId="14145"/>
    <cellStyle name="_Power Cost Value Copy 11.30.05 gas 1.09.06 AURORA at 1.10.06_Exhibit D fr R Gho 12-31-08 v2_NIM Summary 4 2" xfId="14146"/>
    <cellStyle name="_Power Cost Value Copy 11.30.05 gas 1.09.06 AURORA at 1.10.06_Exhibit D fr R Gho 12-31-08 v2_NIM Summary 5" xfId="14147"/>
    <cellStyle name="_Power Cost Value Copy 11.30.05 gas 1.09.06 AURORA at 1.10.06_Exhibit D fr R Gho 12-31-08 v2_NIM Summary_DEM-WP(C) ENERG10C--ctn Mid-C_042010 2010GRC" xfId="14148"/>
    <cellStyle name="_Power Cost Value Copy 11.30.05 gas 1.09.06 AURORA at 1.10.06_Exhibit D fr R Gho 12-31-08 v2_NIM Summary_DEM-WP(C) ENERG10C--ctn Mid-C_042010 2010GRC 2" xfId="14149"/>
    <cellStyle name="_Power Cost Value Copy 11.30.05 gas 1.09.06 AURORA at 1.10.06_Exhibit D fr R Gho 12-31-08_DEM-WP(C) ENERG10C--ctn Mid-C_042010 2010GRC" xfId="14150"/>
    <cellStyle name="_Power Cost Value Copy 11.30.05 gas 1.09.06 AURORA at 1.10.06_Exhibit D fr R Gho 12-31-08_DEM-WP(C) ENERG10C--ctn Mid-C_042010 2010GRC 2" xfId="14151"/>
    <cellStyle name="_Power Cost Value Copy 11.30.05 gas 1.09.06 AURORA at 1.10.06_Exhibit D fr R Gho 12-31-08_NIM Summary" xfId="14152"/>
    <cellStyle name="_Power Cost Value Copy 11.30.05 gas 1.09.06 AURORA at 1.10.06_Exhibit D fr R Gho 12-31-08_NIM Summary 2" xfId="14153"/>
    <cellStyle name="_Power Cost Value Copy 11.30.05 gas 1.09.06 AURORA at 1.10.06_Exhibit D fr R Gho 12-31-08_NIM Summary 2 2" xfId="14154"/>
    <cellStyle name="_Power Cost Value Copy 11.30.05 gas 1.09.06 AURORA at 1.10.06_Exhibit D fr R Gho 12-31-08_NIM Summary 2 2 2" xfId="14155"/>
    <cellStyle name="_Power Cost Value Copy 11.30.05 gas 1.09.06 AURORA at 1.10.06_Exhibit D fr R Gho 12-31-08_NIM Summary 2 2 2 2" xfId="14156"/>
    <cellStyle name="_Power Cost Value Copy 11.30.05 gas 1.09.06 AURORA at 1.10.06_Exhibit D fr R Gho 12-31-08_NIM Summary 2 2 3" xfId="14157"/>
    <cellStyle name="_Power Cost Value Copy 11.30.05 gas 1.09.06 AURORA at 1.10.06_Exhibit D fr R Gho 12-31-08_NIM Summary 2 3" xfId="14158"/>
    <cellStyle name="_Power Cost Value Copy 11.30.05 gas 1.09.06 AURORA at 1.10.06_Exhibit D fr R Gho 12-31-08_NIM Summary 2 3 2" xfId="14159"/>
    <cellStyle name="_Power Cost Value Copy 11.30.05 gas 1.09.06 AURORA at 1.10.06_Exhibit D fr R Gho 12-31-08_NIM Summary 2 4" xfId="14160"/>
    <cellStyle name="_Power Cost Value Copy 11.30.05 gas 1.09.06 AURORA at 1.10.06_Exhibit D fr R Gho 12-31-08_NIM Summary 3" xfId="14161"/>
    <cellStyle name="_Power Cost Value Copy 11.30.05 gas 1.09.06 AURORA at 1.10.06_Exhibit D fr R Gho 12-31-08_NIM Summary 3 2" xfId="14162"/>
    <cellStyle name="_Power Cost Value Copy 11.30.05 gas 1.09.06 AURORA at 1.10.06_Exhibit D fr R Gho 12-31-08_NIM Summary 3 2 2" xfId="14163"/>
    <cellStyle name="_Power Cost Value Copy 11.30.05 gas 1.09.06 AURORA at 1.10.06_Exhibit D fr R Gho 12-31-08_NIM Summary 3 3" xfId="14164"/>
    <cellStyle name="_Power Cost Value Copy 11.30.05 gas 1.09.06 AURORA at 1.10.06_Exhibit D fr R Gho 12-31-08_NIM Summary 3 4" xfId="14165"/>
    <cellStyle name="_Power Cost Value Copy 11.30.05 gas 1.09.06 AURORA at 1.10.06_Exhibit D fr R Gho 12-31-08_NIM Summary 4" xfId="14166"/>
    <cellStyle name="_Power Cost Value Copy 11.30.05 gas 1.09.06 AURORA at 1.10.06_Exhibit D fr R Gho 12-31-08_NIM Summary 4 2" xfId="14167"/>
    <cellStyle name="_Power Cost Value Copy 11.30.05 gas 1.09.06 AURORA at 1.10.06_Exhibit D fr R Gho 12-31-08_NIM Summary 5" xfId="14168"/>
    <cellStyle name="_Power Cost Value Copy 11.30.05 gas 1.09.06 AURORA at 1.10.06_Exhibit D fr R Gho 12-31-08_NIM Summary_DEM-WP(C) ENERG10C--ctn Mid-C_042010 2010GRC" xfId="14169"/>
    <cellStyle name="_Power Cost Value Copy 11.30.05 gas 1.09.06 AURORA at 1.10.06_Exhibit D fr R Gho 12-31-08_NIM Summary_DEM-WP(C) ENERG10C--ctn Mid-C_042010 2010GRC 2" xfId="14170"/>
    <cellStyle name="_Power Cost Value Copy 11.30.05 gas 1.09.06 AURORA at 1.10.06_Final 2008 PTC Rate Design Workpapers 10.27.08" xfId="14171"/>
    <cellStyle name="_Power Cost Value Copy 11.30.05 gas 1.09.06 AURORA at 1.10.06_Final 2009 Electric Low Income Workpapers" xfId="14172"/>
    <cellStyle name="_Power Cost Value Copy 11.30.05 gas 1.09.06 AURORA at 1.10.06_Gas Rev Req Model (2010 GRC)" xfId="14173"/>
    <cellStyle name="_Power Cost Value Copy 11.30.05 gas 1.09.06 AURORA at 1.10.06_Hopkins Ridge Prepaid Tran - Interest Earned RY 12ME Feb  '11" xfId="14174"/>
    <cellStyle name="_Power Cost Value Copy 11.30.05 gas 1.09.06 AURORA at 1.10.06_Hopkins Ridge Prepaid Tran - Interest Earned RY 12ME Feb  '11 2" xfId="14175"/>
    <cellStyle name="_Power Cost Value Copy 11.30.05 gas 1.09.06 AURORA at 1.10.06_Hopkins Ridge Prepaid Tran - Interest Earned RY 12ME Feb  '11 2 2" xfId="14176"/>
    <cellStyle name="_Power Cost Value Copy 11.30.05 gas 1.09.06 AURORA at 1.10.06_Hopkins Ridge Prepaid Tran - Interest Earned RY 12ME Feb  '11 2 2 2" xfId="14177"/>
    <cellStyle name="_Power Cost Value Copy 11.30.05 gas 1.09.06 AURORA at 1.10.06_Hopkins Ridge Prepaid Tran - Interest Earned RY 12ME Feb  '11 2 2 2 2" xfId="14178"/>
    <cellStyle name="_Power Cost Value Copy 11.30.05 gas 1.09.06 AURORA at 1.10.06_Hopkins Ridge Prepaid Tran - Interest Earned RY 12ME Feb  '11 2 2 3" xfId="14179"/>
    <cellStyle name="_Power Cost Value Copy 11.30.05 gas 1.09.06 AURORA at 1.10.06_Hopkins Ridge Prepaid Tran - Interest Earned RY 12ME Feb  '11 2 3" xfId="14180"/>
    <cellStyle name="_Power Cost Value Copy 11.30.05 gas 1.09.06 AURORA at 1.10.06_Hopkins Ridge Prepaid Tran - Interest Earned RY 12ME Feb  '11 2 3 2" xfId="14181"/>
    <cellStyle name="_Power Cost Value Copy 11.30.05 gas 1.09.06 AURORA at 1.10.06_Hopkins Ridge Prepaid Tran - Interest Earned RY 12ME Feb  '11 2 4" xfId="14182"/>
    <cellStyle name="_Power Cost Value Copy 11.30.05 gas 1.09.06 AURORA at 1.10.06_Hopkins Ridge Prepaid Tran - Interest Earned RY 12ME Feb  '11 3" xfId="14183"/>
    <cellStyle name="_Power Cost Value Copy 11.30.05 gas 1.09.06 AURORA at 1.10.06_Hopkins Ridge Prepaid Tran - Interest Earned RY 12ME Feb  '11 3 2" xfId="14184"/>
    <cellStyle name="_Power Cost Value Copy 11.30.05 gas 1.09.06 AURORA at 1.10.06_Hopkins Ridge Prepaid Tran - Interest Earned RY 12ME Feb  '11 3 2 2" xfId="14185"/>
    <cellStyle name="_Power Cost Value Copy 11.30.05 gas 1.09.06 AURORA at 1.10.06_Hopkins Ridge Prepaid Tran - Interest Earned RY 12ME Feb  '11 3 3" xfId="14186"/>
    <cellStyle name="_Power Cost Value Copy 11.30.05 gas 1.09.06 AURORA at 1.10.06_Hopkins Ridge Prepaid Tran - Interest Earned RY 12ME Feb  '11 3 4" xfId="14187"/>
    <cellStyle name="_Power Cost Value Copy 11.30.05 gas 1.09.06 AURORA at 1.10.06_Hopkins Ridge Prepaid Tran - Interest Earned RY 12ME Feb  '11 4" xfId="14188"/>
    <cellStyle name="_Power Cost Value Copy 11.30.05 gas 1.09.06 AURORA at 1.10.06_Hopkins Ridge Prepaid Tran - Interest Earned RY 12ME Feb  '11 4 2" xfId="14189"/>
    <cellStyle name="_Power Cost Value Copy 11.30.05 gas 1.09.06 AURORA at 1.10.06_Hopkins Ridge Prepaid Tran - Interest Earned RY 12ME Feb  '11 5" xfId="14190"/>
    <cellStyle name="_Power Cost Value Copy 11.30.05 gas 1.09.06 AURORA at 1.10.06_Hopkins Ridge Prepaid Tran - Interest Earned RY 12ME Feb  '11_DEM-WP(C) ENERG10C--ctn Mid-C_042010 2010GRC" xfId="14191"/>
    <cellStyle name="_Power Cost Value Copy 11.30.05 gas 1.09.06 AURORA at 1.10.06_Hopkins Ridge Prepaid Tran - Interest Earned RY 12ME Feb  '11_DEM-WP(C) ENERG10C--ctn Mid-C_042010 2010GRC 2" xfId="14192"/>
    <cellStyle name="_Power Cost Value Copy 11.30.05 gas 1.09.06 AURORA at 1.10.06_Hopkins Ridge Prepaid Tran - Interest Earned RY 12ME Feb  '11_NIM Summary" xfId="14193"/>
    <cellStyle name="_Power Cost Value Copy 11.30.05 gas 1.09.06 AURORA at 1.10.06_Hopkins Ridge Prepaid Tran - Interest Earned RY 12ME Feb  '11_NIM Summary 2" xfId="14194"/>
    <cellStyle name="_Power Cost Value Copy 11.30.05 gas 1.09.06 AURORA at 1.10.06_Hopkins Ridge Prepaid Tran - Interest Earned RY 12ME Feb  '11_NIM Summary 2 2" xfId="14195"/>
    <cellStyle name="_Power Cost Value Copy 11.30.05 gas 1.09.06 AURORA at 1.10.06_Hopkins Ridge Prepaid Tran - Interest Earned RY 12ME Feb  '11_NIM Summary 2 2 2" xfId="14196"/>
    <cellStyle name="_Power Cost Value Copy 11.30.05 gas 1.09.06 AURORA at 1.10.06_Hopkins Ridge Prepaid Tran - Interest Earned RY 12ME Feb  '11_NIM Summary 2 2 2 2" xfId="14197"/>
    <cellStyle name="_Power Cost Value Copy 11.30.05 gas 1.09.06 AURORA at 1.10.06_Hopkins Ridge Prepaid Tran - Interest Earned RY 12ME Feb  '11_NIM Summary 2 2 3" xfId="14198"/>
    <cellStyle name="_Power Cost Value Copy 11.30.05 gas 1.09.06 AURORA at 1.10.06_Hopkins Ridge Prepaid Tran - Interest Earned RY 12ME Feb  '11_NIM Summary 2 3" xfId="14199"/>
    <cellStyle name="_Power Cost Value Copy 11.30.05 gas 1.09.06 AURORA at 1.10.06_Hopkins Ridge Prepaid Tran - Interest Earned RY 12ME Feb  '11_NIM Summary 2 3 2" xfId="14200"/>
    <cellStyle name="_Power Cost Value Copy 11.30.05 gas 1.09.06 AURORA at 1.10.06_Hopkins Ridge Prepaid Tran - Interest Earned RY 12ME Feb  '11_NIM Summary 2 4" xfId="14201"/>
    <cellStyle name="_Power Cost Value Copy 11.30.05 gas 1.09.06 AURORA at 1.10.06_Hopkins Ridge Prepaid Tran - Interest Earned RY 12ME Feb  '11_NIM Summary 3" xfId="14202"/>
    <cellStyle name="_Power Cost Value Copy 11.30.05 gas 1.09.06 AURORA at 1.10.06_Hopkins Ridge Prepaid Tran - Interest Earned RY 12ME Feb  '11_NIM Summary 3 2" xfId="14203"/>
    <cellStyle name="_Power Cost Value Copy 11.30.05 gas 1.09.06 AURORA at 1.10.06_Hopkins Ridge Prepaid Tran - Interest Earned RY 12ME Feb  '11_NIM Summary 3 2 2" xfId="14204"/>
    <cellStyle name="_Power Cost Value Copy 11.30.05 gas 1.09.06 AURORA at 1.10.06_Hopkins Ridge Prepaid Tran - Interest Earned RY 12ME Feb  '11_NIM Summary 3 3" xfId="14205"/>
    <cellStyle name="_Power Cost Value Copy 11.30.05 gas 1.09.06 AURORA at 1.10.06_Hopkins Ridge Prepaid Tran - Interest Earned RY 12ME Feb  '11_NIM Summary 3 4" xfId="14206"/>
    <cellStyle name="_Power Cost Value Copy 11.30.05 gas 1.09.06 AURORA at 1.10.06_Hopkins Ridge Prepaid Tran - Interest Earned RY 12ME Feb  '11_NIM Summary 4" xfId="14207"/>
    <cellStyle name="_Power Cost Value Copy 11.30.05 gas 1.09.06 AURORA at 1.10.06_Hopkins Ridge Prepaid Tran - Interest Earned RY 12ME Feb  '11_NIM Summary 4 2" xfId="14208"/>
    <cellStyle name="_Power Cost Value Copy 11.30.05 gas 1.09.06 AURORA at 1.10.06_Hopkins Ridge Prepaid Tran - Interest Earned RY 12ME Feb  '11_NIM Summary 5" xfId="14209"/>
    <cellStyle name="_Power Cost Value Copy 11.30.05 gas 1.09.06 AURORA at 1.10.06_Hopkins Ridge Prepaid Tran - Interest Earned RY 12ME Feb  '11_NIM Summary_DEM-WP(C) ENERG10C--ctn Mid-C_042010 2010GRC" xfId="14210"/>
    <cellStyle name="_Power Cost Value Copy 11.30.05 gas 1.09.06 AURORA at 1.10.06_Hopkins Ridge Prepaid Tran - Interest Earned RY 12ME Feb  '11_NIM Summary_DEM-WP(C) ENERG10C--ctn Mid-C_042010 2010GRC 2" xfId="14211"/>
    <cellStyle name="_Power Cost Value Copy 11.30.05 gas 1.09.06 AURORA at 1.10.06_Hopkins Ridge Prepaid Tran - Interest Earned RY 12ME Feb  '11_Transmission Workbook for May BOD" xfId="14212"/>
    <cellStyle name="_Power Cost Value Copy 11.30.05 gas 1.09.06 AURORA at 1.10.06_Hopkins Ridge Prepaid Tran - Interest Earned RY 12ME Feb  '11_Transmission Workbook for May BOD 2" xfId="14213"/>
    <cellStyle name="_Power Cost Value Copy 11.30.05 gas 1.09.06 AURORA at 1.10.06_Hopkins Ridge Prepaid Tran - Interest Earned RY 12ME Feb  '11_Transmission Workbook for May BOD 2 2" xfId="14214"/>
    <cellStyle name="_Power Cost Value Copy 11.30.05 gas 1.09.06 AURORA at 1.10.06_Hopkins Ridge Prepaid Tran - Interest Earned RY 12ME Feb  '11_Transmission Workbook for May BOD 2 2 2" xfId="14215"/>
    <cellStyle name="_Power Cost Value Copy 11.30.05 gas 1.09.06 AURORA at 1.10.06_Hopkins Ridge Prepaid Tran - Interest Earned RY 12ME Feb  '11_Transmission Workbook for May BOD 2 2 2 2" xfId="14216"/>
    <cellStyle name="_Power Cost Value Copy 11.30.05 gas 1.09.06 AURORA at 1.10.06_Hopkins Ridge Prepaid Tran - Interest Earned RY 12ME Feb  '11_Transmission Workbook for May BOD 2 2 3" xfId="14217"/>
    <cellStyle name="_Power Cost Value Copy 11.30.05 gas 1.09.06 AURORA at 1.10.06_Hopkins Ridge Prepaid Tran - Interest Earned RY 12ME Feb  '11_Transmission Workbook for May BOD 2 3" xfId="14218"/>
    <cellStyle name="_Power Cost Value Copy 11.30.05 gas 1.09.06 AURORA at 1.10.06_Hopkins Ridge Prepaid Tran - Interest Earned RY 12ME Feb  '11_Transmission Workbook for May BOD 2 3 2" xfId="14219"/>
    <cellStyle name="_Power Cost Value Copy 11.30.05 gas 1.09.06 AURORA at 1.10.06_Hopkins Ridge Prepaid Tran - Interest Earned RY 12ME Feb  '11_Transmission Workbook for May BOD 2 4" xfId="14220"/>
    <cellStyle name="_Power Cost Value Copy 11.30.05 gas 1.09.06 AURORA at 1.10.06_Hopkins Ridge Prepaid Tran - Interest Earned RY 12ME Feb  '11_Transmission Workbook for May BOD 3" xfId="14221"/>
    <cellStyle name="_Power Cost Value Copy 11.30.05 gas 1.09.06 AURORA at 1.10.06_Hopkins Ridge Prepaid Tran - Interest Earned RY 12ME Feb  '11_Transmission Workbook for May BOD 3 2" xfId="14222"/>
    <cellStyle name="_Power Cost Value Copy 11.30.05 gas 1.09.06 AURORA at 1.10.06_Hopkins Ridge Prepaid Tran - Interest Earned RY 12ME Feb  '11_Transmission Workbook for May BOD 3 2 2" xfId="14223"/>
    <cellStyle name="_Power Cost Value Copy 11.30.05 gas 1.09.06 AURORA at 1.10.06_Hopkins Ridge Prepaid Tran - Interest Earned RY 12ME Feb  '11_Transmission Workbook for May BOD 3 3" xfId="14224"/>
    <cellStyle name="_Power Cost Value Copy 11.30.05 gas 1.09.06 AURORA at 1.10.06_Hopkins Ridge Prepaid Tran - Interest Earned RY 12ME Feb  '11_Transmission Workbook for May BOD 3 4" xfId="14225"/>
    <cellStyle name="_Power Cost Value Copy 11.30.05 gas 1.09.06 AURORA at 1.10.06_Hopkins Ridge Prepaid Tran - Interest Earned RY 12ME Feb  '11_Transmission Workbook for May BOD 4" xfId="14226"/>
    <cellStyle name="_Power Cost Value Copy 11.30.05 gas 1.09.06 AURORA at 1.10.06_Hopkins Ridge Prepaid Tran - Interest Earned RY 12ME Feb  '11_Transmission Workbook for May BOD 4 2" xfId="14227"/>
    <cellStyle name="_Power Cost Value Copy 11.30.05 gas 1.09.06 AURORA at 1.10.06_Hopkins Ridge Prepaid Tran - Interest Earned RY 12ME Feb  '11_Transmission Workbook for May BOD 5" xfId="14228"/>
    <cellStyle name="_Power Cost Value Copy 11.30.05 gas 1.09.06 AURORA at 1.10.06_Hopkins Ridge Prepaid Tran - Interest Earned RY 12ME Feb  '11_Transmission Workbook for May BOD_DEM-WP(C) ENERG10C--ctn Mid-C_042010 2010GRC" xfId="14229"/>
    <cellStyle name="_Power Cost Value Copy 11.30.05 gas 1.09.06 AURORA at 1.10.06_Hopkins Ridge Prepaid Tran - Interest Earned RY 12ME Feb  '11_Transmission Workbook for May BOD_DEM-WP(C) ENERG10C--ctn Mid-C_042010 2010GRC 2" xfId="14230"/>
    <cellStyle name="_Power Cost Value Copy 11.30.05 gas 1.09.06 AURORA at 1.10.06_INPUTS" xfId="14231"/>
    <cellStyle name="_Power Cost Value Copy 11.30.05 gas 1.09.06 AURORA at 1.10.06_INPUTS 2" xfId="14232"/>
    <cellStyle name="_Power Cost Value Copy 11.30.05 gas 1.09.06 AURORA at 1.10.06_INPUTS 2 2" xfId="14233"/>
    <cellStyle name="_Power Cost Value Copy 11.30.05 gas 1.09.06 AURORA at 1.10.06_INPUTS 2 2 2" xfId="14234"/>
    <cellStyle name="_Power Cost Value Copy 11.30.05 gas 1.09.06 AURORA at 1.10.06_INPUTS 2 2 2 2" xfId="14235"/>
    <cellStyle name="_Power Cost Value Copy 11.30.05 gas 1.09.06 AURORA at 1.10.06_INPUTS 2 2 3" xfId="14236"/>
    <cellStyle name="_Power Cost Value Copy 11.30.05 gas 1.09.06 AURORA at 1.10.06_INPUTS 2 3" xfId="14237"/>
    <cellStyle name="_Power Cost Value Copy 11.30.05 gas 1.09.06 AURORA at 1.10.06_INPUTS 2 3 2" xfId="14238"/>
    <cellStyle name="_Power Cost Value Copy 11.30.05 gas 1.09.06 AURORA at 1.10.06_INPUTS 2 3 2 2" xfId="14239"/>
    <cellStyle name="_Power Cost Value Copy 11.30.05 gas 1.09.06 AURORA at 1.10.06_INPUTS 2 3 3" xfId="14240"/>
    <cellStyle name="_Power Cost Value Copy 11.30.05 gas 1.09.06 AURORA at 1.10.06_INPUTS 2 4" xfId="14241"/>
    <cellStyle name="_Power Cost Value Copy 11.30.05 gas 1.09.06 AURORA at 1.10.06_INPUTS 2 4 2" xfId="14242"/>
    <cellStyle name="_Power Cost Value Copy 11.30.05 gas 1.09.06 AURORA at 1.10.06_INPUTS 2 4 2 2" xfId="14243"/>
    <cellStyle name="_Power Cost Value Copy 11.30.05 gas 1.09.06 AURORA at 1.10.06_INPUTS 2 4 3" xfId="14244"/>
    <cellStyle name="_Power Cost Value Copy 11.30.05 gas 1.09.06 AURORA at 1.10.06_INPUTS 2 5" xfId="14245"/>
    <cellStyle name="_Power Cost Value Copy 11.30.05 gas 1.09.06 AURORA at 1.10.06_INPUTS 3" xfId="14246"/>
    <cellStyle name="_Power Cost Value Copy 11.30.05 gas 1.09.06 AURORA at 1.10.06_INPUTS 3 2" xfId="14247"/>
    <cellStyle name="_Power Cost Value Copy 11.30.05 gas 1.09.06 AURORA at 1.10.06_INPUTS 3 2 2" xfId="14248"/>
    <cellStyle name="_Power Cost Value Copy 11.30.05 gas 1.09.06 AURORA at 1.10.06_INPUTS 3 3" xfId="14249"/>
    <cellStyle name="_Power Cost Value Copy 11.30.05 gas 1.09.06 AURORA at 1.10.06_INPUTS 4" xfId="14250"/>
    <cellStyle name="_Power Cost Value Copy 11.30.05 gas 1.09.06 AURORA at 1.10.06_INPUTS 4 2" xfId="14251"/>
    <cellStyle name="_Power Cost Value Copy 11.30.05 gas 1.09.06 AURORA at 1.10.06_INPUTS 4 2 2" xfId="14252"/>
    <cellStyle name="_Power Cost Value Copy 11.30.05 gas 1.09.06 AURORA at 1.10.06_INPUTS 4 3" xfId="14253"/>
    <cellStyle name="_Power Cost Value Copy 11.30.05 gas 1.09.06 AURORA at 1.10.06_INPUTS 5" xfId="14254"/>
    <cellStyle name="_Power Cost Value Copy 11.30.05 gas 1.09.06 AURORA at 1.10.06_INPUTS 5 2" xfId="14255"/>
    <cellStyle name="_Power Cost Value Copy 11.30.05 gas 1.09.06 AURORA at 1.10.06_INPUTS 6" xfId="14256"/>
    <cellStyle name="_Power Cost Value Copy 11.30.05 gas 1.09.06 AURORA at 1.10.06_Leased Transformer &amp; Substation Plant &amp; Rev 12-2009" xfId="14257"/>
    <cellStyle name="_Power Cost Value Copy 11.30.05 gas 1.09.06 AURORA at 1.10.06_Leased Transformer &amp; Substation Plant &amp; Rev 12-2009 2" xfId="14258"/>
    <cellStyle name="_Power Cost Value Copy 11.30.05 gas 1.09.06 AURORA at 1.10.06_Leased Transformer &amp; Substation Plant &amp; Rev 12-2009 2 2" xfId="14259"/>
    <cellStyle name="_Power Cost Value Copy 11.30.05 gas 1.09.06 AURORA at 1.10.06_Leased Transformer &amp; Substation Plant &amp; Rev 12-2009 2 2 2" xfId="14260"/>
    <cellStyle name="_Power Cost Value Copy 11.30.05 gas 1.09.06 AURORA at 1.10.06_Leased Transformer &amp; Substation Plant &amp; Rev 12-2009 2 2 2 2" xfId="14261"/>
    <cellStyle name="_Power Cost Value Copy 11.30.05 gas 1.09.06 AURORA at 1.10.06_Leased Transformer &amp; Substation Plant &amp; Rev 12-2009 2 2 3" xfId="14262"/>
    <cellStyle name="_Power Cost Value Copy 11.30.05 gas 1.09.06 AURORA at 1.10.06_Leased Transformer &amp; Substation Plant &amp; Rev 12-2009 2 3" xfId="14263"/>
    <cellStyle name="_Power Cost Value Copy 11.30.05 gas 1.09.06 AURORA at 1.10.06_Leased Transformer &amp; Substation Plant &amp; Rev 12-2009 2 3 2" xfId="14264"/>
    <cellStyle name="_Power Cost Value Copy 11.30.05 gas 1.09.06 AURORA at 1.10.06_Leased Transformer &amp; Substation Plant &amp; Rev 12-2009 2 3 2 2" xfId="14265"/>
    <cellStyle name="_Power Cost Value Copy 11.30.05 gas 1.09.06 AURORA at 1.10.06_Leased Transformer &amp; Substation Plant &amp; Rev 12-2009 2 3 3" xfId="14266"/>
    <cellStyle name="_Power Cost Value Copy 11.30.05 gas 1.09.06 AURORA at 1.10.06_Leased Transformer &amp; Substation Plant &amp; Rev 12-2009 2 4" xfId="14267"/>
    <cellStyle name="_Power Cost Value Copy 11.30.05 gas 1.09.06 AURORA at 1.10.06_Leased Transformer &amp; Substation Plant &amp; Rev 12-2009 2 4 2" xfId="14268"/>
    <cellStyle name="_Power Cost Value Copy 11.30.05 gas 1.09.06 AURORA at 1.10.06_Leased Transformer &amp; Substation Plant &amp; Rev 12-2009 2 4 2 2" xfId="14269"/>
    <cellStyle name="_Power Cost Value Copy 11.30.05 gas 1.09.06 AURORA at 1.10.06_Leased Transformer &amp; Substation Plant &amp; Rev 12-2009 2 4 3" xfId="14270"/>
    <cellStyle name="_Power Cost Value Copy 11.30.05 gas 1.09.06 AURORA at 1.10.06_Leased Transformer &amp; Substation Plant &amp; Rev 12-2009 2 5" xfId="14271"/>
    <cellStyle name="_Power Cost Value Copy 11.30.05 gas 1.09.06 AURORA at 1.10.06_Leased Transformer &amp; Substation Plant &amp; Rev 12-2009 3" xfId="14272"/>
    <cellStyle name="_Power Cost Value Copy 11.30.05 gas 1.09.06 AURORA at 1.10.06_Leased Transformer &amp; Substation Plant &amp; Rev 12-2009 3 2" xfId="14273"/>
    <cellStyle name="_Power Cost Value Copy 11.30.05 gas 1.09.06 AURORA at 1.10.06_Leased Transformer &amp; Substation Plant &amp; Rev 12-2009 3 2 2" xfId="14274"/>
    <cellStyle name="_Power Cost Value Copy 11.30.05 gas 1.09.06 AURORA at 1.10.06_Leased Transformer &amp; Substation Plant &amp; Rev 12-2009 3 3" xfId="14275"/>
    <cellStyle name="_Power Cost Value Copy 11.30.05 gas 1.09.06 AURORA at 1.10.06_Leased Transformer &amp; Substation Plant &amp; Rev 12-2009 4" xfId="14276"/>
    <cellStyle name="_Power Cost Value Copy 11.30.05 gas 1.09.06 AURORA at 1.10.06_Leased Transformer &amp; Substation Plant &amp; Rev 12-2009 4 2" xfId="14277"/>
    <cellStyle name="_Power Cost Value Copy 11.30.05 gas 1.09.06 AURORA at 1.10.06_Leased Transformer &amp; Substation Plant &amp; Rev 12-2009 4 2 2" xfId="14278"/>
    <cellStyle name="_Power Cost Value Copy 11.30.05 gas 1.09.06 AURORA at 1.10.06_Leased Transformer &amp; Substation Plant &amp; Rev 12-2009 4 3" xfId="14279"/>
    <cellStyle name="_Power Cost Value Copy 11.30.05 gas 1.09.06 AURORA at 1.10.06_Leased Transformer &amp; Substation Plant &amp; Rev 12-2009 5" xfId="14280"/>
    <cellStyle name="_Power Cost Value Copy 11.30.05 gas 1.09.06 AURORA at 1.10.06_Leased Transformer &amp; Substation Plant &amp; Rev 12-2009 5 2" xfId="14281"/>
    <cellStyle name="_Power Cost Value Copy 11.30.05 gas 1.09.06 AURORA at 1.10.06_Leased Transformer &amp; Substation Plant &amp; Rev 12-2009 6" xfId="14282"/>
    <cellStyle name="_Power Cost Value Copy 11.30.05 gas 1.09.06 AURORA at 1.10.06_Mint Farm Generation BPA" xfId="14283"/>
    <cellStyle name="_Power Cost Value Copy 11.30.05 gas 1.09.06 AURORA at 1.10.06_NIM Summary" xfId="14284"/>
    <cellStyle name="_Power Cost Value Copy 11.30.05 gas 1.09.06 AURORA at 1.10.06_NIM Summary 09GRC" xfId="14285"/>
    <cellStyle name="_Power Cost Value Copy 11.30.05 gas 1.09.06 AURORA at 1.10.06_NIM Summary 09GRC 2" xfId="14286"/>
    <cellStyle name="_Power Cost Value Copy 11.30.05 gas 1.09.06 AURORA at 1.10.06_NIM Summary 09GRC 2 2" xfId="14287"/>
    <cellStyle name="_Power Cost Value Copy 11.30.05 gas 1.09.06 AURORA at 1.10.06_NIM Summary 09GRC 2 2 2" xfId="14288"/>
    <cellStyle name="_Power Cost Value Copy 11.30.05 gas 1.09.06 AURORA at 1.10.06_NIM Summary 09GRC 2 2 2 2" xfId="14289"/>
    <cellStyle name="_Power Cost Value Copy 11.30.05 gas 1.09.06 AURORA at 1.10.06_NIM Summary 09GRC 2 2 3" xfId="14290"/>
    <cellStyle name="_Power Cost Value Copy 11.30.05 gas 1.09.06 AURORA at 1.10.06_NIM Summary 09GRC 2 3" xfId="14291"/>
    <cellStyle name="_Power Cost Value Copy 11.30.05 gas 1.09.06 AURORA at 1.10.06_NIM Summary 09GRC 2 3 2" xfId="14292"/>
    <cellStyle name="_Power Cost Value Copy 11.30.05 gas 1.09.06 AURORA at 1.10.06_NIM Summary 09GRC 2 4" xfId="14293"/>
    <cellStyle name="_Power Cost Value Copy 11.30.05 gas 1.09.06 AURORA at 1.10.06_NIM Summary 09GRC 3" xfId="14294"/>
    <cellStyle name="_Power Cost Value Copy 11.30.05 gas 1.09.06 AURORA at 1.10.06_NIM Summary 09GRC 3 2" xfId="14295"/>
    <cellStyle name="_Power Cost Value Copy 11.30.05 gas 1.09.06 AURORA at 1.10.06_NIM Summary 09GRC 3 2 2" xfId="14296"/>
    <cellStyle name="_Power Cost Value Copy 11.30.05 gas 1.09.06 AURORA at 1.10.06_NIM Summary 09GRC 3 3" xfId="14297"/>
    <cellStyle name="_Power Cost Value Copy 11.30.05 gas 1.09.06 AURORA at 1.10.06_NIM Summary 09GRC 3 4" xfId="14298"/>
    <cellStyle name="_Power Cost Value Copy 11.30.05 gas 1.09.06 AURORA at 1.10.06_NIM Summary 09GRC 4" xfId="14299"/>
    <cellStyle name="_Power Cost Value Copy 11.30.05 gas 1.09.06 AURORA at 1.10.06_NIM Summary 09GRC 4 2" xfId="14300"/>
    <cellStyle name="_Power Cost Value Copy 11.30.05 gas 1.09.06 AURORA at 1.10.06_NIM Summary 09GRC 5" xfId="14301"/>
    <cellStyle name="_Power Cost Value Copy 11.30.05 gas 1.09.06 AURORA at 1.10.06_NIM Summary 09GRC_DEM-WP(C) ENERG10C--ctn Mid-C_042010 2010GRC" xfId="14302"/>
    <cellStyle name="_Power Cost Value Copy 11.30.05 gas 1.09.06 AURORA at 1.10.06_NIM Summary 09GRC_DEM-WP(C) ENERG10C--ctn Mid-C_042010 2010GRC 2" xfId="14303"/>
    <cellStyle name="_Power Cost Value Copy 11.30.05 gas 1.09.06 AURORA at 1.10.06_NIM Summary 10" xfId="14304"/>
    <cellStyle name="_Power Cost Value Copy 11.30.05 gas 1.09.06 AURORA at 1.10.06_NIM Summary 10 2" xfId="14305"/>
    <cellStyle name="_Power Cost Value Copy 11.30.05 gas 1.09.06 AURORA at 1.10.06_NIM Summary 10 2 2" xfId="14306"/>
    <cellStyle name="_Power Cost Value Copy 11.30.05 gas 1.09.06 AURORA at 1.10.06_NIM Summary 10 3" xfId="14307"/>
    <cellStyle name="_Power Cost Value Copy 11.30.05 gas 1.09.06 AURORA at 1.10.06_NIM Summary 10 4" xfId="14308"/>
    <cellStyle name="_Power Cost Value Copy 11.30.05 gas 1.09.06 AURORA at 1.10.06_NIM Summary 11" xfId="14309"/>
    <cellStyle name="_Power Cost Value Copy 11.30.05 gas 1.09.06 AURORA at 1.10.06_NIM Summary 11 2" xfId="14310"/>
    <cellStyle name="_Power Cost Value Copy 11.30.05 gas 1.09.06 AURORA at 1.10.06_NIM Summary 11 2 2" xfId="14311"/>
    <cellStyle name="_Power Cost Value Copy 11.30.05 gas 1.09.06 AURORA at 1.10.06_NIM Summary 11 3" xfId="14312"/>
    <cellStyle name="_Power Cost Value Copy 11.30.05 gas 1.09.06 AURORA at 1.10.06_NIM Summary 11 4" xfId="14313"/>
    <cellStyle name="_Power Cost Value Copy 11.30.05 gas 1.09.06 AURORA at 1.10.06_NIM Summary 12" xfId="14314"/>
    <cellStyle name="_Power Cost Value Copy 11.30.05 gas 1.09.06 AURORA at 1.10.06_NIM Summary 12 2" xfId="14315"/>
    <cellStyle name="_Power Cost Value Copy 11.30.05 gas 1.09.06 AURORA at 1.10.06_NIM Summary 12 2 2" xfId="14316"/>
    <cellStyle name="_Power Cost Value Copy 11.30.05 gas 1.09.06 AURORA at 1.10.06_NIM Summary 12 3" xfId="14317"/>
    <cellStyle name="_Power Cost Value Copy 11.30.05 gas 1.09.06 AURORA at 1.10.06_NIM Summary 12 4" xfId="14318"/>
    <cellStyle name="_Power Cost Value Copy 11.30.05 gas 1.09.06 AURORA at 1.10.06_NIM Summary 13" xfId="14319"/>
    <cellStyle name="_Power Cost Value Copy 11.30.05 gas 1.09.06 AURORA at 1.10.06_NIM Summary 13 2" xfId="14320"/>
    <cellStyle name="_Power Cost Value Copy 11.30.05 gas 1.09.06 AURORA at 1.10.06_NIM Summary 13 2 2" xfId="14321"/>
    <cellStyle name="_Power Cost Value Copy 11.30.05 gas 1.09.06 AURORA at 1.10.06_NIM Summary 13 3" xfId="14322"/>
    <cellStyle name="_Power Cost Value Copy 11.30.05 gas 1.09.06 AURORA at 1.10.06_NIM Summary 13 4" xfId="14323"/>
    <cellStyle name="_Power Cost Value Copy 11.30.05 gas 1.09.06 AURORA at 1.10.06_NIM Summary 14" xfId="14324"/>
    <cellStyle name="_Power Cost Value Copy 11.30.05 gas 1.09.06 AURORA at 1.10.06_NIM Summary 14 2" xfId="14325"/>
    <cellStyle name="_Power Cost Value Copy 11.30.05 gas 1.09.06 AURORA at 1.10.06_NIM Summary 14 2 2" xfId="14326"/>
    <cellStyle name="_Power Cost Value Copy 11.30.05 gas 1.09.06 AURORA at 1.10.06_NIM Summary 14 3" xfId="14327"/>
    <cellStyle name="_Power Cost Value Copy 11.30.05 gas 1.09.06 AURORA at 1.10.06_NIM Summary 14 4" xfId="14328"/>
    <cellStyle name="_Power Cost Value Copy 11.30.05 gas 1.09.06 AURORA at 1.10.06_NIM Summary 15" xfId="14329"/>
    <cellStyle name="_Power Cost Value Copy 11.30.05 gas 1.09.06 AURORA at 1.10.06_NIM Summary 15 2" xfId="14330"/>
    <cellStyle name="_Power Cost Value Copy 11.30.05 gas 1.09.06 AURORA at 1.10.06_NIM Summary 15 2 2" xfId="14331"/>
    <cellStyle name="_Power Cost Value Copy 11.30.05 gas 1.09.06 AURORA at 1.10.06_NIM Summary 15 3" xfId="14332"/>
    <cellStyle name="_Power Cost Value Copy 11.30.05 gas 1.09.06 AURORA at 1.10.06_NIM Summary 15 4" xfId="14333"/>
    <cellStyle name="_Power Cost Value Copy 11.30.05 gas 1.09.06 AURORA at 1.10.06_NIM Summary 16" xfId="14334"/>
    <cellStyle name="_Power Cost Value Copy 11.30.05 gas 1.09.06 AURORA at 1.10.06_NIM Summary 16 2" xfId="14335"/>
    <cellStyle name="_Power Cost Value Copy 11.30.05 gas 1.09.06 AURORA at 1.10.06_NIM Summary 16 2 2" xfId="14336"/>
    <cellStyle name="_Power Cost Value Copy 11.30.05 gas 1.09.06 AURORA at 1.10.06_NIM Summary 16 3" xfId="14337"/>
    <cellStyle name="_Power Cost Value Copy 11.30.05 gas 1.09.06 AURORA at 1.10.06_NIM Summary 16 4" xfId="14338"/>
    <cellStyle name="_Power Cost Value Copy 11.30.05 gas 1.09.06 AURORA at 1.10.06_NIM Summary 17" xfId="14339"/>
    <cellStyle name="_Power Cost Value Copy 11.30.05 gas 1.09.06 AURORA at 1.10.06_NIM Summary 17 2" xfId="14340"/>
    <cellStyle name="_Power Cost Value Copy 11.30.05 gas 1.09.06 AURORA at 1.10.06_NIM Summary 17 2 2" xfId="14341"/>
    <cellStyle name="_Power Cost Value Copy 11.30.05 gas 1.09.06 AURORA at 1.10.06_NIM Summary 17 3" xfId="14342"/>
    <cellStyle name="_Power Cost Value Copy 11.30.05 gas 1.09.06 AURORA at 1.10.06_NIM Summary 17 4" xfId="14343"/>
    <cellStyle name="_Power Cost Value Copy 11.30.05 gas 1.09.06 AURORA at 1.10.06_NIM Summary 18" xfId="14344"/>
    <cellStyle name="_Power Cost Value Copy 11.30.05 gas 1.09.06 AURORA at 1.10.06_NIM Summary 18 2" xfId="14345"/>
    <cellStyle name="_Power Cost Value Copy 11.30.05 gas 1.09.06 AURORA at 1.10.06_NIM Summary 18 2 2" xfId="14346"/>
    <cellStyle name="_Power Cost Value Copy 11.30.05 gas 1.09.06 AURORA at 1.10.06_NIM Summary 18 3" xfId="14347"/>
    <cellStyle name="_Power Cost Value Copy 11.30.05 gas 1.09.06 AURORA at 1.10.06_NIM Summary 18 4" xfId="14348"/>
    <cellStyle name="_Power Cost Value Copy 11.30.05 gas 1.09.06 AURORA at 1.10.06_NIM Summary 19" xfId="14349"/>
    <cellStyle name="_Power Cost Value Copy 11.30.05 gas 1.09.06 AURORA at 1.10.06_NIM Summary 19 2" xfId="14350"/>
    <cellStyle name="_Power Cost Value Copy 11.30.05 gas 1.09.06 AURORA at 1.10.06_NIM Summary 19 2 2" xfId="14351"/>
    <cellStyle name="_Power Cost Value Copy 11.30.05 gas 1.09.06 AURORA at 1.10.06_NIM Summary 19 3" xfId="14352"/>
    <cellStyle name="_Power Cost Value Copy 11.30.05 gas 1.09.06 AURORA at 1.10.06_NIM Summary 19 4" xfId="14353"/>
    <cellStyle name="_Power Cost Value Copy 11.30.05 gas 1.09.06 AURORA at 1.10.06_NIM Summary 2" xfId="14354"/>
    <cellStyle name="_Power Cost Value Copy 11.30.05 gas 1.09.06 AURORA at 1.10.06_NIM Summary 2 2" xfId="14355"/>
    <cellStyle name="_Power Cost Value Copy 11.30.05 gas 1.09.06 AURORA at 1.10.06_NIM Summary 2 2 2" xfId="14356"/>
    <cellStyle name="_Power Cost Value Copy 11.30.05 gas 1.09.06 AURORA at 1.10.06_NIM Summary 2 2 2 2" xfId="14357"/>
    <cellStyle name="_Power Cost Value Copy 11.30.05 gas 1.09.06 AURORA at 1.10.06_NIM Summary 2 2 3" xfId="14358"/>
    <cellStyle name="_Power Cost Value Copy 11.30.05 gas 1.09.06 AURORA at 1.10.06_NIM Summary 2 3" xfId="14359"/>
    <cellStyle name="_Power Cost Value Copy 11.30.05 gas 1.09.06 AURORA at 1.10.06_NIM Summary 2 3 2" xfId="14360"/>
    <cellStyle name="_Power Cost Value Copy 11.30.05 gas 1.09.06 AURORA at 1.10.06_NIM Summary 2 4" xfId="14361"/>
    <cellStyle name="_Power Cost Value Copy 11.30.05 gas 1.09.06 AURORA at 1.10.06_NIM Summary 20" xfId="14362"/>
    <cellStyle name="_Power Cost Value Copy 11.30.05 gas 1.09.06 AURORA at 1.10.06_NIM Summary 20 2" xfId="14363"/>
    <cellStyle name="_Power Cost Value Copy 11.30.05 gas 1.09.06 AURORA at 1.10.06_NIM Summary 20 3" xfId="14364"/>
    <cellStyle name="_Power Cost Value Copy 11.30.05 gas 1.09.06 AURORA at 1.10.06_NIM Summary 21" xfId="14365"/>
    <cellStyle name="_Power Cost Value Copy 11.30.05 gas 1.09.06 AURORA at 1.10.06_NIM Summary 21 2" xfId="14366"/>
    <cellStyle name="_Power Cost Value Copy 11.30.05 gas 1.09.06 AURORA at 1.10.06_NIM Summary 21 3" xfId="14367"/>
    <cellStyle name="_Power Cost Value Copy 11.30.05 gas 1.09.06 AURORA at 1.10.06_NIM Summary 22" xfId="14368"/>
    <cellStyle name="_Power Cost Value Copy 11.30.05 gas 1.09.06 AURORA at 1.10.06_NIM Summary 22 2" xfId="14369"/>
    <cellStyle name="_Power Cost Value Copy 11.30.05 gas 1.09.06 AURORA at 1.10.06_NIM Summary 22 3" xfId="14370"/>
    <cellStyle name="_Power Cost Value Copy 11.30.05 gas 1.09.06 AURORA at 1.10.06_NIM Summary 23" xfId="14371"/>
    <cellStyle name="_Power Cost Value Copy 11.30.05 gas 1.09.06 AURORA at 1.10.06_NIM Summary 23 2" xfId="14372"/>
    <cellStyle name="_Power Cost Value Copy 11.30.05 gas 1.09.06 AURORA at 1.10.06_NIM Summary 23 3" xfId="14373"/>
    <cellStyle name="_Power Cost Value Copy 11.30.05 gas 1.09.06 AURORA at 1.10.06_NIM Summary 24" xfId="14374"/>
    <cellStyle name="_Power Cost Value Copy 11.30.05 gas 1.09.06 AURORA at 1.10.06_NIM Summary 24 2" xfId="14375"/>
    <cellStyle name="_Power Cost Value Copy 11.30.05 gas 1.09.06 AURORA at 1.10.06_NIM Summary 24 3" xfId="14376"/>
    <cellStyle name="_Power Cost Value Copy 11.30.05 gas 1.09.06 AURORA at 1.10.06_NIM Summary 25" xfId="14377"/>
    <cellStyle name="_Power Cost Value Copy 11.30.05 gas 1.09.06 AURORA at 1.10.06_NIM Summary 25 2" xfId="14378"/>
    <cellStyle name="_Power Cost Value Copy 11.30.05 gas 1.09.06 AURORA at 1.10.06_NIM Summary 25 3" xfId="14379"/>
    <cellStyle name="_Power Cost Value Copy 11.30.05 gas 1.09.06 AURORA at 1.10.06_NIM Summary 26" xfId="14380"/>
    <cellStyle name="_Power Cost Value Copy 11.30.05 gas 1.09.06 AURORA at 1.10.06_NIM Summary 26 2" xfId="14381"/>
    <cellStyle name="_Power Cost Value Copy 11.30.05 gas 1.09.06 AURORA at 1.10.06_NIM Summary 26 3" xfId="14382"/>
    <cellStyle name="_Power Cost Value Copy 11.30.05 gas 1.09.06 AURORA at 1.10.06_NIM Summary 27" xfId="14383"/>
    <cellStyle name="_Power Cost Value Copy 11.30.05 gas 1.09.06 AURORA at 1.10.06_NIM Summary 27 2" xfId="14384"/>
    <cellStyle name="_Power Cost Value Copy 11.30.05 gas 1.09.06 AURORA at 1.10.06_NIM Summary 27 3" xfId="14385"/>
    <cellStyle name="_Power Cost Value Copy 11.30.05 gas 1.09.06 AURORA at 1.10.06_NIM Summary 28" xfId="14386"/>
    <cellStyle name="_Power Cost Value Copy 11.30.05 gas 1.09.06 AURORA at 1.10.06_NIM Summary 28 2" xfId="14387"/>
    <cellStyle name="_Power Cost Value Copy 11.30.05 gas 1.09.06 AURORA at 1.10.06_NIM Summary 28 3" xfId="14388"/>
    <cellStyle name="_Power Cost Value Copy 11.30.05 gas 1.09.06 AURORA at 1.10.06_NIM Summary 29" xfId="14389"/>
    <cellStyle name="_Power Cost Value Copy 11.30.05 gas 1.09.06 AURORA at 1.10.06_NIM Summary 29 2" xfId="14390"/>
    <cellStyle name="_Power Cost Value Copy 11.30.05 gas 1.09.06 AURORA at 1.10.06_NIM Summary 29 3" xfId="14391"/>
    <cellStyle name="_Power Cost Value Copy 11.30.05 gas 1.09.06 AURORA at 1.10.06_NIM Summary 3" xfId="14392"/>
    <cellStyle name="_Power Cost Value Copy 11.30.05 gas 1.09.06 AURORA at 1.10.06_NIM Summary 3 2" xfId="14393"/>
    <cellStyle name="_Power Cost Value Copy 11.30.05 gas 1.09.06 AURORA at 1.10.06_NIM Summary 3 2 2" xfId="14394"/>
    <cellStyle name="_Power Cost Value Copy 11.30.05 gas 1.09.06 AURORA at 1.10.06_NIM Summary 3 3" xfId="14395"/>
    <cellStyle name="_Power Cost Value Copy 11.30.05 gas 1.09.06 AURORA at 1.10.06_NIM Summary 3 4" xfId="14396"/>
    <cellStyle name="_Power Cost Value Copy 11.30.05 gas 1.09.06 AURORA at 1.10.06_NIM Summary 30" xfId="14397"/>
    <cellStyle name="_Power Cost Value Copy 11.30.05 gas 1.09.06 AURORA at 1.10.06_NIM Summary 30 2" xfId="14398"/>
    <cellStyle name="_Power Cost Value Copy 11.30.05 gas 1.09.06 AURORA at 1.10.06_NIM Summary 30 3" xfId="14399"/>
    <cellStyle name="_Power Cost Value Copy 11.30.05 gas 1.09.06 AURORA at 1.10.06_NIM Summary 31" xfId="14400"/>
    <cellStyle name="_Power Cost Value Copy 11.30.05 gas 1.09.06 AURORA at 1.10.06_NIM Summary 31 2" xfId="14401"/>
    <cellStyle name="_Power Cost Value Copy 11.30.05 gas 1.09.06 AURORA at 1.10.06_NIM Summary 31 3" xfId="14402"/>
    <cellStyle name="_Power Cost Value Copy 11.30.05 gas 1.09.06 AURORA at 1.10.06_NIM Summary 32" xfId="14403"/>
    <cellStyle name="_Power Cost Value Copy 11.30.05 gas 1.09.06 AURORA at 1.10.06_NIM Summary 32 2" xfId="14404"/>
    <cellStyle name="_Power Cost Value Copy 11.30.05 gas 1.09.06 AURORA at 1.10.06_NIM Summary 33" xfId="14405"/>
    <cellStyle name="_Power Cost Value Copy 11.30.05 gas 1.09.06 AURORA at 1.10.06_NIM Summary 33 2" xfId="14406"/>
    <cellStyle name="_Power Cost Value Copy 11.30.05 gas 1.09.06 AURORA at 1.10.06_NIM Summary 34" xfId="14407"/>
    <cellStyle name="_Power Cost Value Copy 11.30.05 gas 1.09.06 AURORA at 1.10.06_NIM Summary 34 2" xfId="14408"/>
    <cellStyle name="_Power Cost Value Copy 11.30.05 gas 1.09.06 AURORA at 1.10.06_NIM Summary 35" xfId="14409"/>
    <cellStyle name="_Power Cost Value Copy 11.30.05 gas 1.09.06 AURORA at 1.10.06_NIM Summary 35 2" xfId="14410"/>
    <cellStyle name="_Power Cost Value Copy 11.30.05 gas 1.09.06 AURORA at 1.10.06_NIM Summary 36" xfId="14411"/>
    <cellStyle name="_Power Cost Value Copy 11.30.05 gas 1.09.06 AURORA at 1.10.06_NIM Summary 36 2" xfId="14412"/>
    <cellStyle name="_Power Cost Value Copy 11.30.05 gas 1.09.06 AURORA at 1.10.06_NIM Summary 37" xfId="14413"/>
    <cellStyle name="_Power Cost Value Copy 11.30.05 gas 1.09.06 AURORA at 1.10.06_NIM Summary 37 2" xfId="14414"/>
    <cellStyle name="_Power Cost Value Copy 11.30.05 gas 1.09.06 AURORA at 1.10.06_NIM Summary 38" xfId="14415"/>
    <cellStyle name="_Power Cost Value Copy 11.30.05 gas 1.09.06 AURORA at 1.10.06_NIM Summary 38 2" xfId="14416"/>
    <cellStyle name="_Power Cost Value Copy 11.30.05 gas 1.09.06 AURORA at 1.10.06_NIM Summary 39" xfId="14417"/>
    <cellStyle name="_Power Cost Value Copy 11.30.05 gas 1.09.06 AURORA at 1.10.06_NIM Summary 39 2" xfId="14418"/>
    <cellStyle name="_Power Cost Value Copy 11.30.05 gas 1.09.06 AURORA at 1.10.06_NIM Summary 4" xfId="14419"/>
    <cellStyle name="_Power Cost Value Copy 11.30.05 gas 1.09.06 AURORA at 1.10.06_NIM Summary 4 2" xfId="14420"/>
    <cellStyle name="_Power Cost Value Copy 11.30.05 gas 1.09.06 AURORA at 1.10.06_NIM Summary 4 2 2" xfId="14421"/>
    <cellStyle name="_Power Cost Value Copy 11.30.05 gas 1.09.06 AURORA at 1.10.06_NIM Summary 4 3" xfId="14422"/>
    <cellStyle name="_Power Cost Value Copy 11.30.05 gas 1.09.06 AURORA at 1.10.06_NIM Summary 4 4" xfId="14423"/>
    <cellStyle name="_Power Cost Value Copy 11.30.05 gas 1.09.06 AURORA at 1.10.06_NIM Summary 40" xfId="14424"/>
    <cellStyle name="_Power Cost Value Copy 11.30.05 gas 1.09.06 AURORA at 1.10.06_NIM Summary 40 2" xfId="14425"/>
    <cellStyle name="_Power Cost Value Copy 11.30.05 gas 1.09.06 AURORA at 1.10.06_NIM Summary 41" xfId="14426"/>
    <cellStyle name="_Power Cost Value Copy 11.30.05 gas 1.09.06 AURORA at 1.10.06_NIM Summary 41 2" xfId="14427"/>
    <cellStyle name="_Power Cost Value Copy 11.30.05 gas 1.09.06 AURORA at 1.10.06_NIM Summary 42" xfId="14428"/>
    <cellStyle name="_Power Cost Value Copy 11.30.05 gas 1.09.06 AURORA at 1.10.06_NIM Summary 42 2" xfId="14429"/>
    <cellStyle name="_Power Cost Value Copy 11.30.05 gas 1.09.06 AURORA at 1.10.06_NIM Summary 43" xfId="14430"/>
    <cellStyle name="_Power Cost Value Copy 11.30.05 gas 1.09.06 AURORA at 1.10.06_NIM Summary 43 2" xfId="14431"/>
    <cellStyle name="_Power Cost Value Copy 11.30.05 gas 1.09.06 AURORA at 1.10.06_NIM Summary 44" xfId="14432"/>
    <cellStyle name="_Power Cost Value Copy 11.30.05 gas 1.09.06 AURORA at 1.10.06_NIM Summary 44 2" xfId="14433"/>
    <cellStyle name="_Power Cost Value Copy 11.30.05 gas 1.09.06 AURORA at 1.10.06_NIM Summary 45" xfId="14434"/>
    <cellStyle name="_Power Cost Value Copy 11.30.05 gas 1.09.06 AURORA at 1.10.06_NIM Summary 45 2" xfId="14435"/>
    <cellStyle name="_Power Cost Value Copy 11.30.05 gas 1.09.06 AURORA at 1.10.06_NIM Summary 46" xfId="14436"/>
    <cellStyle name="_Power Cost Value Copy 11.30.05 gas 1.09.06 AURORA at 1.10.06_NIM Summary 46 2" xfId="14437"/>
    <cellStyle name="_Power Cost Value Copy 11.30.05 gas 1.09.06 AURORA at 1.10.06_NIM Summary 47" xfId="14438"/>
    <cellStyle name="_Power Cost Value Copy 11.30.05 gas 1.09.06 AURORA at 1.10.06_NIM Summary 47 2" xfId="14439"/>
    <cellStyle name="_Power Cost Value Copy 11.30.05 gas 1.09.06 AURORA at 1.10.06_NIM Summary 48" xfId="14440"/>
    <cellStyle name="_Power Cost Value Copy 11.30.05 gas 1.09.06 AURORA at 1.10.06_NIM Summary 49" xfId="14441"/>
    <cellStyle name="_Power Cost Value Copy 11.30.05 gas 1.09.06 AURORA at 1.10.06_NIM Summary 5" xfId="14442"/>
    <cellStyle name="_Power Cost Value Copy 11.30.05 gas 1.09.06 AURORA at 1.10.06_NIM Summary 5 2" xfId="14443"/>
    <cellStyle name="_Power Cost Value Copy 11.30.05 gas 1.09.06 AURORA at 1.10.06_NIM Summary 5 2 2" xfId="14444"/>
    <cellStyle name="_Power Cost Value Copy 11.30.05 gas 1.09.06 AURORA at 1.10.06_NIM Summary 5 3" xfId="14445"/>
    <cellStyle name="_Power Cost Value Copy 11.30.05 gas 1.09.06 AURORA at 1.10.06_NIM Summary 5 4" xfId="14446"/>
    <cellStyle name="_Power Cost Value Copy 11.30.05 gas 1.09.06 AURORA at 1.10.06_NIM Summary 50" xfId="14447"/>
    <cellStyle name="_Power Cost Value Copy 11.30.05 gas 1.09.06 AURORA at 1.10.06_NIM Summary 51" xfId="14448"/>
    <cellStyle name="_Power Cost Value Copy 11.30.05 gas 1.09.06 AURORA at 1.10.06_NIM Summary 6" xfId="14449"/>
    <cellStyle name="_Power Cost Value Copy 11.30.05 gas 1.09.06 AURORA at 1.10.06_NIM Summary 6 2" xfId="14450"/>
    <cellStyle name="_Power Cost Value Copy 11.30.05 gas 1.09.06 AURORA at 1.10.06_NIM Summary 6 2 2" xfId="14451"/>
    <cellStyle name="_Power Cost Value Copy 11.30.05 gas 1.09.06 AURORA at 1.10.06_NIM Summary 6 3" xfId="14452"/>
    <cellStyle name="_Power Cost Value Copy 11.30.05 gas 1.09.06 AURORA at 1.10.06_NIM Summary 6 4" xfId="14453"/>
    <cellStyle name="_Power Cost Value Copy 11.30.05 gas 1.09.06 AURORA at 1.10.06_NIM Summary 7" xfId="14454"/>
    <cellStyle name="_Power Cost Value Copy 11.30.05 gas 1.09.06 AURORA at 1.10.06_NIM Summary 7 2" xfId="14455"/>
    <cellStyle name="_Power Cost Value Copy 11.30.05 gas 1.09.06 AURORA at 1.10.06_NIM Summary 7 2 2" xfId="14456"/>
    <cellStyle name="_Power Cost Value Copy 11.30.05 gas 1.09.06 AURORA at 1.10.06_NIM Summary 7 3" xfId="14457"/>
    <cellStyle name="_Power Cost Value Copy 11.30.05 gas 1.09.06 AURORA at 1.10.06_NIM Summary 7 4" xfId="14458"/>
    <cellStyle name="_Power Cost Value Copy 11.30.05 gas 1.09.06 AURORA at 1.10.06_NIM Summary 8" xfId="14459"/>
    <cellStyle name="_Power Cost Value Copy 11.30.05 gas 1.09.06 AURORA at 1.10.06_NIM Summary 8 2" xfId="14460"/>
    <cellStyle name="_Power Cost Value Copy 11.30.05 gas 1.09.06 AURORA at 1.10.06_NIM Summary 8 2 2" xfId="14461"/>
    <cellStyle name="_Power Cost Value Copy 11.30.05 gas 1.09.06 AURORA at 1.10.06_NIM Summary 8 3" xfId="14462"/>
    <cellStyle name="_Power Cost Value Copy 11.30.05 gas 1.09.06 AURORA at 1.10.06_NIM Summary 8 4" xfId="14463"/>
    <cellStyle name="_Power Cost Value Copy 11.30.05 gas 1.09.06 AURORA at 1.10.06_NIM Summary 9" xfId="14464"/>
    <cellStyle name="_Power Cost Value Copy 11.30.05 gas 1.09.06 AURORA at 1.10.06_NIM Summary 9 2" xfId="14465"/>
    <cellStyle name="_Power Cost Value Copy 11.30.05 gas 1.09.06 AURORA at 1.10.06_NIM Summary 9 2 2" xfId="14466"/>
    <cellStyle name="_Power Cost Value Copy 11.30.05 gas 1.09.06 AURORA at 1.10.06_NIM Summary 9 3" xfId="14467"/>
    <cellStyle name="_Power Cost Value Copy 11.30.05 gas 1.09.06 AURORA at 1.10.06_NIM Summary 9 4" xfId="14468"/>
    <cellStyle name="_Power Cost Value Copy 11.30.05 gas 1.09.06 AURORA at 1.10.06_NIM Summary_DEM-WP(C) ENERG10C--ctn Mid-C_042010 2010GRC" xfId="14469"/>
    <cellStyle name="_Power Cost Value Copy 11.30.05 gas 1.09.06 AURORA at 1.10.06_NIM Summary_DEM-WP(C) ENERG10C--ctn Mid-C_042010 2010GRC 2" xfId="14470"/>
    <cellStyle name="_Power Cost Value Copy 11.30.05 gas 1.09.06 AURORA at 1.10.06_PCA 10 -  Exhibit D Dec 2011" xfId="14471"/>
    <cellStyle name="_Power Cost Value Copy 11.30.05 gas 1.09.06 AURORA at 1.10.06_PCA 10 -  Exhibit D Dec 2011 2" xfId="14472"/>
    <cellStyle name="_Power Cost Value Copy 11.30.05 gas 1.09.06 AURORA at 1.10.06_PCA 10 -  Exhibit D from A Kellogg Jan 2011" xfId="14473"/>
    <cellStyle name="_Power Cost Value Copy 11.30.05 gas 1.09.06 AURORA at 1.10.06_PCA 10 -  Exhibit D from A Kellogg Jan 2011 2" xfId="14474"/>
    <cellStyle name="_Power Cost Value Copy 11.30.05 gas 1.09.06 AURORA at 1.10.06_PCA 10 -  Exhibit D from A Kellogg July 2011" xfId="14475"/>
    <cellStyle name="_Power Cost Value Copy 11.30.05 gas 1.09.06 AURORA at 1.10.06_PCA 10 -  Exhibit D from A Kellogg July 2011 2" xfId="14476"/>
    <cellStyle name="_Power Cost Value Copy 11.30.05 gas 1.09.06 AURORA at 1.10.06_PCA 10 -  Exhibit D from S Free Rcv'd 12-11" xfId="14477"/>
    <cellStyle name="_Power Cost Value Copy 11.30.05 gas 1.09.06 AURORA at 1.10.06_PCA 10 -  Exhibit D from S Free Rcv'd 12-11 2" xfId="14478"/>
    <cellStyle name="_Power Cost Value Copy 11.30.05 gas 1.09.06 AURORA at 1.10.06_PCA 11 -  Exhibit D Jan 2012 fr A Kellogg" xfId="14479"/>
    <cellStyle name="_Power Cost Value Copy 11.30.05 gas 1.09.06 AURORA at 1.10.06_PCA 11 -  Exhibit D Jan 2012 fr A Kellogg 2" xfId="14480"/>
    <cellStyle name="_Power Cost Value Copy 11.30.05 gas 1.09.06 AURORA at 1.10.06_PCA 11 -  Exhibit D Jan 2012 WF" xfId="14481"/>
    <cellStyle name="_Power Cost Value Copy 11.30.05 gas 1.09.06 AURORA at 1.10.06_PCA 11 -  Exhibit D Jan 2012 WF 2" xfId="14482"/>
    <cellStyle name="_Power Cost Value Copy 11.30.05 gas 1.09.06 AURORA at 1.10.06_PCA 7 - Exhibit D update 11_30_08 (2)" xfId="14483"/>
    <cellStyle name="_Power Cost Value Copy 11.30.05 gas 1.09.06 AURORA at 1.10.06_PCA 7 - Exhibit D update 11_30_08 (2) 2" xfId="14484"/>
    <cellStyle name="_Power Cost Value Copy 11.30.05 gas 1.09.06 AURORA at 1.10.06_PCA 7 - Exhibit D update 11_30_08 (2) 2 2" xfId="14485"/>
    <cellStyle name="_Power Cost Value Copy 11.30.05 gas 1.09.06 AURORA at 1.10.06_PCA 7 - Exhibit D update 11_30_08 (2) 2 2 2" xfId="14486"/>
    <cellStyle name="_Power Cost Value Copy 11.30.05 gas 1.09.06 AURORA at 1.10.06_PCA 7 - Exhibit D update 11_30_08 (2) 2 2 2 2" xfId="14487"/>
    <cellStyle name="_Power Cost Value Copy 11.30.05 gas 1.09.06 AURORA at 1.10.06_PCA 7 - Exhibit D update 11_30_08 (2) 2 2 2 2 2" xfId="14488"/>
    <cellStyle name="_Power Cost Value Copy 11.30.05 gas 1.09.06 AURORA at 1.10.06_PCA 7 - Exhibit D update 11_30_08 (2) 2 2 2 3" xfId="14489"/>
    <cellStyle name="_Power Cost Value Copy 11.30.05 gas 1.09.06 AURORA at 1.10.06_PCA 7 - Exhibit D update 11_30_08 (2) 2 2 3" xfId="14490"/>
    <cellStyle name="_Power Cost Value Copy 11.30.05 gas 1.09.06 AURORA at 1.10.06_PCA 7 - Exhibit D update 11_30_08 (2) 2 2 3 2" xfId="14491"/>
    <cellStyle name="_Power Cost Value Copy 11.30.05 gas 1.09.06 AURORA at 1.10.06_PCA 7 - Exhibit D update 11_30_08 (2) 2 2 4" xfId="14492"/>
    <cellStyle name="_Power Cost Value Copy 11.30.05 gas 1.09.06 AURORA at 1.10.06_PCA 7 - Exhibit D update 11_30_08 (2) 2 3" xfId="14493"/>
    <cellStyle name="_Power Cost Value Copy 11.30.05 gas 1.09.06 AURORA at 1.10.06_PCA 7 - Exhibit D update 11_30_08 (2) 2 3 2" xfId="14494"/>
    <cellStyle name="_Power Cost Value Copy 11.30.05 gas 1.09.06 AURORA at 1.10.06_PCA 7 - Exhibit D update 11_30_08 (2) 2 3 2 2" xfId="14495"/>
    <cellStyle name="_Power Cost Value Copy 11.30.05 gas 1.09.06 AURORA at 1.10.06_PCA 7 - Exhibit D update 11_30_08 (2) 2 3 3" xfId="14496"/>
    <cellStyle name="_Power Cost Value Copy 11.30.05 gas 1.09.06 AURORA at 1.10.06_PCA 7 - Exhibit D update 11_30_08 (2) 2 4" xfId="14497"/>
    <cellStyle name="_Power Cost Value Copy 11.30.05 gas 1.09.06 AURORA at 1.10.06_PCA 7 - Exhibit D update 11_30_08 (2) 2 4 2" xfId="14498"/>
    <cellStyle name="_Power Cost Value Copy 11.30.05 gas 1.09.06 AURORA at 1.10.06_PCA 7 - Exhibit D update 11_30_08 (2) 2 5" xfId="14499"/>
    <cellStyle name="_Power Cost Value Copy 11.30.05 gas 1.09.06 AURORA at 1.10.06_PCA 7 - Exhibit D update 11_30_08 (2) 3" xfId="14500"/>
    <cellStyle name="_Power Cost Value Copy 11.30.05 gas 1.09.06 AURORA at 1.10.06_PCA 7 - Exhibit D update 11_30_08 (2) 3 2" xfId="14501"/>
    <cellStyle name="_Power Cost Value Copy 11.30.05 gas 1.09.06 AURORA at 1.10.06_PCA 7 - Exhibit D update 11_30_08 (2) 3 2 2" xfId="14502"/>
    <cellStyle name="_Power Cost Value Copy 11.30.05 gas 1.09.06 AURORA at 1.10.06_PCA 7 - Exhibit D update 11_30_08 (2) 3 2 2 2" xfId="14503"/>
    <cellStyle name="_Power Cost Value Copy 11.30.05 gas 1.09.06 AURORA at 1.10.06_PCA 7 - Exhibit D update 11_30_08 (2) 3 2 3" xfId="14504"/>
    <cellStyle name="_Power Cost Value Copy 11.30.05 gas 1.09.06 AURORA at 1.10.06_PCA 7 - Exhibit D update 11_30_08 (2) 3 3" xfId="14505"/>
    <cellStyle name="_Power Cost Value Copy 11.30.05 gas 1.09.06 AURORA at 1.10.06_PCA 7 - Exhibit D update 11_30_08 (2) 3 3 2" xfId="14506"/>
    <cellStyle name="_Power Cost Value Copy 11.30.05 gas 1.09.06 AURORA at 1.10.06_PCA 7 - Exhibit D update 11_30_08 (2) 3 4" xfId="14507"/>
    <cellStyle name="_Power Cost Value Copy 11.30.05 gas 1.09.06 AURORA at 1.10.06_PCA 7 - Exhibit D update 11_30_08 (2) 4" xfId="14508"/>
    <cellStyle name="_Power Cost Value Copy 11.30.05 gas 1.09.06 AURORA at 1.10.06_PCA 7 - Exhibit D update 11_30_08 (2) 4 2" xfId="14509"/>
    <cellStyle name="_Power Cost Value Copy 11.30.05 gas 1.09.06 AURORA at 1.10.06_PCA 7 - Exhibit D update 11_30_08 (2) 4 2 2" xfId="14510"/>
    <cellStyle name="_Power Cost Value Copy 11.30.05 gas 1.09.06 AURORA at 1.10.06_PCA 7 - Exhibit D update 11_30_08 (2) 4 3" xfId="14511"/>
    <cellStyle name="_Power Cost Value Copy 11.30.05 gas 1.09.06 AURORA at 1.10.06_PCA 7 - Exhibit D update 11_30_08 (2) 4 4" xfId="14512"/>
    <cellStyle name="_Power Cost Value Copy 11.30.05 gas 1.09.06 AURORA at 1.10.06_PCA 7 - Exhibit D update 11_30_08 (2) 5" xfId="14513"/>
    <cellStyle name="_Power Cost Value Copy 11.30.05 gas 1.09.06 AURORA at 1.10.06_PCA 7 - Exhibit D update 11_30_08 (2) 5 2" xfId="14514"/>
    <cellStyle name="_Power Cost Value Copy 11.30.05 gas 1.09.06 AURORA at 1.10.06_PCA 7 - Exhibit D update 11_30_08 (2) 6" xfId="14515"/>
    <cellStyle name="_Power Cost Value Copy 11.30.05 gas 1.09.06 AURORA at 1.10.06_PCA 7 - Exhibit D update 11_30_08 (2)_DEM-WP(C) ENERG10C--ctn Mid-C_042010 2010GRC" xfId="14516"/>
    <cellStyle name="_Power Cost Value Copy 11.30.05 gas 1.09.06 AURORA at 1.10.06_PCA 7 - Exhibit D update 11_30_08 (2)_DEM-WP(C) ENERG10C--ctn Mid-C_042010 2010GRC 2" xfId="14517"/>
    <cellStyle name="_Power Cost Value Copy 11.30.05 gas 1.09.06 AURORA at 1.10.06_PCA 7 - Exhibit D update 11_30_08 (2)_NIM Summary" xfId="14518"/>
    <cellStyle name="_Power Cost Value Copy 11.30.05 gas 1.09.06 AURORA at 1.10.06_PCA 7 - Exhibit D update 11_30_08 (2)_NIM Summary 2" xfId="14519"/>
    <cellStyle name="_Power Cost Value Copy 11.30.05 gas 1.09.06 AURORA at 1.10.06_PCA 7 - Exhibit D update 11_30_08 (2)_NIM Summary 2 2" xfId="14520"/>
    <cellStyle name="_Power Cost Value Copy 11.30.05 gas 1.09.06 AURORA at 1.10.06_PCA 7 - Exhibit D update 11_30_08 (2)_NIM Summary 2 2 2" xfId="14521"/>
    <cellStyle name="_Power Cost Value Copy 11.30.05 gas 1.09.06 AURORA at 1.10.06_PCA 7 - Exhibit D update 11_30_08 (2)_NIM Summary 2 2 2 2" xfId="14522"/>
    <cellStyle name="_Power Cost Value Copy 11.30.05 gas 1.09.06 AURORA at 1.10.06_PCA 7 - Exhibit D update 11_30_08 (2)_NIM Summary 2 2 3" xfId="14523"/>
    <cellStyle name="_Power Cost Value Copy 11.30.05 gas 1.09.06 AURORA at 1.10.06_PCA 7 - Exhibit D update 11_30_08 (2)_NIM Summary 2 3" xfId="14524"/>
    <cellStyle name="_Power Cost Value Copy 11.30.05 gas 1.09.06 AURORA at 1.10.06_PCA 7 - Exhibit D update 11_30_08 (2)_NIM Summary 2 3 2" xfId="14525"/>
    <cellStyle name="_Power Cost Value Copy 11.30.05 gas 1.09.06 AURORA at 1.10.06_PCA 7 - Exhibit D update 11_30_08 (2)_NIM Summary 2 4" xfId="14526"/>
    <cellStyle name="_Power Cost Value Copy 11.30.05 gas 1.09.06 AURORA at 1.10.06_PCA 7 - Exhibit D update 11_30_08 (2)_NIM Summary 3" xfId="14527"/>
    <cellStyle name="_Power Cost Value Copy 11.30.05 gas 1.09.06 AURORA at 1.10.06_PCA 7 - Exhibit D update 11_30_08 (2)_NIM Summary 3 2" xfId="14528"/>
    <cellStyle name="_Power Cost Value Copy 11.30.05 gas 1.09.06 AURORA at 1.10.06_PCA 7 - Exhibit D update 11_30_08 (2)_NIM Summary 3 2 2" xfId="14529"/>
    <cellStyle name="_Power Cost Value Copy 11.30.05 gas 1.09.06 AURORA at 1.10.06_PCA 7 - Exhibit D update 11_30_08 (2)_NIM Summary 3 3" xfId="14530"/>
    <cellStyle name="_Power Cost Value Copy 11.30.05 gas 1.09.06 AURORA at 1.10.06_PCA 7 - Exhibit D update 11_30_08 (2)_NIM Summary 3 4" xfId="14531"/>
    <cellStyle name="_Power Cost Value Copy 11.30.05 gas 1.09.06 AURORA at 1.10.06_PCA 7 - Exhibit D update 11_30_08 (2)_NIM Summary 4" xfId="14532"/>
    <cellStyle name="_Power Cost Value Copy 11.30.05 gas 1.09.06 AURORA at 1.10.06_PCA 7 - Exhibit D update 11_30_08 (2)_NIM Summary 4 2" xfId="14533"/>
    <cellStyle name="_Power Cost Value Copy 11.30.05 gas 1.09.06 AURORA at 1.10.06_PCA 7 - Exhibit D update 11_30_08 (2)_NIM Summary 5" xfId="14534"/>
    <cellStyle name="_Power Cost Value Copy 11.30.05 gas 1.09.06 AURORA at 1.10.06_PCA 7 - Exhibit D update 11_30_08 (2)_NIM Summary_DEM-WP(C) ENERG10C--ctn Mid-C_042010 2010GRC" xfId="14535"/>
    <cellStyle name="_Power Cost Value Copy 11.30.05 gas 1.09.06 AURORA at 1.10.06_PCA 7 - Exhibit D update 11_30_08 (2)_NIM Summary_DEM-WP(C) ENERG10C--ctn Mid-C_042010 2010GRC 2" xfId="14536"/>
    <cellStyle name="_Power Cost Value Copy 11.30.05 gas 1.09.06 AURORA at 1.10.06_PCA 8 - Exhibit D update 12_31_09" xfId="14537"/>
    <cellStyle name="_Power Cost Value Copy 11.30.05 gas 1.09.06 AURORA at 1.10.06_PCA 8 - Exhibit D update 12_31_09 2" xfId="14538"/>
    <cellStyle name="_Power Cost Value Copy 11.30.05 gas 1.09.06 AURORA at 1.10.06_PCA 8 - Exhibit D update 12_31_09 2 2" xfId="14539"/>
    <cellStyle name="_Power Cost Value Copy 11.30.05 gas 1.09.06 AURORA at 1.10.06_PCA 8 - Exhibit D update 12_31_09 3" xfId="14540"/>
    <cellStyle name="_Power Cost Value Copy 11.30.05 gas 1.09.06 AURORA at 1.10.06_PCA 9 -  Exhibit D April 2010" xfId="14541"/>
    <cellStyle name="_Power Cost Value Copy 11.30.05 gas 1.09.06 AURORA at 1.10.06_PCA 9 -  Exhibit D April 2010 (3)" xfId="14542"/>
    <cellStyle name="_Power Cost Value Copy 11.30.05 gas 1.09.06 AURORA at 1.10.06_PCA 9 -  Exhibit D April 2010 (3) 2" xfId="14543"/>
    <cellStyle name="_Power Cost Value Copy 11.30.05 gas 1.09.06 AURORA at 1.10.06_PCA 9 -  Exhibit D April 2010 (3) 2 2" xfId="14544"/>
    <cellStyle name="_Power Cost Value Copy 11.30.05 gas 1.09.06 AURORA at 1.10.06_PCA 9 -  Exhibit D April 2010 (3) 2 2 2" xfId="14545"/>
    <cellStyle name="_Power Cost Value Copy 11.30.05 gas 1.09.06 AURORA at 1.10.06_PCA 9 -  Exhibit D April 2010 (3) 2 2 2 2" xfId="14546"/>
    <cellStyle name="_Power Cost Value Copy 11.30.05 gas 1.09.06 AURORA at 1.10.06_PCA 9 -  Exhibit D April 2010 (3) 2 2 3" xfId="14547"/>
    <cellStyle name="_Power Cost Value Copy 11.30.05 gas 1.09.06 AURORA at 1.10.06_PCA 9 -  Exhibit D April 2010 (3) 2 3" xfId="14548"/>
    <cellStyle name="_Power Cost Value Copy 11.30.05 gas 1.09.06 AURORA at 1.10.06_PCA 9 -  Exhibit D April 2010 (3) 2 3 2" xfId="14549"/>
    <cellStyle name="_Power Cost Value Copy 11.30.05 gas 1.09.06 AURORA at 1.10.06_PCA 9 -  Exhibit D April 2010 (3) 2 4" xfId="14550"/>
    <cellStyle name="_Power Cost Value Copy 11.30.05 gas 1.09.06 AURORA at 1.10.06_PCA 9 -  Exhibit D April 2010 (3) 3" xfId="14551"/>
    <cellStyle name="_Power Cost Value Copy 11.30.05 gas 1.09.06 AURORA at 1.10.06_PCA 9 -  Exhibit D April 2010 (3) 3 2" xfId="14552"/>
    <cellStyle name="_Power Cost Value Copy 11.30.05 gas 1.09.06 AURORA at 1.10.06_PCA 9 -  Exhibit D April 2010 (3) 3 2 2" xfId="14553"/>
    <cellStyle name="_Power Cost Value Copy 11.30.05 gas 1.09.06 AURORA at 1.10.06_PCA 9 -  Exhibit D April 2010 (3) 3 3" xfId="14554"/>
    <cellStyle name="_Power Cost Value Copy 11.30.05 gas 1.09.06 AURORA at 1.10.06_PCA 9 -  Exhibit D April 2010 (3) 3 4" xfId="14555"/>
    <cellStyle name="_Power Cost Value Copy 11.30.05 gas 1.09.06 AURORA at 1.10.06_PCA 9 -  Exhibit D April 2010 (3) 4" xfId="14556"/>
    <cellStyle name="_Power Cost Value Copy 11.30.05 gas 1.09.06 AURORA at 1.10.06_PCA 9 -  Exhibit D April 2010 (3) 4 2" xfId="14557"/>
    <cellStyle name="_Power Cost Value Copy 11.30.05 gas 1.09.06 AURORA at 1.10.06_PCA 9 -  Exhibit D April 2010 (3) 5" xfId="14558"/>
    <cellStyle name="_Power Cost Value Copy 11.30.05 gas 1.09.06 AURORA at 1.10.06_PCA 9 -  Exhibit D April 2010 (3)_DEM-WP(C) ENERG10C--ctn Mid-C_042010 2010GRC" xfId="14559"/>
    <cellStyle name="_Power Cost Value Copy 11.30.05 gas 1.09.06 AURORA at 1.10.06_PCA 9 -  Exhibit D April 2010 (3)_DEM-WP(C) ENERG10C--ctn Mid-C_042010 2010GRC 2" xfId="14560"/>
    <cellStyle name="_Power Cost Value Copy 11.30.05 gas 1.09.06 AURORA at 1.10.06_PCA 9 -  Exhibit D April 2010 2" xfId="14561"/>
    <cellStyle name="_Power Cost Value Copy 11.30.05 gas 1.09.06 AURORA at 1.10.06_PCA 9 -  Exhibit D April 2010 2 2" xfId="14562"/>
    <cellStyle name="_Power Cost Value Copy 11.30.05 gas 1.09.06 AURORA at 1.10.06_PCA 9 -  Exhibit D April 2010 3" xfId="14563"/>
    <cellStyle name="_Power Cost Value Copy 11.30.05 gas 1.09.06 AURORA at 1.10.06_PCA 9 -  Exhibit D April 2010 3 2" xfId="14564"/>
    <cellStyle name="_Power Cost Value Copy 11.30.05 gas 1.09.06 AURORA at 1.10.06_PCA 9 -  Exhibit D April 2010 4" xfId="14565"/>
    <cellStyle name="_Power Cost Value Copy 11.30.05 gas 1.09.06 AURORA at 1.10.06_PCA 9 -  Exhibit D April 2010 4 2" xfId="14566"/>
    <cellStyle name="_Power Cost Value Copy 11.30.05 gas 1.09.06 AURORA at 1.10.06_PCA 9 -  Exhibit D April 2010 5" xfId="14567"/>
    <cellStyle name="_Power Cost Value Copy 11.30.05 gas 1.09.06 AURORA at 1.10.06_PCA 9 -  Exhibit D April 2010 5 2" xfId="14568"/>
    <cellStyle name="_Power Cost Value Copy 11.30.05 gas 1.09.06 AURORA at 1.10.06_PCA 9 -  Exhibit D April 2010 6" xfId="14569"/>
    <cellStyle name="_Power Cost Value Copy 11.30.05 gas 1.09.06 AURORA at 1.10.06_PCA 9 -  Exhibit D April 2010 6 2" xfId="14570"/>
    <cellStyle name="_Power Cost Value Copy 11.30.05 gas 1.09.06 AURORA at 1.10.06_PCA 9 -  Exhibit D April 2010 7" xfId="14571"/>
    <cellStyle name="_Power Cost Value Copy 11.30.05 gas 1.09.06 AURORA at 1.10.06_PCA 9 -  Exhibit D Feb 2010" xfId="14572"/>
    <cellStyle name="_Power Cost Value Copy 11.30.05 gas 1.09.06 AURORA at 1.10.06_PCA 9 -  Exhibit D Feb 2010 2" xfId="14573"/>
    <cellStyle name="_Power Cost Value Copy 11.30.05 gas 1.09.06 AURORA at 1.10.06_PCA 9 -  Exhibit D Feb 2010 2 2" xfId="14574"/>
    <cellStyle name="_Power Cost Value Copy 11.30.05 gas 1.09.06 AURORA at 1.10.06_PCA 9 -  Exhibit D Feb 2010 3" xfId="14575"/>
    <cellStyle name="_Power Cost Value Copy 11.30.05 gas 1.09.06 AURORA at 1.10.06_PCA 9 -  Exhibit D Feb 2010 v2" xfId="14576"/>
    <cellStyle name="_Power Cost Value Copy 11.30.05 gas 1.09.06 AURORA at 1.10.06_PCA 9 -  Exhibit D Feb 2010 v2 2" xfId="14577"/>
    <cellStyle name="_Power Cost Value Copy 11.30.05 gas 1.09.06 AURORA at 1.10.06_PCA 9 -  Exhibit D Feb 2010 v2 2 2" xfId="14578"/>
    <cellStyle name="_Power Cost Value Copy 11.30.05 gas 1.09.06 AURORA at 1.10.06_PCA 9 -  Exhibit D Feb 2010 v2 3" xfId="14579"/>
    <cellStyle name="_Power Cost Value Copy 11.30.05 gas 1.09.06 AURORA at 1.10.06_PCA 9 -  Exhibit D Feb 2010 WF" xfId="14580"/>
    <cellStyle name="_Power Cost Value Copy 11.30.05 gas 1.09.06 AURORA at 1.10.06_PCA 9 -  Exhibit D Feb 2010 WF 2" xfId="14581"/>
    <cellStyle name="_Power Cost Value Copy 11.30.05 gas 1.09.06 AURORA at 1.10.06_PCA 9 -  Exhibit D Feb 2010 WF 2 2" xfId="14582"/>
    <cellStyle name="_Power Cost Value Copy 11.30.05 gas 1.09.06 AURORA at 1.10.06_PCA 9 -  Exhibit D Feb 2010 WF 3" xfId="14583"/>
    <cellStyle name="_Power Cost Value Copy 11.30.05 gas 1.09.06 AURORA at 1.10.06_PCA 9 -  Exhibit D Jan 2010" xfId="14584"/>
    <cellStyle name="_Power Cost Value Copy 11.30.05 gas 1.09.06 AURORA at 1.10.06_PCA 9 -  Exhibit D Jan 2010 2" xfId="14585"/>
    <cellStyle name="_Power Cost Value Copy 11.30.05 gas 1.09.06 AURORA at 1.10.06_PCA 9 -  Exhibit D Jan 2010 2 2" xfId="14586"/>
    <cellStyle name="_Power Cost Value Copy 11.30.05 gas 1.09.06 AURORA at 1.10.06_PCA 9 -  Exhibit D Jan 2010 3" xfId="14587"/>
    <cellStyle name="_Power Cost Value Copy 11.30.05 gas 1.09.06 AURORA at 1.10.06_PCA 9 -  Exhibit D March 2010 (2)" xfId="14588"/>
    <cellStyle name="_Power Cost Value Copy 11.30.05 gas 1.09.06 AURORA at 1.10.06_PCA 9 -  Exhibit D March 2010 (2) 2" xfId="14589"/>
    <cellStyle name="_Power Cost Value Copy 11.30.05 gas 1.09.06 AURORA at 1.10.06_PCA 9 -  Exhibit D March 2010 (2) 2 2" xfId="14590"/>
    <cellStyle name="_Power Cost Value Copy 11.30.05 gas 1.09.06 AURORA at 1.10.06_PCA 9 -  Exhibit D March 2010 (2) 3" xfId="14591"/>
    <cellStyle name="_Power Cost Value Copy 11.30.05 gas 1.09.06 AURORA at 1.10.06_PCA 9 -  Exhibit D Nov 2010" xfId="14592"/>
    <cellStyle name="_Power Cost Value Copy 11.30.05 gas 1.09.06 AURORA at 1.10.06_PCA 9 -  Exhibit D Nov 2010 2" xfId="14593"/>
    <cellStyle name="_Power Cost Value Copy 11.30.05 gas 1.09.06 AURORA at 1.10.06_PCA 9 -  Exhibit D Nov 2010 2 2" xfId="14594"/>
    <cellStyle name="_Power Cost Value Copy 11.30.05 gas 1.09.06 AURORA at 1.10.06_PCA 9 -  Exhibit D Nov 2010 3" xfId="14595"/>
    <cellStyle name="_Power Cost Value Copy 11.30.05 gas 1.09.06 AURORA at 1.10.06_PCA 9 - Exhibit D at August 2010" xfId="14596"/>
    <cellStyle name="_Power Cost Value Copy 11.30.05 gas 1.09.06 AURORA at 1.10.06_PCA 9 - Exhibit D at August 2010 2" xfId="14597"/>
    <cellStyle name="_Power Cost Value Copy 11.30.05 gas 1.09.06 AURORA at 1.10.06_PCA 9 - Exhibit D at August 2010 2 2" xfId="14598"/>
    <cellStyle name="_Power Cost Value Copy 11.30.05 gas 1.09.06 AURORA at 1.10.06_PCA 9 - Exhibit D at August 2010 3" xfId="14599"/>
    <cellStyle name="_Power Cost Value Copy 11.30.05 gas 1.09.06 AURORA at 1.10.06_PCA 9 - Exhibit D June 2010 GRC" xfId="14600"/>
    <cellStyle name="_Power Cost Value Copy 11.30.05 gas 1.09.06 AURORA at 1.10.06_PCA 9 - Exhibit D June 2010 GRC 2" xfId="14601"/>
    <cellStyle name="_Power Cost Value Copy 11.30.05 gas 1.09.06 AURORA at 1.10.06_PCA 9 - Exhibit D June 2010 GRC 2 2" xfId="14602"/>
    <cellStyle name="_Power Cost Value Copy 11.30.05 gas 1.09.06 AURORA at 1.10.06_PCA 9 - Exhibit D June 2010 GRC 3" xfId="14603"/>
    <cellStyle name="_Power Cost Value Copy 11.30.05 gas 1.09.06 AURORA at 1.10.06_Power Costs - Comparison bx Rbtl-Staff-Jt-PC" xfId="14604"/>
    <cellStyle name="_Power Cost Value Copy 11.30.05 gas 1.09.06 AURORA at 1.10.06_Power Costs - Comparison bx Rbtl-Staff-Jt-PC 2" xfId="14605"/>
    <cellStyle name="_Power Cost Value Copy 11.30.05 gas 1.09.06 AURORA at 1.10.06_Power Costs - Comparison bx Rbtl-Staff-Jt-PC 2 2" xfId="14606"/>
    <cellStyle name="_Power Cost Value Copy 11.30.05 gas 1.09.06 AURORA at 1.10.06_Power Costs - Comparison bx Rbtl-Staff-Jt-PC 2 2 2" xfId="14607"/>
    <cellStyle name="_Power Cost Value Copy 11.30.05 gas 1.09.06 AURORA at 1.10.06_Power Costs - Comparison bx Rbtl-Staff-Jt-PC 2 2 2 2" xfId="14608"/>
    <cellStyle name="_Power Cost Value Copy 11.30.05 gas 1.09.06 AURORA at 1.10.06_Power Costs - Comparison bx Rbtl-Staff-Jt-PC 2 2 3" xfId="14609"/>
    <cellStyle name="_Power Cost Value Copy 11.30.05 gas 1.09.06 AURORA at 1.10.06_Power Costs - Comparison bx Rbtl-Staff-Jt-PC 2 3" xfId="14610"/>
    <cellStyle name="_Power Cost Value Copy 11.30.05 gas 1.09.06 AURORA at 1.10.06_Power Costs - Comparison bx Rbtl-Staff-Jt-PC 2 3 2" xfId="14611"/>
    <cellStyle name="_Power Cost Value Copy 11.30.05 gas 1.09.06 AURORA at 1.10.06_Power Costs - Comparison bx Rbtl-Staff-Jt-PC 2 4" xfId="14612"/>
    <cellStyle name="_Power Cost Value Copy 11.30.05 gas 1.09.06 AURORA at 1.10.06_Power Costs - Comparison bx Rbtl-Staff-Jt-PC 3" xfId="14613"/>
    <cellStyle name="_Power Cost Value Copy 11.30.05 gas 1.09.06 AURORA at 1.10.06_Power Costs - Comparison bx Rbtl-Staff-Jt-PC 3 2" xfId="14614"/>
    <cellStyle name="_Power Cost Value Copy 11.30.05 gas 1.09.06 AURORA at 1.10.06_Power Costs - Comparison bx Rbtl-Staff-Jt-PC 3 2 2" xfId="14615"/>
    <cellStyle name="_Power Cost Value Copy 11.30.05 gas 1.09.06 AURORA at 1.10.06_Power Costs - Comparison bx Rbtl-Staff-Jt-PC 3 3" xfId="14616"/>
    <cellStyle name="_Power Cost Value Copy 11.30.05 gas 1.09.06 AURORA at 1.10.06_Power Costs - Comparison bx Rbtl-Staff-Jt-PC 3 4" xfId="14617"/>
    <cellStyle name="_Power Cost Value Copy 11.30.05 gas 1.09.06 AURORA at 1.10.06_Power Costs - Comparison bx Rbtl-Staff-Jt-PC 4" xfId="14618"/>
    <cellStyle name="_Power Cost Value Copy 11.30.05 gas 1.09.06 AURORA at 1.10.06_Power Costs - Comparison bx Rbtl-Staff-Jt-PC 4 2" xfId="14619"/>
    <cellStyle name="_Power Cost Value Copy 11.30.05 gas 1.09.06 AURORA at 1.10.06_Power Costs - Comparison bx Rbtl-Staff-Jt-PC 5" xfId="14620"/>
    <cellStyle name="_Power Cost Value Copy 11.30.05 gas 1.09.06 AURORA at 1.10.06_Power Costs - Comparison bx Rbtl-Staff-Jt-PC_Adj Bench DR 3 for Initial Briefs (Electric)" xfId="14621"/>
    <cellStyle name="_Power Cost Value Copy 11.30.05 gas 1.09.06 AURORA at 1.10.06_Power Costs - Comparison bx Rbtl-Staff-Jt-PC_Adj Bench DR 3 for Initial Briefs (Electric) 2" xfId="14622"/>
    <cellStyle name="_Power Cost Value Copy 11.30.05 gas 1.09.06 AURORA at 1.10.06_Power Costs - Comparison bx Rbtl-Staff-Jt-PC_Adj Bench DR 3 for Initial Briefs (Electric) 2 2" xfId="14623"/>
    <cellStyle name="_Power Cost Value Copy 11.30.05 gas 1.09.06 AURORA at 1.10.06_Power Costs - Comparison bx Rbtl-Staff-Jt-PC_Adj Bench DR 3 for Initial Briefs (Electric) 2 2 2" xfId="14624"/>
    <cellStyle name="_Power Cost Value Copy 11.30.05 gas 1.09.06 AURORA at 1.10.06_Power Costs - Comparison bx Rbtl-Staff-Jt-PC_Adj Bench DR 3 for Initial Briefs (Electric) 2 2 2 2" xfId="14625"/>
    <cellStyle name="_Power Cost Value Copy 11.30.05 gas 1.09.06 AURORA at 1.10.06_Power Costs - Comparison bx Rbtl-Staff-Jt-PC_Adj Bench DR 3 for Initial Briefs (Electric) 2 2 3" xfId="14626"/>
    <cellStyle name="_Power Cost Value Copy 11.30.05 gas 1.09.06 AURORA at 1.10.06_Power Costs - Comparison bx Rbtl-Staff-Jt-PC_Adj Bench DR 3 for Initial Briefs (Electric) 2 3" xfId="14627"/>
    <cellStyle name="_Power Cost Value Copy 11.30.05 gas 1.09.06 AURORA at 1.10.06_Power Costs - Comparison bx Rbtl-Staff-Jt-PC_Adj Bench DR 3 for Initial Briefs (Electric) 2 3 2" xfId="14628"/>
    <cellStyle name="_Power Cost Value Copy 11.30.05 gas 1.09.06 AURORA at 1.10.06_Power Costs - Comparison bx Rbtl-Staff-Jt-PC_Adj Bench DR 3 for Initial Briefs (Electric) 2 4" xfId="14629"/>
    <cellStyle name="_Power Cost Value Copy 11.30.05 gas 1.09.06 AURORA at 1.10.06_Power Costs - Comparison bx Rbtl-Staff-Jt-PC_Adj Bench DR 3 for Initial Briefs (Electric) 3" xfId="14630"/>
    <cellStyle name="_Power Cost Value Copy 11.30.05 gas 1.09.06 AURORA at 1.10.06_Power Costs - Comparison bx Rbtl-Staff-Jt-PC_Adj Bench DR 3 for Initial Briefs (Electric) 3 2" xfId="14631"/>
    <cellStyle name="_Power Cost Value Copy 11.30.05 gas 1.09.06 AURORA at 1.10.06_Power Costs - Comparison bx Rbtl-Staff-Jt-PC_Adj Bench DR 3 for Initial Briefs (Electric) 3 2 2" xfId="14632"/>
    <cellStyle name="_Power Cost Value Copy 11.30.05 gas 1.09.06 AURORA at 1.10.06_Power Costs - Comparison bx Rbtl-Staff-Jt-PC_Adj Bench DR 3 for Initial Briefs (Electric) 3 3" xfId="14633"/>
    <cellStyle name="_Power Cost Value Copy 11.30.05 gas 1.09.06 AURORA at 1.10.06_Power Costs - Comparison bx Rbtl-Staff-Jt-PC_Adj Bench DR 3 for Initial Briefs (Electric) 3 4" xfId="14634"/>
    <cellStyle name="_Power Cost Value Copy 11.30.05 gas 1.09.06 AURORA at 1.10.06_Power Costs - Comparison bx Rbtl-Staff-Jt-PC_Adj Bench DR 3 for Initial Briefs (Electric) 4" xfId="14635"/>
    <cellStyle name="_Power Cost Value Copy 11.30.05 gas 1.09.06 AURORA at 1.10.06_Power Costs - Comparison bx Rbtl-Staff-Jt-PC_Adj Bench DR 3 for Initial Briefs (Electric) 4 2" xfId="14636"/>
    <cellStyle name="_Power Cost Value Copy 11.30.05 gas 1.09.06 AURORA at 1.10.06_Power Costs - Comparison bx Rbtl-Staff-Jt-PC_Adj Bench DR 3 for Initial Briefs (Electric) 5" xfId="14637"/>
    <cellStyle name="_Power Cost Value Copy 11.30.05 gas 1.09.06 AURORA at 1.10.06_Power Costs - Comparison bx Rbtl-Staff-Jt-PC_Adj Bench DR 3 for Initial Briefs (Electric)_DEM-WP(C) ENERG10C--ctn Mid-C_042010 2010GRC" xfId="14638"/>
    <cellStyle name="_Power Cost Value Copy 11.30.05 gas 1.09.06 AURORA at 1.10.06_Power Costs - Comparison bx Rbtl-Staff-Jt-PC_Adj Bench DR 3 for Initial Briefs (Electric)_DEM-WP(C) ENERG10C--ctn Mid-C_042010 2010GRC 2" xfId="14639"/>
    <cellStyle name="_Power Cost Value Copy 11.30.05 gas 1.09.06 AURORA at 1.10.06_Power Costs - Comparison bx Rbtl-Staff-Jt-PC_DEM-WP(C) ENERG10C--ctn Mid-C_042010 2010GRC" xfId="14640"/>
    <cellStyle name="_Power Cost Value Copy 11.30.05 gas 1.09.06 AURORA at 1.10.06_Power Costs - Comparison bx Rbtl-Staff-Jt-PC_DEM-WP(C) ENERG10C--ctn Mid-C_042010 2010GRC 2" xfId="14641"/>
    <cellStyle name="_Power Cost Value Copy 11.30.05 gas 1.09.06 AURORA at 1.10.06_Power Costs - Comparison bx Rbtl-Staff-Jt-PC_Electric Rev Req Model (2009 GRC) Rebuttal" xfId="14642"/>
    <cellStyle name="_Power Cost Value Copy 11.30.05 gas 1.09.06 AURORA at 1.10.06_Power Costs - Comparison bx Rbtl-Staff-Jt-PC_Electric Rev Req Model (2009 GRC) Rebuttal 2" xfId="14643"/>
    <cellStyle name="_Power Cost Value Copy 11.30.05 gas 1.09.06 AURORA at 1.10.06_Power Costs - Comparison bx Rbtl-Staff-Jt-PC_Electric Rev Req Model (2009 GRC) Rebuttal 2 2" xfId="14644"/>
    <cellStyle name="_Power Cost Value Copy 11.30.05 gas 1.09.06 AURORA at 1.10.06_Power Costs - Comparison bx Rbtl-Staff-Jt-PC_Electric Rev Req Model (2009 GRC) Rebuttal 2 2 2" xfId="14645"/>
    <cellStyle name="_Power Cost Value Copy 11.30.05 gas 1.09.06 AURORA at 1.10.06_Power Costs - Comparison bx Rbtl-Staff-Jt-PC_Electric Rev Req Model (2009 GRC) Rebuttal 2 3" xfId="14646"/>
    <cellStyle name="_Power Cost Value Copy 11.30.05 gas 1.09.06 AURORA at 1.10.06_Power Costs - Comparison bx Rbtl-Staff-Jt-PC_Electric Rev Req Model (2009 GRC) Rebuttal 3" xfId="14647"/>
    <cellStyle name="_Power Cost Value Copy 11.30.05 gas 1.09.06 AURORA at 1.10.06_Power Costs - Comparison bx Rbtl-Staff-Jt-PC_Electric Rev Req Model (2009 GRC) Rebuttal 3 2" xfId="14648"/>
    <cellStyle name="_Power Cost Value Copy 11.30.05 gas 1.09.06 AURORA at 1.10.06_Power Costs - Comparison bx Rbtl-Staff-Jt-PC_Electric Rev Req Model (2009 GRC) Rebuttal 4" xfId="14649"/>
    <cellStyle name="_Power Cost Value Copy 11.30.05 gas 1.09.06 AURORA at 1.10.06_Power Costs - Comparison bx Rbtl-Staff-Jt-PC_Electric Rev Req Model (2009 GRC) Rebuttal REmoval of New  WH Solar AdjustMI" xfId="14650"/>
    <cellStyle name="_Power Cost Value Copy 11.30.05 gas 1.09.06 AURORA at 1.10.06_Power Costs - Comparison bx Rbtl-Staff-Jt-PC_Electric Rev Req Model (2009 GRC) Rebuttal REmoval of New  WH Solar AdjustMI 2" xfId="14651"/>
    <cellStyle name="_Power Cost Value Copy 11.30.05 gas 1.09.06 AURORA at 1.10.06_Power Costs - Comparison bx Rbtl-Staff-Jt-PC_Electric Rev Req Model (2009 GRC) Rebuttal REmoval of New  WH Solar AdjustMI 2 2" xfId="14652"/>
    <cellStyle name="_Power Cost Value Copy 11.30.05 gas 1.09.06 AURORA at 1.10.06_Power Costs - Comparison bx Rbtl-Staff-Jt-PC_Electric Rev Req Model (2009 GRC) Rebuttal REmoval of New  WH Solar AdjustMI 2 2 2" xfId="14653"/>
    <cellStyle name="_Power Cost Value Copy 11.30.05 gas 1.09.06 AURORA at 1.10.06_Power Costs - Comparison bx Rbtl-Staff-Jt-PC_Electric Rev Req Model (2009 GRC) Rebuttal REmoval of New  WH Solar AdjustMI 2 2 2 2" xfId="14654"/>
    <cellStyle name="_Power Cost Value Copy 11.30.05 gas 1.09.06 AURORA at 1.10.06_Power Costs - Comparison bx Rbtl-Staff-Jt-PC_Electric Rev Req Model (2009 GRC) Rebuttal REmoval of New  WH Solar AdjustMI 2 2 3" xfId="14655"/>
    <cellStyle name="_Power Cost Value Copy 11.30.05 gas 1.09.06 AURORA at 1.10.06_Power Costs - Comparison bx Rbtl-Staff-Jt-PC_Electric Rev Req Model (2009 GRC) Rebuttal REmoval of New  WH Solar AdjustMI 2 3" xfId="14656"/>
    <cellStyle name="_Power Cost Value Copy 11.30.05 gas 1.09.06 AURORA at 1.10.06_Power Costs - Comparison bx Rbtl-Staff-Jt-PC_Electric Rev Req Model (2009 GRC) Rebuttal REmoval of New  WH Solar AdjustMI 2 3 2" xfId="14657"/>
    <cellStyle name="_Power Cost Value Copy 11.30.05 gas 1.09.06 AURORA at 1.10.06_Power Costs - Comparison bx Rbtl-Staff-Jt-PC_Electric Rev Req Model (2009 GRC) Rebuttal REmoval of New  WH Solar AdjustMI 2 4" xfId="14658"/>
    <cellStyle name="_Power Cost Value Copy 11.30.05 gas 1.09.06 AURORA at 1.10.06_Power Costs - Comparison bx Rbtl-Staff-Jt-PC_Electric Rev Req Model (2009 GRC) Rebuttal REmoval of New  WH Solar AdjustMI 3" xfId="14659"/>
    <cellStyle name="_Power Cost Value Copy 11.30.05 gas 1.09.06 AURORA at 1.10.06_Power Costs - Comparison bx Rbtl-Staff-Jt-PC_Electric Rev Req Model (2009 GRC) Rebuttal REmoval of New  WH Solar AdjustMI 3 2" xfId="14660"/>
    <cellStyle name="_Power Cost Value Copy 11.30.05 gas 1.09.06 AURORA at 1.10.06_Power Costs - Comparison bx Rbtl-Staff-Jt-PC_Electric Rev Req Model (2009 GRC) Rebuttal REmoval of New  WH Solar AdjustMI 3 2 2" xfId="14661"/>
    <cellStyle name="_Power Cost Value Copy 11.30.05 gas 1.09.06 AURORA at 1.10.06_Power Costs - Comparison bx Rbtl-Staff-Jt-PC_Electric Rev Req Model (2009 GRC) Rebuttal REmoval of New  WH Solar AdjustMI 3 3" xfId="14662"/>
    <cellStyle name="_Power Cost Value Copy 11.30.05 gas 1.09.06 AURORA at 1.10.06_Power Costs - Comparison bx Rbtl-Staff-Jt-PC_Electric Rev Req Model (2009 GRC) Rebuttal REmoval of New  WH Solar AdjustMI 3 4" xfId="14663"/>
    <cellStyle name="_Power Cost Value Copy 11.30.05 gas 1.09.06 AURORA at 1.10.06_Power Costs - Comparison bx Rbtl-Staff-Jt-PC_Electric Rev Req Model (2009 GRC) Rebuttal REmoval of New  WH Solar AdjustMI 4" xfId="14664"/>
    <cellStyle name="_Power Cost Value Copy 11.30.05 gas 1.09.06 AURORA at 1.10.06_Power Costs - Comparison bx Rbtl-Staff-Jt-PC_Electric Rev Req Model (2009 GRC) Rebuttal REmoval of New  WH Solar AdjustMI 4 2" xfId="14665"/>
    <cellStyle name="_Power Cost Value Copy 11.30.05 gas 1.09.06 AURORA at 1.10.06_Power Costs - Comparison bx Rbtl-Staff-Jt-PC_Electric Rev Req Model (2009 GRC) Rebuttal REmoval of New  WH Solar AdjustMI 5" xfId="14666"/>
    <cellStyle name="_Power Cost Value Copy 11.30.05 gas 1.09.06 AURORA at 1.10.06_Power Costs - Comparison bx Rbtl-Staff-Jt-PC_Electric Rev Req Model (2009 GRC) Rebuttal REmoval of New  WH Solar AdjustMI_DEM-WP(C) ENERG10C--ctn Mid-C_042010 2010GRC" xfId="14667"/>
    <cellStyle name="_Power Cost Value Copy 11.30.05 gas 1.09.06 AURORA at 1.10.06_Power Costs - Comparison bx Rbtl-Staff-Jt-PC_Electric Rev Req Model (2009 GRC) Rebuttal REmoval of New  WH Solar AdjustMI_DEM-WP(C) ENERG10C--ctn Mid-C_042010 2010GRC 2" xfId="14668"/>
    <cellStyle name="_Power Cost Value Copy 11.30.05 gas 1.09.06 AURORA at 1.10.06_Power Costs - Comparison bx Rbtl-Staff-Jt-PC_Electric Rev Req Model (2009 GRC) Revised 01-18-2010" xfId="14669"/>
    <cellStyle name="_Power Cost Value Copy 11.30.05 gas 1.09.06 AURORA at 1.10.06_Power Costs - Comparison bx Rbtl-Staff-Jt-PC_Electric Rev Req Model (2009 GRC) Revised 01-18-2010 2" xfId="14670"/>
    <cellStyle name="_Power Cost Value Copy 11.30.05 gas 1.09.06 AURORA at 1.10.06_Power Costs - Comparison bx Rbtl-Staff-Jt-PC_Electric Rev Req Model (2009 GRC) Revised 01-18-2010 2 2" xfId="14671"/>
    <cellStyle name="_Power Cost Value Copy 11.30.05 gas 1.09.06 AURORA at 1.10.06_Power Costs - Comparison bx Rbtl-Staff-Jt-PC_Electric Rev Req Model (2009 GRC) Revised 01-18-2010 2 2 2" xfId="14672"/>
    <cellStyle name="_Power Cost Value Copy 11.30.05 gas 1.09.06 AURORA at 1.10.06_Power Costs - Comparison bx Rbtl-Staff-Jt-PC_Electric Rev Req Model (2009 GRC) Revised 01-18-2010 2 2 2 2" xfId="14673"/>
    <cellStyle name="_Power Cost Value Copy 11.30.05 gas 1.09.06 AURORA at 1.10.06_Power Costs - Comparison bx Rbtl-Staff-Jt-PC_Electric Rev Req Model (2009 GRC) Revised 01-18-2010 2 2 3" xfId="14674"/>
    <cellStyle name="_Power Cost Value Copy 11.30.05 gas 1.09.06 AURORA at 1.10.06_Power Costs - Comparison bx Rbtl-Staff-Jt-PC_Electric Rev Req Model (2009 GRC) Revised 01-18-2010 2 3" xfId="14675"/>
    <cellStyle name="_Power Cost Value Copy 11.30.05 gas 1.09.06 AURORA at 1.10.06_Power Costs - Comparison bx Rbtl-Staff-Jt-PC_Electric Rev Req Model (2009 GRC) Revised 01-18-2010 2 3 2" xfId="14676"/>
    <cellStyle name="_Power Cost Value Copy 11.30.05 gas 1.09.06 AURORA at 1.10.06_Power Costs - Comparison bx Rbtl-Staff-Jt-PC_Electric Rev Req Model (2009 GRC) Revised 01-18-2010 2 4" xfId="14677"/>
    <cellStyle name="_Power Cost Value Copy 11.30.05 gas 1.09.06 AURORA at 1.10.06_Power Costs - Comparison bx Rbtl-Staff-Jt-PC_Electric Rev Req Model (2009 GRC) Revised 01-18-2010 3" xfId="14678"/>
    <cellStyle name="_Power Cost Value Copy 11.30.05 gas 1.09.06 AURORA at 1.10.06_Power Costs - Comparison bx Rbtl-Staff-Jt-PC_Electric Rev Req Model (2009 GRC) Revised 01-18-2010 3 2" xfId="14679"/>
    <cellStyle name="_Power Cost Value Copy 11.30.05 gas 1.09.06 AURORA at 1.10.06_Power Costs - Comparison bx Rbtl-Staff-Jt-PC_Electric Rev Req Model (2009 GRC) Revised 01-18-2010 3 2 2" xfId="14680"/>
    <cellStyle name="_Power Cost Value Copy 11.30.05 gas 1.09.06 AURORA at 1.10.06_Power Costs - Comparison bx Rbtl-Staff-Jt-PC_Electric Rev Req Model (2009 GRC) Revised 01-18-2010 3 3" xfId="14681"/>
    <cellStyle name="_Power Cost Value Copy 11.30.05 gas 1.09.06 AURORA at 1.10.06_Power Costs - Comparison bx Rbtl-Staff-Jt-PC_Electric Rev Req Model (2009 GRC) Revised 01-18-2010 3 4" xfId="14682"/>
    <cellStyle name="_Power Cost Value Copy 11.30.05 gas 1.09.06 AURORA at 1.10.06_Power Costs - Comparison bx Rbtl-Staff-Jt-PC_Electric Rev Req Model (2009 GRC) Revised 01-18-2010 4" xfId="14683"/>
    <cellStyle name="_Power Cost Value Copy 11.30.05 gas 1.09.06 AURORA at 1.10.06_Power Costs - Comparison bx Rbtl-Staff-Jt-PC_Electric Rev Req Model (2009 GRC) Revised 01-18-2010 4 2" xfId="14684"/>
    <cellStyle name="_Power Cost Value Copy 11.30.05 gas 1.09.06 AURORA at 1.10.06_Power Costs - Comparison bx Rbtl-Staff-Jt-PC_Electric Rev Req Model (2009 GRC) Revised 01-18-2010 5" xfId="14685"/>
    <cellStyle name="_Power Cost Value Copy 11.30.05 gas 1.09.06 AURORA at 1.10.06_Power Costs - Comparison bx Rbtl-Staff-Jt-PC_Electric Rev Req Model (2009 GRC) Revised 01-18-2010_DEM-WP(C) ENERG10C--ctn Mid-C_042010 2010GRC" xfId="14686"/>
    <cellStyle name="_Power Cost Value Copy 11.30.05 gas 1.09.06 AURORA at 1.10.06_Power Costs - Comparison bx Rbtl-Staff-Jt-PC_Electric Rev Req Model (2009 GRC) Revised 01-18-2010_DEM-WP(C) ENERG10C--ctn Mid-C_042010 2010GRC 2" xfId="14687"/>
    <cellStyle name="_Power Cost Value Copy 11.30.05 gas 1.09.06 AURORA at 1.10.06_Power Costs - Comparison bx Rbtl-Staff-Jt-PC_Final Order Electric EXHIBIT A-1" xfId="14688"/>
    <cellStyle name="_Power Cost Value Copy 11.30.05 gas 1.09.06 AURORA at 1.10.06_Power Costs - Comparison bx Rbtl-Staff-Jt-PC_Final Order Electric EXHIBIT A-1 2" xfId="14689"/>
    <cellStyle name="_Power Cost Value Copy 11.30.05 gas 1.09.06 AURORA at 1.10.06_Power Costs - Comparison bx Rbtl-Staff-Jt-PC_Final Order Electric EXHIBIT A-1 2 2" xfId="14690"/>
    <cellStyle name="_Power Cost Value Copy 11.30.05 gas 1.09.06 AURORA at 1.10.06_Power Costs - Comparison bx Rbtl-Staff-Jt-PC_Final Order Electric EXHIBIT A-1 2 2 2" xfId="14691"/>
    <cellStyle name="_Power Cost Value Copy 11.30.05 gas 1.09.06 AURORA at 1.10.06_Power Costs - Comparison bx Rbtl-Staff-Jt-PC_Final Order Electric EXHIBIT A-1 2 3" xfId="14692"/>
    <cellStyle name="_Power Cost Value Copy 11.30.05 gas 1.09.06 AURORA at 1.10.06_Power Costs - Comparison bx Rbtl-Staff-Jt-PC_Final Order Electric EXHIBIT A-1 2 4" xfId="14693"/>
    <cellStyle name="_Power Cost Value Copy 11.30.05 gas 1.09.06 AURORA at 1.10.06_Power Costs - Comparison bx Rbtl-Staff-Jt-PC_Final Order Electric EXHIBIT A-1 3" xfId="14694"/>
    <cellStyle name="_Power Cost Value Copy 11.30.05 gas 1.09.06 AURORA at 1.10.06_Power Costs - Comparison bx Rbtl-Staff-Jt-PC_Final Order Electric EXHIBIT A-1 3 2" xfId="14695"/>
    <cellStyle name="_Power Cost Value Copy 11.30.05 gas 1.09.06 AURORA at 1.10.06_Power Costs - Comparison bx Rbtl-Staff-Jt-PC_Final Order Electric EXHIBIT A-1 4" xfId="14696"/>
    <cellStyle name="_Power Cost Value Copy 11.30.05 gas 1.09.06 AURORA at 1.10.06_Power Costs - Comparison bx Rbtl-Staff-Jt-PC_Final Order Electric EXHIBIT A-1 5" xfId="14697"/>
    <cellStyle name="_Power Cost Value Copy 11.30.05 gas 1.09.06 AURORA at 1.10.06_Power Costs - Comparison bx Rbtl-Staff-Jt-PC_Final Order Electric EXHIBIT A-1 6" xfId="14698"/>
    <cellStyle name="_Power Cost Value Copy 11.30.05 gas 1.09.06 AURORA at 1.10.06_Production Adj 4.37" xfId="14699"/>
    <cellStyle name="_Power Cost Value Copy 11.30.05 gas 1.09.06 AURORA at 1.10.06_Production Adj 4.37 2" xfId="14700"/>
    <cellStyle name="_Power Cost Value Copy 11.30.05 gas 1.09.06 AURORA at 1.10.06_Production Adj 4.37 2 2" xfId="14701"/>
    <cellStyle name="_Power Cost Value Copy 11.30.05 gas 1.09.06 AURORA at 1.10.06_Production Adj 4.37 2 2 2" xfId="14702"/>
    <cellStyle name="_Power Cost Value Copy 11.30.05 gas 1.09.06 AURORA at 1.10.06_Production Adj 4.37 2 3" xfId="14703"/>
    <cellStyle name="_Power Cost Value Copy 11.30.05 gas 1.09.06 AURORA at 1.10.06_Production Adj 4.37 3" xfId="14704"/>
    <cellStyle name="_Power Cost Value Copy 11.30.05 gas 1.09.06 AURORA at 1.10.06_Production Adj 4.37 3 2" xfId="14705"/>
    <cellStyle name="_Power Cost Value Copy 11.30.05 gas 1.09.06 AURORA at 1.10.06_Production Adj 4.37 4" xfId="14706"/>
    <cellStyle name="_Power Cost Value Copy 11.30.05 gas 1.09.06 AURORA at 1.10.06_Purchased Power Adj 4.03" xfId="14707"/>
    <cellStyle name="_Power Cost Value Copy 11.30.05 gas 1.09.06 AURORA at 1.10.06_Purchased Power Adj 4.03 2" xfId="14708"/>
    <cellStyle name="_Power Cost Value Copy 11.30.05 gas 1.09.06 AURORA at 1.10.06_Purchased Power Adj 4.03 2 2" xfId="14709"/>
    <cellStyle name="_Power Cost Value Copy 11.30.05 gas 1.09.06 AURORA at 1.10.06_Purchased Power Adj 4.03 2 2 2" xfId="14710"/>
    <cellStyle name="_Power Cost Value Copy 11.30.05 gas 1.09.06 AURORA at 1.10.06_Purchased Power Adj 4.03 2 3" xfId="14711"/>
    <cellStyle name="_Power Cost Value Copy 11.30.05 gas 1.09.06 AURORA at 1.10.06_Purchased Power Adj 4.03 3" xfId="14712"/>
    <cellStyle name="_Power Cost Value Copy 11.30.05 gas 1.09.06 AURORA at 1.10.06_Purchased Power Adj 4.03 3 2" xfId="14713"/>
    <cellStyle name="_Power Cost Value Copy 11.30.05 gas 1.09.06 AURORA at 1.10.06_Purchased Power Adj 4.03 4" xfId="14714"/>
    <cellStyle name="_Power Cost Value Copy 11.30.05 gas 1.09.06 AURORA at 1.10.06_Rate Design Sch 24" xfId="14715"/>
    <cellStyle name="_Power Cost Value Copy 11.30.05 gas 1.09.06 AURORA at 1.10.06_Rate Design Sch 24 2" xfId="14716"/>
    <cellStyle name="_Power Cost Value Copy 11.30.05 gas 1.09.06 AURORA at 1.10.06_Rate Design Sch 24 2 2" xfId="14717"/>
    <cellStyle name="_Power Cost Value Copy 11.30.05 gas 1.09.06 AURORA at 1.10.06_Rate Design Sch 24 3" xfId="14718"/>
    <cellStyle name="_Power Cost Value Copy 11.30.05 gas 1.09.06 AURORA at 1.10.06_Rate Design Sch 25" xfId="14719"/>
    <cellStyle name="_Power Cost Value Copy 11.30.05 gas 1.09.06 AURORA at 1.10.06_Rate Design Sch 25 2" xfId="14720"/>
    <cellStyle name="_Power Cost Value Copy 11.30.05 gas 1.09.06 AURORA at 1.10.06_Rate Design Sch 25 2 2" xfId="14721"/>
    <cellStyle name="_Power Cost Value Copy 11.30.05 gas 1.09.06 AURORA at 1.10.06_Rate Design Sch 25 2 2 2" xfId="14722"/>
    <cellStyle name="_Power Cost Value Copy 11.30.05 gas 1.09.06 AURORA at 1.10.06_Rate Design Sch 25 2 3" xfId="14723"/>
    <cellStyle name="_Power Cost Value Copy 11.30.05 gas 1.09.06 AURORA at 1.10.06_Rate Design Sch 25 3" xfId="14724"/>
    <cellStyle name="_Power Cost Value Copy 11.30.05 gas 1.09.06 AURORA at 1.10.06_Rate Design Sch 25 3 2" xfId="14725"/>
    <cellStyle name="_Power Cost Value Copy 11.30.05 gas 1.09.06 AURORA at 1.10.06_Rate Design Sch 25 4" xfId="14726"/>
    <cellStyle name="_Power Cost Value Copy 11.30.05 gas 1.09.06 AURORA at 1.10.06_Rate Design Sch 26" xfId="14727"/>
    <cellStyle name="_Power Cost Value Copy 11.30.05 gas 1.09.06 AURORA at 1.10.06_Rate Design Sch 26 2" xfId="14728"/>
    <cellStyle name="_Power Cost Value Copy 11.30.05 gas 1.09.06 AURORA at 1.10.06_Rate Design Sch 26 2 2" xfId="14729"/>
    <cellStyle name="_Power Cost Value Copy 11.30.05 gas 1.09.06 AURORA at 1.10.06_Rate Design Sch 26 2 2 2" xfId="14730"/>
    <cellStyle name="_Power Cost Value Copy 11.30.05 gas 1.09.06 AURORA at 1.10.06_Rate Design Sch 26 2 3" xfId="14731"/>
    <cellStyle name="_Power Cost Value Copy 11.30.05 gas 1.09.06 AURORA at 1.10.06_Rate Design Sch 26 3" xfId="14732"/>
    <cellStyle name="_Power Cost Value Copy 11.30.05 gas 1.09.06 AURORA at 1.10.06_Rate Design Sch 26 3 2" xfId="14733"/>
    <cellStyle name="_Power Cost Value Copy 11.30.05 gas 1.09.06 AURORA at 1.10.06_Rate Design Sch 26 4" xfId="14734"/>
    <cellStyle name="_Power Cost Value Copy 11.30.05 gas 1.09.06 AURORA at 1.10.06_Rate Design Sch 31" xfId="14735"/>
    <cellStyle name="_Power Cost Value Copy 11.30.05 gas 1.09.06 AURORA at 1.10.06_Rate Design Sch 31 2" xfId="14736"/>
    <cellStyle name="_Power Cost Value Copy 11.30.05 gas 1.09.06 AURORA at 1.10.06_Rate Design Sch 31 2 2" xfId="14737"/>
    <cellStyle name="_Power Cost Value Copy 11.30.05 gas 1.09.06 AURORA at 1.10.06_Rate Design Sch 31 2 2 2" xfId="14738"/>
    <cellStyle name="_Power Cost Value Copy 11.30.05 gas 1.09.06 AURORA at 1.10.06_Rate Design Sch 31 2 3" xfId="14739"/>
    <cellStyle name="_Power Cost Value Copy 11.30.05 gas 1.09.06 AURORA at 1.10.06_Rate Design Sch 31 3" xfId="14740"/>
    <cellStyle name="_Power Cost Value Copy 11.30.05 gas 1.09.06 AURORA at 1.10.06_Rate Design Sch 31 3 2" xfId="14741"/>
    <cellStyle name="_Power Cost Value Copy 11.30.05 gas 1.09.06 AURORA at 1.10.06_Rate Design Sch 31 4" xfId="14742"/>
    <cellStyle name="_Power Cost Value Copy 11.30.05 gas 1.09.06 AURORA at 1.10.06_Rate Design Sch 43" xfId="14743"/>
    <cellStyle name="_Power Cost Value Copy 11.30.05 gas 1.09.06 AURORA at 1.10.06_Rate Design Sch 43 2" xfId="14744"/>
    <cellStyle name="_Power Cost Value Copy 11.30.05 gas 1.09.06 AURORA at 1.10.06_Rate Design Sch 43 2 2" xfId="14745"/>
    <cellStyle name="_Power Cost Value Copy 11.30.05 gas 1.09.06 AURORA at 1.10.06_Rate Design Sch 43 2 2 2" xfId="14746"/>
    <cellStyle name="_Power Cost Value Copy 11.30.05 gas 1.09.06 AURORA at 1.10.06_Rate Design Sch 43 2 3" xfId="14747"/>
    <cellStyle name="_Power Cost Value Copy 11.30.05 gas 1.09.06 AURORA at 1.10.06_Rate Design Sch 43 3" xfId="14748"/>
    <cellStyle name="_Power Cost Value Copy 11.30.05 gas 1.09.06 AURORA at 1.10.06_Rate Design Sch 43 3 2" xfId="14749"/>
    <cellStyle name="_Power Cost Value Copy 11.30.05 gas 1.09.06 AURORA at 1.10.06_Rate Design Sch 43 4" xfId="14750"/>
    <cellStyle name="_Power Cost Value Copy 11.30.05 gas 1.09.06 AURORA at 1.10.06_Rate Design Sch 448-449" xfId="14751"/>
    <cellStyle name="_Power Cost Value Copy 11.30.05 gas 1.09.06 AURORA at 1.10.06_Rate Design Sch 448-449 2" xfId="14752"/>
    <cellStyle name="_Power Cost Value Copy 11.30.05 gas 1.09.06 AURORA at 1.10.06_Rate Design Sch 448-449 2 2" xfId="14753"/>
    <cellStyle name="_Power Cost Value Copy 11.30.05 gas 1.09.06 AURORA at 1.10.06_Rate Design Sch 448-449 3" xfId="14754"/>
    <cellStyle name="_Power Cost Value Copy 11.30.05 gas 1.09.06 AURORA at 1.10.06_Rate Design Sch 46" xfId="14755"/>
    <cellStyle name="_Power Cost Value Copy 11.30.05 gas 1.09.06 AURORA at 1.10.06_Rate Design Sch 46 2" xfId="14756"/>
    <cellStyle name="_Power Cost Value Copy 11.30.05 gas 1.09.06 AURORA at 1.10.06_Rate Design Sch 46 2 2" xfId="14757"/>
    <cellStyle name="_Power Cost Value Copy 11.30.05 gas 1.09.06 AURORA at 1.10.06_Rate Design Sch 46 2 2 2" xfId="14758"/>
    <cellStyle name="_Power Cost Value Copy 11.30.05 gas 1.09.06 AURORA at 1.10.06_Rate Design Sch 46 2 3" xfId="14759"/>
    <cellStyle name="_Power Cost Value Copy 11.30.05 gas 1.09.06 AURORA at 1.10.06_Rate Design Sch 46 3" xfId="14760"/>
    <cellStyle name="_Power Cost Value Copy 11.30.05 gas 1.09.06 AURORA at 1.10.06_Rate Design Sch 46 3 2" xfId="14761"/>
    <cellStyle name="_Power Cost Value Copy 11.30.05 gas 1.09.06 AURORA at 1.10.06_Rate Design Sch 46 4" xfId="14762"/>
    <cellStyle name="_Power Cost Value Copy 11.30.05 gas 1.09.06 AURORA at 1.10.06_Rate Spread" xfId="14763"/>
    <cellStyle name="_Power Cost Value Copy 11.30.05 gas 1.09.06 AURORA at 1.10.06_Rate Spread 2" xfId="14764"/>
    <cellStyle name="_Power Cost Value Copy 11.30.05 gas 1.09.06 AURORA at 1.10.06_Rate Spread 2 2" xfId="14765"/>
    <cellStyle name="_Power Cost Value Copy 11.30.05 gas 1.09.06 AURORA at 1.10.06_Rate Spread 2 2 2" xfId="14766"/>
    <cellStyle name="_Power Cost Value Copy 11.30.05 gas 1.09.06 AURORA at 1.10.06_Rate Spread 2 3" xfId="14767"/>
    <cellStyle name="_Power Cost Value Copy 11.30.05 gas 1.09.06 AURORA at 1.10.06_Rate Spread 3" xfId="14768"/>
    <cellStyle name="_Power Cost Value Copy 11.30.05 gas 1.09.06 AURORA at 1.10.06_Rate Spread 3 2" xfId="14769"/>
    <cellStyle name="_Power Cost Value Copy 11.30.05 gas 1.09.06 AURORA at 1.10.06_Rate Spread 4" xfId="14770"/>
    <cellStyle name="_Power Cost Value Copy 11.30.05 gas 1.09.06 AURORA at 1.10.06_Rebuttal Power Costs" xfId="14771"/>
    <cellStyle name="_Power Cost Value Copy 11.30.05 gas 1.09.06 AURORA at 1.10.06_Rebuttal Power Costs 2" xfId="14772"/>
    <cellStyle name="_Power Cost Value Copy 11.30.05 gas 1.09.06 AURORA at 1.10.06_Rebuttal Power Costs 2 2" xfId="14773"/>
    <cellStyle name="_Power Cost Value Copy 11.30.05 gas 1.09.06 AURORA at 1.10.06_Rebuttal Power Costs 2 2 2" xfId="14774"/>
    <cellStyle name="_Power Cost Value Copy 11.30.05 gas 1.09.06 AURORA at 1.10.06_Rebuttal Power Costs 2 2 2 2" xfId="14775"/>
    <cellStyle name="_Power Cost Value Copy 11.30.05 gas 1.09.06 AURORA at 1.10.06_Rebuttal Power Costs 2 2 3" xfId="14776"/>
    <cellStyle name="_Power Cost Value Copy 11.30.05 gas 1.09.06 AURORA at 1.10.06_Rebuttal Power Costs 2 3" xfId="14777"/>
    <cellStyle name="_Power Cost Value Copy 11.30.05 gas 1.09.06 AURORA at 1.10.06_Rebuttal Power Costs 2 3 2" xfId="14778"/>
    <cellStyle name="_Power Cost Value Copy 11.30.05 gas 1.09.06 AURORA at 1.10.06_Rebuttal Power Costs 2 4" xfId="14779"/>
    <cellStyle name="_Power Cost Value Copy 11.30.05 gas 1.09.06 AURORA at 1.10.06_Rebuttal Power Costs 3" xfId="14780"/>
    <cellStyle name="_Power Cost Value Copy 11.30.05 gas 1.09.06 AURORA at 1.10.06_Rebuttal Power Costs 3 2" xfId="14781"/>
    <cellStyle name="_Power Cost Value Copy 11.30.05 gas 1.09.06 AURORA at 1.10.06_Rebuttal Power Costs 3 2 2" xfId="14782"/>
    <cellStyle name="_Power Cost Value Copy 11.30.05 gas 1.09.06 AURORA at 1.10.06_Rebuttal Power Costs 3 3" xfId="14783"/>
    <cellStyle name="_Power Cost Value Copy 11.30.05 gas 1.09.06 AURORA at 1.10.06_Rebuttal Power Costs 3 4" xfId="14784"/>
    <cellStyle name="_Power Cost Value Copy 11.30.05 gas 1.09.06 AURORA at 1.10.06_Rebuttal Power Costs 4" xfId="14785"/>
    <cellStyle name="_Power Cost Value Copy 11.30.05 gas 1.09.06 AURORA at 1.10.06_Rebuttal Power Costs 4 2" xfId="14786"/>
    <cellStyle name="_Power Cost Value Copy 11.30.05 gas 1.09.06 AURORA at 1.10.06_Rebuttal Power Costs 5" xfId="14787"/>
    <cellStyle name="_Power Cost Value Copy 11.30.05 gas 1.09.06 AURORA at 1.10.06_Rebuttal Power Costs_Adj Bench DR 3 for Initial Briefs (Electric)" xfId="14788"/>
    <cellStyle name="_Power Cost Value Copy 11.30.05 gas 1.09.06 AURORA at 1.10.06_Rebuttal Power Costs_Adj Bench DR 3 for Initial Briefs (Electric) 2" xfId="14789"/>
    <cellStyle name="_Power Cost Value Copy 11.30.05 gas 1.09.06 AURORA at 1.10.06_Rebuttal Power Costs_Adj Bench DR 3 for Initial Briefs (Electric) 2 2" xfId="14790"/>
    <cellStyle name="_Power Cost Value Copy 11.30.05 gas 1.09.06 AURORA at 1.10.06_Rebuttal Power Costs_Adj Bench DR 3 for Initial Briefs (Electric) 2 2 2" xfId="14791"/>
    <cellStyle name="_Power Cost Value Copy 11.30.05 gas 1.09.06 AURORA at 1.10.06_Rebuttal Power Costs_Adj Bench DR 3 for Initial Briefs (Electric) 2 2 2 2" xfId="14792"/>
    <cellStyle name="_Power Cost Value Copy 11.30.05 gas 1.09.06 AURORA at 1.10.06_Rebuttal Power Costs_Adj Bench DR 3 for Initial Briefs (Electric) 2 2 3" xfId="14793"/>
    <cellStyle name="_Power Cost Value Copy 11.30.05 gas 1.09.06 AURORA at 1.10.06_Rebuttal Power Costs_Adj Bench DR 3 for Initial Briefs (Electric) 2 3" xfId="14794"/>
    <cellStyle name="_Power Cost Value Copy 11.30.05 gas 1.09.06 AURORA at 1.10.06_Rebuttal Power Costs_Adj Bench DR 3 for Initial Briefs (Electric) 2 3 2" xfId="14795"/>
    <cellStyle name="_Power Cost Value Copy 11.30.05 gas 1.09.06 AURORA at 1.10.06_Rebuttal Power Costs_Adj Bench DR 3 for Initial Briefs (Electric) 2 4" xfId="14796"/>
    <cellStyle name="_Power Cost Value Copy 11.30.05 gas 1.09.06 AURORA at 1.10.06_Rebuttal Power Costs_Adj Bench DR 3 for Initial Briefs (Electric) 3" xfId="14797"/>
    <cellStyle name="_Power Cost Value Copy 11.30.05 gas 1.09.06 AURORA at 1.10.06_Rebuttal Power Costs_Adj Bench DR 3 for Initial Briefs (Electric) 3 2" xfId="14798"/>
    <cellStyle name="_Power Cost Value Copy 11.30.05 gas 1.09.06 AURORA at 1.10.06_Rebuttal Power Costs_Adj Bench DR 3 for Initial Briefs (Electric) 3 2 2" xfId="14799"/>
    <cellStyle name="_Power Cost Value Copy 11.30.05 gas 1.09.06 AURORA at 1.10.06_Rebuttal Power Costs_Adj Bench DR 3 for Initial Briefs (Electric) 3 3" xfId="14800"/>
    <cellStyle name="_Power Cost Value Copy 11.30.05 gas 1.09.06 AURORA at 1.10.06_Rebuttal Power Costs_Adj Bench DR 3 for Initial Briefs (Electric) 3 4" xfId="14801"/>
    <cellStyle name="_Power Cost Value Copy 11.30.05 gas 1.09.06 AURORA at 1.10.06_Rebuttal Power Costs_Adj Bench DR 3 for Initial Briefs (Electric) 4" xfId="14802"/>
    <cellStyle name="_Power Cost Value Copy 11.30.05 gas 1.09.06 AURORA at 1.10.06_Rebuttal Power Costs_Adj Bench DR 3 for Initial Briefs (Electric) 4 2" xfId="14803"/>
    <cellStyle name="_Power Cost Value Copy 11.30.05 gas 1.09.06 AURORA at 1.10.06_Rebuttal Power Costs_Adj Bench DR 3 for Initial Briefs (Electric) 5" xfId="14804"/>
    <cellStyle name="_Power Cost Value Copy 11.30.05 gas 1.09.06 AURORA at 1.10.06_Rebuttal Power Costs_Adj Bench DR 3 for Initial Briefs (Electric)_DEM-WP(C) ENERG10C--ctn Mid-C_042010 2010GRC" xfId="14805"/>
    <cellStyle name="_Power Cost Value Copy 11.30.05 gas 1.09.06 AURORA at 1.10.06_Rebuttal Power Costs_Adj Bench DR 3 for Initial Briefs (Electric)_DEM-WP(C) ENERG10C--ctn Mid-C_042010 2010GRC 2" xfId="14806"/>
    <cellStyle name="_Power Cost Value Copy 11.30.05 gas 1.09.06 AURORA at 1.10.06_Rebuttal Power Costs_DEM-WP(C) ENERG10C--ctn Mid-C_042010 2010GRC" xfId="14807"/>
    <cellStyle name="_Power Cost Value Copy 11.30.05 gas 1.09.06 AURORA at 1.10.06_Rebuttal Power Costs_DEM-WP(C) ENERG10C--ctn Mid-C_042010 2010GRC 2" xfId="14808"/>
    <cellStyle name="_Power Cost Value Copy 11.30.05 gas 1.09.06 AURORA at 1.10.06_Rebuttal Power Costs_Electric Rev Req Model (2009 GRC) Rebuttal" xfId="14809"/>
    <cellStyle name="_Power Cost Value Copy 11.30.05 gas 1.09.06 AURORA at 1.10.06_Rebuttal Power Costs_Electric Rev Req Model (2009 GRC) Rebuttal 2" xfId="14810"/>
    <cellStyle name="_Power Cost Value Copy 11.30.05 gas 1.09.06 AURORA at 1.10.06_Rebuttal Power Costs_Electric Rev Req Model (2009 GRC) Rebuttal 2 2" xfId="14811"/>
    <cellStyle name="_Power Cost Value Copy 11.30.05 gas 1.09.06 AURORA at 1.10.06_Rebuttal Power Costs_Electric Rev Req Model (2009 GRC) Rebuttal 2 2 2" xfId="14812"/>
    <cellStyle name="_Power Cost Value Copy 11.30.05 gas 1.09.06 AURORA at 1.10.06_Rebuttal Power Costs_Electric Rev Req Model (2009 GRC) Rebuttal 2 3" xfId="14813"/>
    <cellStyle name="_Power Cost Value Copy 11.30.05 gas 1.09.06 AURORA at 1.10.06_Rebuttal Power Costs_Electric Rev Req Model (2009 GRC) Rebuttal 3" xfId="14814"/>
    <cellStyle name="_Power Cost Value Copy 11.30.05 gas 1.09.06 AURORA at 1.10.06_Rebuttal Power Costs_Electric Rev Req Model (2009 GRC) Rebuttal 3 2" xfId="14815"/>
    <cellStyle name="_Power Cost Value Copy 11.30.05 gas 1.09.06 AURORA at 1.10.06_Rebuttal Power Costs_Electric Rev Req Model (2009 GRC) Rebuttal 4" xfId="14816"/>
    <cellStyle name="_Power Cost Value Copy 11.30.05 gas 1.09.06 AURORA at 1.10.06_Rebuttal Power Costs_Electric Rev Req Model (2009 GRC) Rebuttal REmoval of New  WH Solar AdjustMI" xfId="14817"/>
    <cellStyle name="_Power Cost Value Copy 11.30.05 gas 1.09.06 AURORA at 1.10.06_Rebuttal Power Costs_Electric Rev Req Model (2009 GRC) Rebuttal REmoval of New  WH Solar AdjustMI 2" xfId="14818"/>
    <cellStyle name="_Power Cost Value Copy 11.30.05 gas 1.09.06 AURORA at 1.10.06_Rebuttal Power Costs_Electric Rev Req Model (2009 GRC) Rebuttal REmoval of New  WH Solar AdjustMI 2 2" xfId="14819"/>
    <cellStyle name="_Power Cost Value Copy 11.30.05 gas 1.09.06 AURORA at 1.10.06_Rebuttal Power Costs_Electric Rev Req Model (2009 GRC) Rebuttal REmoval of New  WH Solar AdjustMI 2 2 2" xfId="14820"/>
    <cellStyle name="_Power Cost Value Copy 11.30.05 gas 1.09.06 AURORA at 1.10.06_Rebuttal Power Costs_Electric Rev Req Model (2009 GRC) Rebuttal REmoval of New  WH Solar AdjustMI 2 2 2 2" xfId="14821"/>
    <cellStyle name="_Power Cost Value Copy 11.30.05 gas 1.09.06 AURORA at 1.10.06_Rebuttal Power Costs_Electric Rev Req Model (2009 GRC) Rebuttal REmoval of New  WH Solar AdjustMI 2 2 3" xfId="14822"/>
    <cellStyle name="_Power Cost Value Copy 11.30.05 gas 1.09.06 AURORA at 1.10.06_Rebuttal Power Costs_Electric Rev Req Model (2009 GRC) Rebuttal REmoval of New  WH Solar AdjustMI 2 3" xfId="14823"/>
    <cellStyle name="_Power Cost Value Copy 11.30.05 gas 1.09.06 AURORA at 1.10.06_Rebuttal Power Costs_Electric Rev Req Model (2009 GRC) Rebuttal REmoval of New  WH Solar AdjustMI 2 3 2" xfId="14824"/>
    <cellStyle name="_Power Cost Value Copy 11.30.05 gas 1.09.06 AURORA at 1.10.06_Rebuttal Power Costs_Electric Rev Req Model (2009 GRC) Rebuttal REmoval of New  WH Solar AdjustMI 2 4" xfId="14825"/>
    <cellStyle name="_Power Cost Value Copy 11.30.05 gas 1.09.06 AURORA at 1.10.06_Rebuttal Power Costs_Electric Rev Req Model (2009 GRC) Rebuttal REmoval of New  WH Solar AdjustMI 3" xfId="14826"/>
    <cellStyle name="_Power Cost Value Copy 11.30.05 gas 1.09.06 AURORA at 1.10.06_Rebuttal Power Costs_Electric Rev Req Model (2009 GRC) Rebuttal REmoval of New  WH Solar AdjustMI 3 2" xfId="14827"/>
    <cellStyle name="_Power Cost Value Copy 11.30.05 gas 1.09.06 AURORA at 1.10.06_Rebuttal Power Costs_Electric Rev Req Model (2009 GRC) Rebuttal REmoval of New  WH Solar AdjustMI 3 2 2" xfId="14828"/>
    <cellStyle name="_Power Cost Value Copy 11.30.05 gas 1.09.06 AURORA at 1.10.06_Rebuttal Power Costs_Electric Rev Req Model (2009 GRC) Rebuttal REmoval of New  WH Solar AdjustMI 3 3" xfId="14829"/>
    <cellStyle name="_Power Cost Value Copy 11.30.05 gas 1.09.06 AURORA at 1.10.06_Rebuttal Power Costs_Electric Rev Req Model (2009 GRC) Rebuttal REmoval of New  WH Solar AdjustMI 3 4" xfId="14830"/>
    <cellStyle name="_Power Cost Value Copy 11.30.05 gas 1.09.06 AURORA at 1.10.06_Rebuttal Power Costs_Electric Rev Req Model (2009 GRC) Rebuttal REmoval of New  WH Solar AdjustMI 4" xfId="14831"/>
    <cellStyle name="_Power Cost Value Copy 11.30.05 gas 1.09.06 AURORA at 1.10.06_Rebuttal Power Costs_Electric Rev Req Model (2009 GRC) Rebuttal REmoval of New  WH Solar AdjustMI 4 2" xfId="14832"/>
    <cellStyle name="_Power Cost Value Copy 11.30.05 gas 1.09.06 AURORA at 1.10.06_Rebuttal Power Costs_Electric Rev Req Model (2009 GRC) Rebuttal REmoval of New  WH Solar AdjustMI 5" xfId="14833"/>
    <cellStyle name="_Power Cost Value Copy 11.30.05 gas 1.09.06 AURORA at 1.10.06_Rebuttal Power Costs_Electric Rev Req Model (2009 GRC) Rebuttal REmoval of New  WH Solar AdjustMI_DEM-WP(C) ENERG10C--ctn Mid-C_042010 2010GRC" xfId="14834"/>
    <cellStyle name="_Power Cost Value Copy 11.30.05 gas 1.09.06 AURORA at 1.10.06_Rebuttal Power Costs_Electric Rev Req Model (2009 GRC) Rebuttal REmoval of New  WH Solar AdjustMI_DEM-WP(C) ENERG10C--ctn Mid-C_042010 2010GRC 2" xfId="14835"/>
    <cellStyle name="_Power Cost Value Copy 11.30.05 gas 1.09.06 AURORA at 1.10.06_Rebuttal Power Costs_Electric Rev Req Model (2009 GRC) Revised 01-18-2010" xfId="14836"/>
    <cellStyle name="_Power Cost Value Copy 11.30.05 gas 1.09.06 AURORA at 1.10.06_Rebuttal Power Costs_Electric Rev Req Model (2009 GRC) Revised 01-18-2010 2" xfId="14837"/>
    <cellStyle name="_Power Cost Value Copy 11.30.05 gas 1.09.06 AURORA at 1.10.06_Rebuttal Power Costs_Electric Rev Req Model (2009 GRC) Revised 01-18-2010 2 2" xfId="14838"/>
    <cellStyle name="_Power Cost Value Copy 11.30.05 gas 1.09.06 AURORA at 1.10.06_Rebuttal Power Costs_Electric Rev Req Model (2009 GRC) Revised 01-18-2010 2 2 2" xfId="14839"/>
    <cellStyle name="_Power Cost Value Copy 11.30.05 gas 1.09.06 AURORA at 1.10.06_Rebuttal Power Costs_Electric Rev Req Model (2009 GRC) Revised 01-18-2010 2 2 2 2" xfId="14840"/>
    <cellStyle name="_Power Cost Value Copy 11.30.05 gas 1.09.06 AURORA at 1.10.06_Rebuttal Power Costs_Electric Rev Req Model (2009 GRC) Revised 01-18-2010 2 2 3" xfId="14841"/>
    <cellStyle name="_Power Cost Value Copy 11.30.05 gas 1.09.06 AURORA at 1.10.06_Rebuttal Power Costs_Electric Rev Req Model (2009 GRC) Revised 01-18-2010 2 3" xfId="14842"/>
    <cellStyle name="_Power Cost Value Copy 11.30.05 gas 1.09.06 AURORA at 1.10.06_Rebuttal Power Costs_Electric Rev Req Model (2009 GRC) Revised 01-18-2010 2 3 2" xfId="14843"/>
    <cellStyle name="_Power Cost Value Copy 11.30.05 gas 1.09.06 AURORA at 1.10.06_Rebuttal Power Costs_Electric Rev Req Model (2009 GRC) Revised 01-18-2010 2 4" xfId="14844"/>
    <cellStyle name="_Power Cost Value Copy 11.30.05 gas 1.09.06 AURORA at 1.10.06_Rebuttal Power Costs_Electric Rev Req Model (2009 GRC) Revised 01-18-2010 3" xfId="14845"/>
    <cellStyle name="_Power Cost Value Copy 11.30.05 gas 1.09.06 AURORA at 1.10.06_Rebuttal Power Costs_Electric Rev Req Model (2009 GRC) Revised 01-18-2010 3 2" xfId="14846"/>
    <cellStyle name="_Power Cost Value Copy 11.30.05 gas 1.09.06 AURORA at 1.10.06_Rebuttal Power Costs_Electric Rev Req Model (2009 GRC) Revised 01-18-2010 3 2 2" xfId="14847"/>
    <cellStyle name="_Power Cost Value Copy 11.30.05 gas 1.09.06 AURORA at 1.10.06_Rebuttal Power Costs_Electric Rev Req Model (2009 GRC) Revised 01-18-2010 3 3" xfId="14848"/>
    <cellStyle name="_Power Cost Value Copy 11.30.05 gas 1.09.06 AURORA at 1.10.06_Rebuttal Power Costs_Electric Rev Req Model (2009 GRC) Revised 01-18-2010 3 4" xfId="14849"/>
    <cellStyle name="_Power Cost Value Copy 11.30.05 gas 1.09.06 AURORA at 1.10.06_Rebuttal Power Costs_Electric Rev Req Model (2009 GRC) Revised 01-18-2010 4" xfId="14850"/>
    <cellStyle name="_Power Cost Value Copy 11.30.05 gas 1.09.06 AURORA at 1.10.06_Rebuttal Power Costs_Electric Rev Req Model (2009 GRC) Revised 01-18-2010 4 2" xfId="14851"/>
    <cellStyle name="_Power Cost Value Copy 11.30.05 gas 1.09.06 AURORA at 1.10.06_Rebuttal Power Costs_Electric Rev Req Model (2009 GRC) Revised 01-18-2010 5" xfId="14852"/>
    <cellStyle name="_Power Cost Value Copy 11.30.05 gas 1.09.06 AURORA at 1.10.06_Rebuttal Power Costs_Electric Rev Req Model (2009 GRC) Revised 01-18-2010_DEM-WP(C) ENERG10C--ctn Mid-C_042010 2010GRC" xfId="14853"/>
    <cellStyle name="_Power Cost Value Copy 11.30.05 gas 1.09.06 AURORA at 1.10.06_Rebuttal Power Costs_Electric Rev Req Model (2009 GRC) Revised 01-18-2010_DEM-WP(C) ENERG10C--ctn Mid-C_042010 2010GRC 2" xfId="14854"/>
    <cellStyle name="_Power Cost Value Copy 11.30.05 gas 1.09.06 AURORA at 1.10.06_Rebuttal Power Costs_Final Order Electric EXHIBIT A-1" xfId="14855"/>
    <cellStyle name="_Power Cost Value Copy 11.30.05 gas 1.09.06 AURORA at 1.10.06_Rebuttal Power Costs_Final Order Electric EXHIBIT A-1 2" xfId="14856"/>
    <cellStyle name="_Power Cost Value Copy 11.30.05 gas 1.09.06 AURORA at 1.10.06_Rebuttal Power Costs_Final Order Electric EXHIBIT A-1 2 2" xfId="14857"/>
    <cellStyle name="_Power Cost Value Copy 11.30.05 gas 1.09.06 AURORA at 1.10.06_Rebuttal Power Costs_Final Order Electric EXHIBIT A-1 2 2 2" xfId="14858"/>
    <cellStyle name="_Power Cost Value Copy 11.30.05 gas 1.09.06 AURORA at 1.10.06_Rebuttal Power Costs_Final Order Electric EXHIBIT A-1 2 3" xfId="14859"/>
    <cellStyle name="_Power Cost Value Copy 11.30.05 gas 1.09.06 AURORA at 1.10.06_Rebuttal Power Costs_Final Order Electric EXHIBIT A-1 2 4" xfId="14860"/>
    <cellStyle name="_Power Cost Value Copy 11.30.05 gas 1.09.06 AURORA at 1.10.06_Rebuttal Power Costs_Final Order Electric EXHIBIT A-1 3" xfId="14861"/>
    <cellStyle name="_Power Cost Value Copy 11.30.05 gas 1.09.06 AURORA at 1.10.06_Rebuttal Power Costs_Final Order Electric EXHIBIT A-1 3 2" xfId="14862"/>
    <cellStyle name="_Power Cost Value Copy 11.30.05 gas 1.09.06 AURORA at 1.10.06_Rebuttal Power Costs_Final Order Electric EXHIBIT A-1 4" xfId="14863"/>
    <cellStyle name="_Power Cost Value Copy 11.30.05 gas 1.09.06 AURORA at 1.10.06_Rebuttal Power Costs_Final Order Electric EXHIBIT A-1 5" xfId="14864"/>
    <cellStyle name="_Power Cost Value Copy 11.30.05 gas 1.09.06 AURORA at 1.10.06_Rebuttal Power Costs_Final Order Electric EXHIBIT A-1 6" xfId="14865"/>
    <cellStyle name="_Power Cost Value Copy 11.30.05 gas 1.09.06 AURORA at 1.10.06_RECS vs PTC's w Interest 6-28-10" xfId="14866"/>
    <cellStyle name="_Power Cost Value Copy 11.30.05 gas 1.09.06 AURORA at 1.10.06_ROR 5.02" xfId="14867"/>
    <cellStyle name="_Power Cost Value Copy 11.30.05 gas 1.09.06 AURORA at 1.10.06_ROR 5.02 2" xfId="14868"/>
    <cellStyle name="_Power Cost Value Copy 11.30.05 gas 1.09.06 AURORA at 1.10.06_ROR 5.02 2 2" xfId="14869"/>
    <cellStyle name="_Power Cost Value Copy 11.30.05 gas 1.09.06 AURORA at 1.10.06_ROR 5.02 2 2 2" xfId="14870"/>
    <cellStyle name="_Power Cost Value Copy 11.30.05 gas 1.09.06 AURORA at 1.10.06_ROR 5.02 2 3" xfId="14871"/>
    <cellStyle name="_Power Cost Value Copy 11.30.05 gas 1.09.06 AURORA at 1.10.06_ROR 5.02 3" xfId="14872"/>
    <cellStyle name="_Power Cost Value Copy 11.30.05 gas 1.09.06 AURORA at 1.10.06_ROR 5.02 3 2" xfId="14873"/>
    <cellStyle name="_Power Cost Value Copy 11.30.05 gas 1.09.06 AURORA at 1.10.06_ROR 5.02 4" xfId="14874"/>
    <cellStyle name="_Power Cost Value Copy 11.30.05 gas 1.09.06 AURORA at 1.10.06_Sch 40 Feeder OH 2008" xfId="14875"/>
    <cellStyle name="_Power Cost Value Copy 11.30.05 gas 1.09.06 AURORA at 1.10.06_Sch 40 Feeder OH 2008 2" xfId="14876"/>
    <cellStyle name="_Power Cost Value Copy 11.30.05 gas 1.09.06 AURORA at 1.10.06_Sch 40 Feeder OH 2008 2 2" xfId="14877"/>
    <cellStyle name="_Power Cost Value Copy 11.30.05 gas 1.09.06 AURORA at 1.10.06_Sch 40 Feeder OH 2008 2 2 2" xfId="14878"/>
    <cellStyle name="_Power Cost Value Copy 11.30.05 gas 1.09.06 AURORA at 1.10.06_Sch 40 Feeder OH 2008 2 3" xfId="14879"/>
    <cellStyle name="_Power Cost Value Copy 11.30.05 gas 1.09.06 AURORA at 1.10.06_Sch 40 Feeder OH 2008 3" xfId="14880"/>
    <cellStyle name="_Power Cost Value Copy 11.30.05 gas 1.09.06 AURORA at 1.10.06_Sch 40 Feeder OH 2008 3 2" xfId="14881"/>
    <cellStyle name="_Power Cost Value Copy 11.30.05 gas 1.09.06 AURORA at 1.10.06_Sch 40 Feeder OH 2008 4" xfId="14882"/>
    <cellStyle name="_Power Cost Value Copy 11.30.05 gas 1.09.06 AURORA at 1.10.06_Sch 40 Interim Energy Rates " xfId="14883"/>
    <cellStyle name="_Power Cost Value Copy 11.30.05 gas 1.09.06 AURORA at 1.10.06_Sch 40 Interim Energy Rates  2" xfId="14884"/>
    <cellStyle name="_Power Cost Value Copy 11.30.05 gas 1.09.06 AURORA at 1.10.06_Sch 40 Interim Energy Rates  2 2" xfId="14885"/>
    <cellStyle name="_Power Cost Value Copy 11.30.05 gas 1.09.06 AURORA at 1.10.06_Sch 40 Interim Energy Rates  2 2 2" xfId="14886"/>
    <cellStyle name="_Power Cost Value Copy 11.30.05 gas 1.09.06 AURORA at 1.10.06_Sch 40 Interim Energy Rates  2 3" xfId="14887"/>
    <cellStyle name="_Power Cost Value Copy 11.30.05 gas 1.09.06 AURORA at 1.10.06_Sch 40 Interim Energy Rates  3" xfId="14888"/>
    <cellStyle name="_Power Cost Value Copy 11.30.05 gas 1.09.06 AURORA at 1.10.06_Sch 40 Interim Energy Rates  3 2" xfId="14889"/>
    <cellStyle name="_Power Cost Value Copy 11.30.05 gas 1.09.06 AURORA at 1.10.06_Sch 40 Interim Energy Rates  4" xfId="14890"/>
    <cellStyle name="_Power Cost Value Copy 11.30.05 gas 1.09.06 AURORA at 1.10.06_Sch 40 Substation A&amp;G 2008" xfId="14891"/>
    <cellStyle name="_Power Cost Value Copy 11.30.05 gas 1.09.06 AURORA at 1.10.06_Sch 40 Substation A&amp;G 2008 2" xfId="14892"/>
    <cellStyle name="_Power Cost Value Copy 11.30.05 gas 1.09.06 AURORA at 1.10.06_Sch 40 Substation A&amp;G 2008 2 2" xfId="14893"/>
    <cellStyle name="_Power Cost Value Copy 11.30.05 gas 1.09.06 AURORA at 1.10.06_Sch 40 Substation A&amp;G 2008 2 2 2" xfId="14894"/>
    <cellStyle name="_Power Cost Value Copy 11.30.05 gas 1.09.06 AURORA at 1.10.06_Sch 40 Substation A&amp;G 2008 2 3" xfId="14895"/>
    <cellStyle name="_Power Cost Value Copy 11.30.05 gas 1.09.06 AURORA at 1.10.06_Sch 40 Substation A&amp;G 2008 3" xfId="14896"/>
    <cellStyle name="_Power Cost Value Copy 11.30.05 gas 1.09.06 AURORA at 1.10.06_Sch 40 Substation A&amp;G 2008 3 2" xfId="14897"/>
    <cellStyle name="_Power Cost Value Copy 11.30.05 gas 1.09.06 AURORA at 1.10.06_Sch 40 Substation A&amp;G 2008 4" xfId="14898"/>
    <cellStyle name="_Power Cost Value Copy 11.30.05 gas 1.09.06 AURORA at 1.10.06_Sch 40 Substation O&amp;M 2008" xfId="14899"/>
    <cellStyle name="_Power Cost Value Copy 11.30.05 gas 1.09.06 AURORA at 1.10.06_Sch 40 Substation O&amp;M 2008 2" xfId="14900"/>
    <cellStyle name="_Power Cost Value Copy 11.30.05 gas 1.09.06 AURORA at 1.10.06_Sch 40 Substation O&amp;M 2008 2 2" xfId="14901"/>
    <cellStyle name="_Power Cost Value Copy 11.30.05 gas 1.09.06 AURORA at 1.10.06_Sch 40 Substation O&amp;M 2008 2 2 2" xfId="14902"/>
    <cellStyle name="_Power Cost Value Copy 11.30.05 gas 1.09.06 AURORA at 1.10.06_Sch 40 Substation O&amp;M 2008 2 3" xfId="14903"/>
    <cellStyle name="_Power Cost Value Copy 11.30.05 gas 1.09.06 AURORA at 1.10.06_Sch 40 Substation O&amp;M 2008 3" xfId="14904"/>
    <cellStyle name="_Power Cost Value Copy 11.30.05 gas 1.09.06 AURORA at 1.10.06_Sch 40 Substation O&amp;M 2008 3 2" xfId="14905"/>
    <cellStyle name="_Power Cost Value Copy 11.30.05 gas 1.09.06 AURORA at 1.10.06_Sch 40 Substation O&amp;M 2008 4" xfId="14906"/>
    <cellStyle name="_Power Cost Value Copy 11.30.05 gas 1.09.06 AURORA at 1.10.06_Subs 2008" xfId="14907"/>
    <cellStyle name="_Power Cost Value Copy 11.30.05 gas 1.09.06 AURORA at 1.10.06_Subs 2008 2" xfId="14908"/>
    <cellStyle name="_Power Cost Value Copy 11.30.05 gas 1.09.06 AURORA at 1.10.06_Subs 2008 2 2" xfId="14909"/>
    <cellStyle name="_Power Cost Value Copy 11.30.05 gas 1.09.06 AURORA at 1.10.06_Subs 2008 2 2 2" xfId="14910"/>
    <cellStyle name="_Power Cost Value Copy 11.30.05 gas 1.09.06 AURORA at 1.10.06_Subs 2008 2 3" xfId="14911"/>
    <cellStyle name="_Power Cost Value Copy 11.30.05 gas 1.09.06 AURORA at 1.10.06_Subs 2008 3" xfId="14912"/>
    <cellStyle name="_Power Cost Value Copy 11.30.05 gas 1.09.06 AURORA at 1.10.06_Subs 2008 3 2" xfId="14913"/>
    <cellStyle name="_Power Cost Value Copy 11.30.05 gas 1.09.06 AURORA at 1.10.06_Subs 2008 4" xfId="14914"/>
    <cellStyle name="_Power Cost Value Copy 11.30.05 gas 1.09.06 AURORA at 1.10.06_Transmission Workbook for May BOD" xfId="14915"/>
    <cellStyle name="_Power Cost Value Copy 11.30.05 gas 1.09.06 AURORA at 1.10.06_Transmission Workbook for May BOD 2" xfId="14916"/>
    <cellStyle name="_Power Cost Value Copy 11.30.05 gas 1.09.06 AURORA at 1.10.06_Transmission Workbook for May BOD 2 2" xfId="14917"/>
    <cellStyle name="_Power Cost Value Copy 11.30.05 gas 1.09.06 AURORA at 1.10.06_Transmission Workbook for May BOD 2 2 2" xfId="14918"/>
    <cellStyle name="_Power Cost Value Copy 11.30.05 gas 1.09.06 AURORA at 1.10.06_Transmission Workbook for May BOD 2 2 2 2" xfId="14919"/>
    <cellStyle name="_Power Cost Value Copy 11.30.05 gas 1.09.06 AURORA at 1.10.06_Transmission Workbook for May BOD 2 2 3" xfId="14920"/>
    <cellStyle name="_Power Cost Value Copy 11.30.05 gas 1.09.06 AURORA at 1.10.06_Transmission Workbook for May BOD 2 3" xfId="14921"/>
    <cellStyle name="_Power Cost Value Copy 11.30.05 gas 1.09.06 AURORA at 1.10.06_Transmission Workbook for May BOD 2 3 2" xfId="14922"/>
    <cellStyle name="_Power Cost Value Copy 11.30.05 gas 1.09.06 AURORA at 1.10.06_Transmission Workbook for May BOD 2 4" xfId="14923"/>
    <cellStyle name="_Power Cost Value Copy 11.30.05 gas 1.09.06 AURORA at 1.10.06_Transmission Workbook for May BOD 3" xfId="14924"/>
    <cellStyle name="_Power Cost Value Copy 11.30.05 gas 1.09.06 AURORA at 1.10.06_Transmission Workbook for May BOD 3 2" xfId="14925"/>
    <cellStyle name="_Power Cost Value Copy 11.30.05 gas 1.09.06 AURORA at 1.10.06_Transmission Workbook for May BOD 3 2 2" xfId="14926"/>
    <cellStyle name="_Power Cost Value Copy 11.30.05 gas 1.09.06 AURORA at 1.10.06_Transmission Workbook for May BOD 3 3" xfId="14927"/>
    <cellStyle name="_Power Cost Value Copy 11.30.05 gas 1.09.06 AURORA at 1.10.06_Transmission Workbook for May BOD 3 4" xfId="14928"/>
    <cellStyle name="_Power Cost Value Copy 11.30.05 gas 1.09.06 AURORA at 1.10.06_Transmission Workbook for May BOD 4" xfId="14929"/>
    <cellStyle name="_Power Cost Value Copy 11.30.05 gas 1.09.06 AURORA at 1.10.06_Transmission Workbook for May BOD 4 2" xfId="14930"/>
    <cellStyle name="_Power Cost Value Copy 11.30.05 gas 1.09.06 AURORA at 1.10.06_Transmission Workbook for May BOD 5" xfId="14931"/>
    <cellStyle name="_Power Cost Value Copy 11.30.05 gas 1.09.06 AURORA at 1.10.06_Transmission Workbook for May BOD_DEM-WP(C) ENERG10C--ctn Mid-C_042010 2010GRC" xfId="14932"/>
    <cellStyle name="_Power Cost Value Copy 11.30.05 gas 1.09.06 AURORA at 1.10.06_Transmission Workbook for May BOD_DEM-WP(C) ENERG10C--ctn Mid-C_042010 2010GRC 2" xfId="14933"/>
    <cellStyle name="_Power Cost Value Copy 11.30.05 gas 1.09.06 AURORA at 1.10.06_Typical Residential Impacts 10.27.08" xfId="14934"/>
    <cellStyle name="_Power Cost Value Copy 11.30.05 gas 1.09.06 AURORA at 1.10.06_Wind Integration 10GRC" xfId="14935"/>
    <cellStyle name="_Power Cost Value Copy 11.30.05 gas 1.09.06 AURORA at 1.10.06_Wind Integration 10GRC 2" xfId="14936"/>
    <cellStyle name="_Power Cost Value Copy 11.30.05 gas 1.09.06 AURORA at 1.10.06_Wind Integration 10GRC 2 2" xfId="14937"/>
    <cellStyle name="_Power Cost Value Copy 11.30.05 gas 1.09.06 AURORA at 1.10.06_Wind Integration 10GRC 2 2 2" xfId="14938"/>
    <cellStyle name="_Power Cost Value Copy 11.30.05 gas 1.09.06 AURORA at 1.10.06_Wind Integration 10GRC 2 2 2 2" xfId="14939"/>
    <cellStyle name="_Power Cost Value Copy 11.30.05 gas 1.09.06 AURORA at 1.10.06_Wind Integration 10GRC 2 2 3" xfId="14940"/>
    <cellStyle name="_Power Cost Value Copy 11.30.05 gas 1.09.06 AURORA at 1.10.06_Wind Integration 10GRC 2 3" xfId="14941"/>
    <cellStyle name="_Power Cost Value Copy 11.30.05 gas 1.09.06 AURORA at 1.10.06_Wind Integration 10GRC 2 3 2" xfId="14942"/>
    <cellStyle name="_Power Cost Value Copy 11.30.05 gas 1.09.06 AURORA at 1.10.06_Wind Integration 10GRC 2 4" xfId="14943"/>
    <cellStyle name="_Power Cost Value Copy 11.30.05 gas 1.09.06 AURORA at 1.10.06_Wind Integration 10GRC 3" xfId="14944"/>
    <cellStyle name="_Power Cost Value Copy 11.30.05 gas 1.09.06 AURORA at 1.10.06_Wind Integration 10GRC 3 2" xfId="14945"/>
    <cellStyle name="_Power Cost Value Copy 11.30.05 gas 1.09.06 AURORA at 1.10.06_Wind Integration 10GRC 3 2 2" xfId="14946"/>
    <cellStyle name="_Power Cost Value Copy 11.30.05 gas 1.09.06 AURORA at 1.10.06_Wind Integration 10GRC 3 3" xfId="14947"/>
    <cellStyle name="_Power Cost Value Copy 11.30.05 gas 1.09.06 AURORA at 1.10.06_Wind Integration 10GRC 3 4" xfId="14948"/>
    <cellStyle name="_Power Cost Value Copy 11.30.05 gas 1.09.06 AURORA at 1.10.06_Wind Integration 10GRC 4" xfId="14949"/>
    <cellStyle name="_Power Cost Value Copy 11.30.05 gas 1.09.06 AURORA at 1.10.06_Wind Integration 10GRC 4 2" xfId="14950"/>
    <cellStyle name="_Power Cost Value Copy 11.30.05 gas 1.09.06 AURORA at 1.10.06_Wind Integration 10GRC 5" xfId="14951"/>
    <cellStyle name="_Power Cost Value Copy 11.30.05 gas 1.09.06 AURORA at 1.10.06_Wind Integration 10GRC_DEM-WP(C) ENERG10C--ctn Mid-C_042010 2010GRC" xfId="14952"/>
    <cellStyle name="_Power Cost Value Copy 11.30.05 gas 1.09.06 AURORA at 1.10.06_Wind Integration 10GRC_DEM-WP(C) ENERG10C--ctn Mid-C_042010 2010GRC 2" xfId="14953"/>
    <cellStyle name="_Power Costs Rate Year 11-13-07" xfId="14954"/>
    <cellStyle name="_Power Costs Rate Year 11-13-07 2" xfId="14955"/>
    <cellStyle name="_Price Output" xfId="14956"/>
    <cellStyle name="_Price Output 2" xfId="14957"/>
    <cellStyle name="_Price Output 2 2" xfId="14958"/>
    <cellStyle name="_Price Output 2 2 2" xfId="14959"/>
    <cellStyle name="_Price Output 2 2 2 2" xfId="14960"/>
    <cellStyle name="_Price Output 2 2 2 2 2" xfId="14961"/>
    <cellStyle name="_Price Output 2 2 2 3" xfId="14962"/>
    <cellStyle name="_Price Output 2 2 3" xfId="14963"/>
    <cellStyle name="_Price Output 2 2 3 2" xfId="14964"/>
    <cellStyle name="_Price Output 2 2 4" xfId="14965"/>
    <cellStyle name="_Price Output 2 2 5" xfId="14966"/>
    <cellStyle name="_Price Output 2 3" xfId="14967"/>
    <cellStyle name="_Price Output 2 3 2" xfId="14968"/>
    <cellStyle name="_Price Output 2 3 2 2" xfId="14969"/>
    <cellStyle name="_Price Output 2 3 3" xfId="14970"/>
    <cellStyle name="_Price Output 2 4" xfId="14971"/>
    <cellStyle name="_Price Output 2 4 2" xfId="14972"/>
    <cellStyle name="_Price Output 2 5" xfId="14973"/>
    <cellStyle name="_Price Output 3" xfId="14974"/>
    <cellStyle name="_Price Output 3 2" xfId="14975"/>
    <cellStyle name="_Price Output 3 2 2" xfId="14976"/>
    <cellStyle name="_Price Output 3 2 2 2" xfId="14977"/>
    <cellStyle name="_Price Output 3 2 3" xfId="14978"/>
    <cellStyle name="_Price Output 3 3" xfId="14979"/>
    <cellStyle name="_Price Output 3 3 2" xfId="14980"/>
    <cellStyle name="_Price Output 3 4" xfId="14981"/>
    <cellStyle name="_Price Output 4" xfId="14982"/>
    <cellStyle name="_Price Output 4 2" xfId="14983"/>
    <cellStyle name="_Price Output 4 2 2" xfId="14984"/>
    <cellStyle name="_Price Output 4 2 2 2" xfId="14985"/>
    <cellStyle name="_Price Output 4 2 3" xfId="14986"/>
    <cellStyle name="_Price Output 4 2 4" xfId="14987"/>
    <cellStyle name="_Price Output 4 3" xfId="14988"/>
    <cellStyle name="_Price Output 4 3 2" xfId="14989"/>
    <cellStyle name="_Price Output 4 4" xfId="14990"/>
    <cellStyle name="_Price Output 4 5" xfId="14991"/>
    <cellStyle name="_Price Output 5" xfId="14992"/>
    <cellStyle name="_Price Output 5 2" xfId="14993"/>
    <cellStyle name="_Price Output 5 2 2" xfId="14994"/>
    <cellStyle name="_Price Output 5 2 2 2" xfId="14995"/>
    <cellStyle name="_Price Output 5 2 3" xfId="14996"/>
    <cellStyle name="_Price Output 5 2 4" xfId="14997"/>
    <cellStyle name="_Price Output 5 3" xfId="14998"/>
    <cellStyle name="_Price Output 5 3 2" xfId="14999"/>
    <cellStyle name="_Price Output 5 4" xfId="15000"/>
    <cellStyle name="_Price Output 5 5" xfId="15001"/>
    <cellStyle name="_Price Output 6" xfId="15002"/>
    <cellStyle name="_Price Output 6 2" xfId="15003"/>
    <cellStyle name="_Price Output 6 2 2" xfId="15004"/>
    <cellStyle name="_Price Output 6 2 2 2" xfId="15005"/>
    <cellStyle name="_Price Output 6 2 3" xfId="15006"/>
    <cellStyle name="_Price Output 6 2 4" xfId="15007"/>
    <cellStyle name="_Price Output 6 3" xfId="15008"/>
    <cellStyle name="_Price Output 6 3 2" xfId="15009"/>
    <cellStyle name="_Price Output 6 4" xfId="15010"/>
    <cellStyle name="_Price Output 6 5" xfId="15011"/>
    <cellStyle name="_Price Output 7" xfId="15012"/>
    <cellStyle name="_Price Output 7 2" xfId="15013"/>
    <cellStyle name="_Price Output 8" xfId="15014"/>
    <cellStyle name="_Price Output_DEM-WP(C) Chelan Power Costs" xfId="15015"/>
    <cellStyle name="_Price Output_DEM-WP(C) Chelan Power Costs 2" xfId="15016"/>
    <cellStyle name="_Price Output_DEM-WP(C) Chelan Power Costs 2 2" xfId="15017"/>
    <cellStyle name="_Price Output_DEM-WP(C) Chelan Power Costs 2 2 2" xfId="15018"/>
    <cellStyle name="_Price Output_DEM-WP(C) Chelan Power Costs 2 3" xfId="15019"/>
    <cellStyle name="_Price Output_DEM-WP(C) Chelan Power Costs 2 4" xfId="15020"/>
    <cellStyle name="_Price Output_DEM-WP(C) Chelan Power Costs 3" xfId="15021"/>
    <cellStyle name="_Price Output_DEM-WP(C) Chelan Power Costs 3 2" xfId="15022"/>
    <cellStyle name="_Price Output_DEM-WP(C) Chelan Power Costs 4" xfId="15023"/>
    <cellStyle name="_Price Output_DEM-WP(C) ENERG10C--ctn Mid-C_042010 2010GRC" xfId="15024"/>
    <cellStyle name="_Price Output_DEM-WP(C) ENERG10C--ctn Mid-C_042010 2010GRC 2" xfId="15025"/>
    <cellStyle name="_Price Output_DEM-WP(C) Gas Transport 2010GRC" xfId="15026"/>
    <cellStyle name="_Price Output_DEM-WP(C) Gas Transport 2010GRC 2" xfId="15027"/>
    <cellStyle name="_Price Output_DEM-WP(C) Gas Transport 2010GRC 2 2" xfId="15028"/>
    <cellStyle name="_Price Output_DEM-WP(C) Gas Transport 2010GRC 2 2 2" xfId="15029"/>
    <cellStyle name="_Price Output_DEM-WP(C) Gas Transport 2010GRC 2 3" xfId="15030"/>
    <cellStyle name="_Price Output_DEM-WP(C) Gas Transport 2010GRC 2 4" xfId="15031"/>
    <cellStyle name="_Price Output_DEM-WP(C) Gas Transport 2010GRC 3" xfId="15032"/>
    <cellStyle name="_Price Output_DEM-WP(C) Gas Transport 2010GRC 3 2" xfId="15033"/>
    <cellStyle name="_Price Output_DEM-WP(C) Gas Transport 2010GRC 4" xfId="15034"/>
    <cellStyle name="_Price Output_NIM Summary" xfId="15035"/>
    <cellStyle name="_Price Output_NIM Summary 2" xfId="15036"/>
    <cellStyle name="_Price Output_NIM Summary 2 2" xfId="15037"/>
    <cellStyle name="_Price Output_NIM Summary 2 2 2" xfId="15038"/>
    <cellStyle name="_Price Output_NIM Summary 2 2 2 2" xfId="15039"/>
    <cellStyle name="_Price Output_NIM Summary 2 2 3" xfId="15040"/>
    <cellStyle name="_Price Output_NIM Summary 2 3" xfId="15041"/>
    <cellStyle name="_Price Output_NIM Summary 2 3 2" xfId="15042"/>
    <cellStyle name="_Price Output_NIM Summary 2 4" xfId="15043"/>
    <cellStyle name="_Price Output_NIM Summary 3" xfId="15044"/>
    <cellStyle name="_Price Output_NIM Summary 3 2" xfId="15045"/>
    <cellStyle name="_Price Output_NIM Summary 3 2 2" xfId="15046"/>
    <cellStyle name="_Price Output_NIM Summary 3 3" xfId="15047"/>
    <cellStyle name="_Price Output_NIM Summary 3 4" xfId="15048"/>
    <cellStyle name="_Price Output_NIM Summary 4" xfId="15049"/>
    <cellStyle name="_Price Output_NIM Summary 4 2" xfId="15050"/>
    <cellStyle name="_Price Output_NIM Summary 5" xfId="15051"/>
    <cellStyle name="_Price Output_NIM Summary_DEM-WP(C) ENERG10C--ctn Mid-C_042010 2010GRC" xfId="15052"/>
    <cellStyle name="_Price Output_NIM Summary_DEM-WP(C) ENERG10C--ctn Mid-C_042010 2010GRC 2" xfId="15053"/>
    <cellStyle name="_Price Output_Wind Integration 10GRC" xfId="15054"/>
    <cellStyle name="_Price Output_Wind Integration 10GRC 2" xfId="15055"/>
    <cellStyle name="_Price Output_Wind Integration 10GRC 2 2" xfId="15056"/>
    <cellStyle name="_Price Output_Wind Integration 10GRC 2 2 2" xfId="15057"/>
    <cellStyle name="_Price Output_Wind Integration 10GRC 2 2 2 2" xfId="15058"/>
    <cellStyle name="_Price Output_Wind Integration 10GRC 2 2 3" xfId="15059"/>
    <cellStyle name="_Price Output_Wind Integration 10GRC 2 3" xfId="15060"/>
    <cellStyle name="_Price Output_Wind Integration 10GRC 2 3 2" xfId="15061"/>
    <cellStyle name="_Price Output_Wind Integration 10GRC 2 4" xfId="15062"/>
    <cellStyle name="_Price Output_Wind Integration 10GRC 3" xfId="15063"/>
    <cellStyle name="_Price Output_Wind Integration 10GRC 3 2" xfId="15064"/>
    <cellStyle name="_Price Output_Wind Integration 10GRC 3 2 2" xfId="15065"/>
    <cellStyle name="_Price Output_Wind Integration 10GRC 3 3" xfId="15066"/>
    <cellStyle name="_Price Output_Wind Integration 10GRC 3 4" xfId="15067"/>
    <cellStyle name="_Price Output_Wind Integration 10GRC 4" xfId="15068"/>
    <cellStyle name="_Price Output_Wind Integration 10GRC 4 2" xfId="15069"/>
    <cellStyle name="_Price Output_Wind Integration 10GRC 5" xfId="15070"/>
    <cellStyle name="_Price Output_Wind Integration 10GRC_DEM-WP(C) ENERG10C--ctn Mid-C_042010 2010GRC" xfId="15071"/>
    <cellStyle name="_Price Output_Wind Integration 10GRC_DEM-WP(C) ENERG10C--ctn Mid-C_042010 2010GRC 2" xfId="15072"/>
    <cellStyle name="_Prices" xfId="15073"/>
    <cellStyle name="_Prices 2" xfId="15074"/>
    <cellStyle name="_Prices 2 2" xfId="15075"/>
    <cellStyle name="_Prices 2 2 2" xfId="15076"/>
    <cellStyle name="_Prices 2 2 2 2" xfId="15077"/>
    <cellStyle name="_Prices 2 2 2 2 2" xfId="15078"/>
    <cellStyle name="_Prices 2 2 2 3" xfId="15079"/>
    <cellStyle name="_Prices 2 2 3" xfId="15080"/>
    <cellStyle name="_Prices 2 2 3 2" xfId="15081"/>
    <cellStyle name="_Prices 2 2 4" xfId="15082"/>
    <cellStyle name="_Prices 2 2 5" xfId="15083"/>
    <cellStyle name="_Prices 2 3" xfId="15084"/>
    <cellStyle name="_Prices 2 3 2" xfId="15085"/>
    <cellStyle name="_Prices 2 3 2 2" xfId="15086"/>
    <cellStyle name="_Prices 2 3 3" xfId="15087"/>
    <cellStyle name="_Prices 2 4" xfId="15088"/>
    <cellStyle name="_Prices 2 4 2" xfId="15089"/>
    <cellStyle name="_Prices 2 5" xfId="15090"/>
    <cellStyle name="_Prices 3" xfId="15091"/>
    <cellStyle name="_Prices 3 2" xfId="15092"/>
    <cellStyle name="_Prices 3 2 2" xfId="15093"/>
    <cellStyle name="_Prices 3 2 2 2" xfId="15094"/>
    <cellStyle name="_Prices 3 2 3" xfId="15095"/>
    <cellStyle name="_Prices 3 3" xfId="15096"/>
    <cellStyle name="_Prices 3 3 2" xfId="15097"/>
    <cellStyle name="_Prices 3 4" xfId="15098"/>
    <cellStyle name="_Prices 4" xfId="15099"/>
    <cellStyle name="_Prices 4 2" xfId="15100"/>
    <cellStyle name="_Prices 4 2 2" xfId="15101"/>
    <cellStyle name="_Prices 4 2 2 2" xfId="15102"/>
    <cellStyle name="_Prices 4 2 3" xfId="15103"/>
    <cellStyle name="_Prices 4 2 4" xfId="15104"/>
    <cellStyle name="_Prices 4 3" xfId="15105"/>
    <cellStyle name="_Prices 4 3 2" xfId="15106"/>
    <cellStyle name="_Prices 4 4" xfId="15107"/>
    <cellStyle name="_Prices 4 5" xfId="15108"/>
    <cellStyle name="_Prices 5" xfId="15109"/>
    <cellStyle name="_Prices 5 2" xfId="15110"/>
    <cellStyle name="_Prices 5 2 2" xfId="15111"/>
    <cellStyle name="_Prices 5 2 2 2" xfId="15112"/>
    <cellStyle name="_Prices 5 2 3" xfId="15113"/>
    <cellStyle name="_Prices 5 2 4" xfId="15114"/>
    <cellStyle name="_Prices 5 3" xfId="15115"/>
    <cellStyle name="_Prices 5 3 2" xfId="15116"/>
    <cellStyle name="_Prices 5 4" xfId="15117"/>
    <cellStyle name="_Prices 5 5" xfId="15118"/>
    <cellStyle name="_Prices 6" xfId="15119"/>
    <cellStyle name="_Prices 6 2" xfId="15120"/>
    <cellStyle name="_Prices 6 2 2" xfId="15121"/>
    <cellStyle name="_Prices 6 2 2 2" xfId="15122"/>
    <cellStyle name="_Prices 6 2 3" xfId="15123"/>
    <cellStyle name="_Prices 6 2 4" xfId="15124"/>
    <cellStyle name="_Prices 6 3" xfId="15125"/>
    <cellStyle name="_Prices 6 3 2" xfId="15126"/>
    <cellStyle name="_Prices 6 4" xfId="15127"/>
    <cellStyle name="_Prices 6 5" xfId="15128"/>
    <cellStyle name="_Prices 7" xfId="15129"/>
    <cellStyle name="_Prices 7 2" xfId="15130"/>
    <cellStyle name="_Prices 8" xfId="15131"/>
    <cellStyle name="_Prices_DEM-WP(C) Chelan Power Costs" xfId="15132"/>
    <cellStyle name="_Prices_DEM-WP(C) Chelan Power Costs 2" xfId="15133"/>
    <cellStyle name="_Prices_DEM-WP(C) Chelan Power Costs 2 2" xfId="15134"/>
    <cellStyle name="_Prices_DEM-WP(C) Chelan Power Costs 2 2 2" xfId="15135"/>
    <cellStyle name="_Prices_DEM-WP(C) Chelan Power Costs 2 3" xfId="15136"/>
    <cellStyle name="_Prices_DEM-WP(C) Chelan Power Costs 2 4" xfId="15137"/>
    <cellStyle name="_Prices_DEM-WP(C) Chelan Power Costs 3" xfId="15138"/>
    <cellStyle name="_Prices_DEM-WP(C) Chelan Power Costs 3 2" xfId="15139"/>
    <cellStyle name="_Prices_DEM-WP(C) Chelan Power Costs 4" xfId="15140"/>
    <cellStyle name="_Prices_DEM-WP(C) ENERG10C--ctn Mid-C_042010 2010GRC" xfId="15141"/>
    <cellStyle name="_Prices_DEM-WP(C) ENERG10C--ctn Mid-C_042010 2010GRC 2" xfId="15142"/>
    <cellStyle name="_Prices_DEM-WP(C) Gas Transport 2010GRC" xfId="15143"/>
    <cellStyle name="_Prices_DEM-WP(C) Gas Transport 2010GRC 2" xfId="15144"/>
    <cellStyle name="_Prices_DEM-WP(C) Gas Transport 2010GRC 2 2" xfId="15145"/>
    <cellStyle name="_Prices_DEM-WP(C) Gas Transport 2010GRC 2 2 2" xfId="15146"/>
    <cellStyle name="_Prices_DEM-WP(C) Gas Transport 2010GRC 2 3" xfId="15147"/>
    <cellStyle name="_Prices_DEM-WP(C) Gas Transport 2010GRC 2 4" xfId="15148"/>
    <cellStyle name="_Prices_DEM-WP(C) Gas Transport 2010GRC 3" xfId="15149"/>
    <cellStyle name="_Prices_DEM-WP(C) Gas Transport 2010GRC 3 2" xfId="15150"/>
    <cellStyle name="_Prices_DEM-WP(C) Gas Transport 2010GRC 4" xfId="15151"/>
    <cellStyle name="_Prices_NIM Summary" xfId="15152"/>
    <cellStyle name="_Prices_NIM Summary 2" xfId="15153"/>
    <cellStyle name="_Prices_NIM Summary 2 2" xfId="15154"/>
    <cellStyle name="_Prices_NIM Summary 2 2 2" xfId="15155"/>
    <cellStyle name="_Prices_NIM Summary 2 2 2 2" xfId="15156"/>
    <cellStyle name="_Prices_NIM Summary 2 2 3" xfId="15157"/>
    <cellStyle name="_Prices_NIM Summary 2 3" xfId="15158"/>
    <cellStyle name="_Prices_NIM Summary 2 3 2" xfId="15159"/>
    <cellStyle name="_Prices_NIM Summary 2 4" xfId="15160"/>
    <cellStyle name="_Prices_NIM Summary 3" xfId="15161"/>
    <cellStyle name="_Prices_NIM Summary 3 2" xfId="15162"/>
    <cellStyle name="_Prices_NIM Summary 3 2 2" xfId="15163"/>
    <cellStyle name="_Prices_NIM Summary 3 3" xfId="15164"/>
    <cellStyle name="_Prices_NIM Summary 3 4" xfId="15165"/>
    <cellStyle name="_Prices_NIM Summary 4" xfId="15166"/>
    <cellStyle name="_Prices_NIM Summary 4 2" xfId="15167"/>
    <cellStyle name="_Prices_NIM Summary 5" xfId="15168"/>
    <cellStyle name="_Prices_NIM Summary_DEM-WP(C) ENERG10C--ctn Mid-C_042010 2010GRC" xfId="15169"/>
    <cellStyle name="_Prices_NIM Summary_DEM-WP(C) ENERG10C--ctn Mid-C_042010 2010GRC 2" xfId="15170"/>
    <cellStyle name="_Prices_Wind Integration 10GRC" xfId="15171"/>
    <cellStyle name="_Prices_Wind Integration 10GRC 2" xfId="15172"/>
    <cellStyle name="_Prices_Wind Integration 10GRC 2 2" xfId="15173"/>
    <cellStyle name="_Prices_Wind Integration 10GRC 2 2 2" xfId="15174"/>
    <cellStyle name="_Prices_Wind Integration 10GRC 2 2 2 2" xfId="15175"/>
    <cellStyle name="_Prices_Wind Integration 10GRC 2 2 3" xfId="15176"/>
    <cellStyle name="_Prices_Wind Integration 10GRC 2 3" xfId="15177"/>
    <cellStyle name="_Prices_Wind Integration 10GRC 2 3 2" xfId="15178"/>
    <cellStyle name="_Prices_Wind Integration 10GRC 2 4" xfId="15179"/>
    <cellStyle name="_Prices_Wind Integration 10GRC 3" xfId="15180"/>
    <cellStyle name="_Prices_Wind Integration 10GRC 3 2" xfId="15181"/>
    <cellStyle name="_Prices_Wind Integration 10GRC 3 2 2" xfId="15182"/>
    <cellStyle name="_Prices_Wind Integration 10GRC 3 3" xfId="15183"/>
    <cellStyle name="_Prices_Wind Integration 10GRC 3 4" xfId="15184"/>
    <cellStyle name="_Prices_Wind Integration 10GRC 4" xfId="15185"/>
    <cellStyle name="_Prices_Wind Integration 10GRC 4 2" xfId="15186"/>
    <cellStyle name="_Prices_Wind Integration 10GRC 5" xfId="15187"/>
    <cellStyle name="_Prices_Wind Integration 10GRC_DEM-WP(C) ENERG10C--ctn Mid-C_042010 2010GRC" xfId="15188"/>
    <cellStyle name="_Prices_Wind Integration 10GRC_DEM-WP(C) ENERG10C--ctn Mid-C_042010 2010GRC 2" xfId="15189"/>
    <cellStyle name="_Pro Forma Rev 07 GRC" xfId="15190"/>
    <cellStyle name="_Pro Forma Rev 07 GRC 2" xfId="15191"/>
    <cellStyle name="_x0013__Rebuttal Power Costs" xfId="15192"/>
    <cellStyle name="_x0013__Rebuttal Power Costs 2" xfId="15193"/>
    <cellStyle name="_x0013__Rebuttal Power Costs 2 2" xfId="15194"/>
    <cellStyle name="_x0013__Rebuttal Power Costs 2 2 2" xfId="15195"/>
    <cellStyle name="_x0013__Rebuttal Power Costs 2 3" xfId="15196"/>
    <cellStyle name="_x0013__Rebuttal Power Costs 3" xfId="15197"/>
    <cellStyle name="_x0013__Rebuttal Power Costs 3 2" xfId="15198"/>
    <cellStyle name="_x0013__Rebuttal Power Costs 4" xfId="15199"/>
    <cellStyle name="_x0013__Rebuttal Power Costs_Adj Bench DR 3 for Initial Briefs (Electric)" xfId="15200"/>
    <cellStyle name="_x0013__Rebuttal Power Costs_Adj Bench DR 3 for Initial Briefs (Electric) 2" xfId="15201"/>
    <cellStyle name="_x0013__Rebuttal Power Costs_Adj Bench DR 3 for Initial Briefs (Electric) 2 2" xfId="15202"/>
    <cellStyle name="_x0013__Rebuttal Power Costs_Adj Bench DR 3 for Initial Briefs (Electric) 2 2 2" xfId="15203"/>
    <cellStyle name="_x0013__Rebuttal Power Costs_Adj Bench DR 3 for Initial Briefs (Electric) 2 3" xfId="15204"/>
    <cellStyle name="_x0013__Rebuttal Power Costs_Adj Bench DR 3 for Initial Briefs (Electric) 3" xfId="15205"/>
    <cellStyle name="_x0013__Rebuttal Power Costs_Adj Bench DR 3 for Initial Briefs (Electric) 3 2" xfId="15206"/>
    <cellStyle name="_x0013__Rebuttal Power Costs_Adj Bench DR 3 for Initial Briefs (Electric) 4" xfId="15207"/>
    <cellStyle name="_x0013__Rebuttal Power Costs_Adj Bench DR 3 for Initial Briefs (Electric)_DEM-WP(C) ENERG10C--ctn Mid-C_042010 2010GRC" xfId="15208"/>
    <cellStyle name="_x0013__Rebuttal Power Costs_Adj Bench DR 3 for Initial Briefs (Electric)_DEM-WP(C) ENERG10C--ctn Mid-C_042010 2010GRC 2" xfId="15209"/>
    <cellStyle name="_x0013__Rebuttal Power Costs_DEM-WP(C) ENERG10C--ctn Mid-C_042010 2010GRC" xfId="15210"/>
    <cellStyle name="_x0013__Rebuttal Power Costs_DEM-WP(C) ENERG10C--ctn Mid-C_042010 2010GRC 2" xfId="15211"/>
    <cellStyle name="_x0013__Rebuttal Power Costs_Electric Rev Req Model (2009 GRC) Rebuttal" xfId="15212"/>
    <cellStyle name="_x0013__Rebuttal Power Costs_Electric Rev Req Model (2009 GRC) Rebuttal 2" xfId="15213"/>
    <cellStyle name="_x0013__Rebuttal Power Costs_Electric Rev Req Model (2009 GRC) Rebuttal 2 2" xfId="15214"/>
    <cellStyle name="_x0013__Rebuttal Power Costs_Electric Rev Req Model (2009 GRC) Rebuttal 2 2 2" xfId="15215"/>
    <cellStyle name="_x0013__Rebuttal Power Costs_Electric Rev Req Model (2009 GRC) Rebuttal 2 3" xfId="15216"/>
    <cellStyle name="_x0013__Rebuttal Power Costs_Electric Rev Req Model (2009 GRC) Rebuttal 3" xfId="15217"/>
    <cellStyle name="_x0013__Rebuttal Power Costs_Electric Rev Req Model (2009 GRC) Rebuttal 3 2" xfId="15218"/>
    <cellStyle name="_x0013__Rebuttal Power Costs_Electric Rev Req Model (2009 GRC) Rebuttal 4" xfId="15219"/>
    <cellStyle name="_x0013__Rebuttal Power Costs_Electric Rev Req Model (2009 GRC) Rebuttal REmoval of New  WH Solar AdjustMI" xfId="15220"/>
    <cellStyle name="_x0013__Rebuttal Power Costs_Electric Rev Req Model (2009 GRC) Rebuttal REmoval of New  WH Solar AdjustMI 2" xfId="15221"/>
    <cellStyle name="_x0013__Rebuttal Power Costs_Electric Rev Req Model (2009 GRC) Rebuttal REmoval of New  WH Solar AdjustMI 2 2" xfId="15222"/>
    <cellStyle name="_x0013__Rebuttal Power Costs_Electric Rev Req Model (2009 GRC) Rebuttal REmoval of New  WH Solar AdjustMI 2 2 2" xfId="15223"/>
    <cellStyle name="_x0013__Rebuttal Power Costs_Electric Rev Req Model (2009 GRC) Rebuttal REmoval of New  WH Solar AdjustMI 2 3" xfId="15224"/>
    <cellStyle name="_x0013__Rebuttal Power Costs_Electric Rev Req Model (2009 GRC) Rebuttal REmoval of New  WH Solar AdjustMI 3" xfId="15225"/>
    <cellStyle name="_x0013__Rebuttal Power Costs_Electric Rev Req Model (2009 GRC) Rebuttal REmoval of New  WH Solar AdjustMI 3 2" xfId="15226"/>
    <cellStyle name="_x0013__Rebuttal Power Costs_Electric Rev Req Model (2009 GRC) Rebuttal REmoval of New  WH Solar AdjustMI 4" xfId="15227"/>
    <cellStyle name="_x0013__Rebuttal Power Costs_Electric Rev Req Model (2009 GRC) Rebuttal REmoval of New  WH Solar AdjustMI_DEM-WP(C) ENERG10C--ctn Mid-C_042010 2010GRC" xfId="15228"/>
    <cellStyle name="_x0013__Rebuttal Power Costs_Electric Rev Req Model (2009 GRC) Rebuttal REmoval of New  WH Solar AdjustMI_DEM-WP(C) ENERG10C--ctn Mid-C_042010 2010GRC 2" xfId="15229"/>
    <cellStyle name="_x0013__Rebuttal Power Costs_Electric Rev Req Model (2009 GRC) Revised 01-18-2010" xfId="15230"/>
    <cellStyle name="_x0013__Rebuttal Power Costs_Electric Rev Req Model (2009 GRC) Revised 01-18-2010 2" xfId="15231"/>
    <cellStyle name="_x0013__Rebuttal Power Costs_Electric Rev Req Model (2009 GRC) Revised 01-18-2010 2 2" xfId="15232"/>
    <cellStyle name="_x0013__Rebuttal Power Costs_Electric Rev Req Model (2009 GRC) Revised 01-18-2010 2 2 2" xfId="15233"/>
    <cellStyle name="_x0013__Rebuttal Power Costs_Electric Rev Req Model (2009 GRC) Revised 01-18-2010 2 3" xfId="15234"/>
    <cellStyle name="_x0013__Rebuttal Power Costs_Electric Rev Req Model (2009 GRC) Revised 01-18-2010 3" xfId="15235"/>
    <cellStyle name="_x0013__Rebuttal Power Costs_Electric Rev Req Model (2009 GRC) Revised 01-18-2010 3 2" xfId="15236"/>
    <cellStyle name="_x0013__Rebuttal Power Costs_Electric Rev Req Model (2009 GRC) Revised 01-18-2010 4" xfId="15237"/>
    <cellStyle name="_x0013__Rebuttal Power Costs_Electric Rev Req Model (2009 GRC) Revised 01-18-2010_DEM-WP(C) ENERG10C--ctn Mid-C_042010 2010GRC" xfId="15238"/>
    <cellStyle name="_x0013__Rebuttal Power Costs_Electric Rev Req Model (2009 GRC) Revised 01-18-2010_DEM-WP(C) ENERG10C--ctn Mid-C_042010 2010GRC 2" xfId="15239"/>
    <cellStyle name="_x0013__Rebuttal Power Costs_Final Order Electric EXHIBIT A-1" xfId="15240"/>
    <cellStyle name="_x0013__Rebuttal Power Costs_Final Order Electric EXHIBIT A-1 2" xfId="15241"/>
    <cellStyle name="_x0013__Rebuttal Power Costs_Final Order Electric EXHIBIT A-1 2 2" xfId="15242"/>
    <cellStyle name="_x0013__Rebuttal Power Costs_Final Order Electric EXHIBIT A-1 2 2 2" xfId="15243"/>
    <cellStyle name="_x0013__Rebuttal Power Costs_Final Order Electric EXHIBIT A-1 2 3" xfId="15244"/>
    <cellStyle name="_x0013__Rebuttal Power Costs_Final Order Electric EXHIBIT A-1 3" xfId="15245"/>
    <cellStyle name="_x0013__Rebuttal Power Costs_Final Order Electric EXHIBIT A-1 3 2" xfId="15246"/>
    <cellStyle name="_x0013__Rebuttal Power Costs_Final Order Electric EXHIBIT A-1 4" xfId="15247"/>
    <cellStyle name="_recommendation" xfId="15248"/>
    <cellStyle name="_recommendation 2" xfId="15249"/>
    <cellStyle name="_recommendation 2 2" xfId="15250"/>
    <cellStyle name="_recommendation 2 2 2" xfId="15251"/>
    <cellStyle name="_recommendation 2 2 2 2" xfId="15252"/>
    <cellStyle name="_recommendation 2 2 2 2 2" xfId="15253"/>
    <cellStyle name="_recommendation 2 2 2 3" xfId="15254"/>
    <cellStyle name="_recommendation 2 2 3" xfId="15255"/>
    <cellStyle name="_recommendation 2 2 3 2" xfId="15256"/>
    <cellStyle name="_recommendation 2 2 4" xfId="15257"/>
    <cellStyle name="_recommendation 2 2 5" xfId="15258"/>
    <cellStyle name="_recommendation 2 3" xfId="15259"/>
    <cellStyle name="_recommendation 2 3 2" xfId="15260"/>
    <cellStyle name="_recommendation 2 3 2 2" xfId="15261"/>
    <cellStyle name="_recommendation 2 3 3" xfId="15262"/>
    <cellStyle name="_recommendation 2 4" xfId="15263"/>
    <cellStyle name="_recommendation 2 4 2" xfId="15264"/>
    <cellStyle name="_recommendation 2 5" xfId="15265"/>
    <cellStyle name="_recommendation 3" xfId="15266"/>
    <cellStyle name="_recommendation 3 2" xfId="15267"/>
    <cellStyle name="_recommendation 3 2 2" xfId="15268"/>
    <cellStyle name="_recommendation 3 2 2 2" xfId="15269"/>
    <cellStyle name="_recommendation 3 2 3" xfId="15270"/>
    <cellStyle name="_recommendation 3 3" xfId="15271"/>
    <cellStyle name="_recommendation 3 3 2" xfId="15272"/>
    <cellStyle name="_recommendation 3 4" xfId="15273"/>
    <cellStyle name="_recommendation 4" xfId="15274"/>
    <cellStyle name="_recommendation 4 2" xfId="15275"/>
    <cellStyle name="_recommendation 4 2 2" xfId="15276"/>
    <cellStyle name="_recommendation 4 2 2 2" xfId="15277"/>
    <cellStyle name="_recommendation 4 2 3" xfId="15278"/>
    <cellStyle name="_recommendation 4 2 4" xfId="15279"/>
    <cellStyle name="_recommendation 4 3" xfId="15280"/>
    <cellStyle name="_recommendation 4 3 2" xfId="15281"/>
    <cellStyle name="_recommendation 4 4" xfId="15282"/>
    <cellStyle name="_recommendation 4 5" xfId="15283"/>
    <cellStyle name="_recommendation 5" xfId="15284"/>
    <cellStyle name="_recommendation 5 2" xfId="15285"/>
    <cellStyle name="_recommendation 5 2 2" xfId="15286"/>
    <cellStyle name="_recommendation 5 2 2 2" xfId="15287"/>
    <cellStyle name="_recommendation 5 2 3" xfId="15288"/>
    <cellStyle name="_recommendation 5 2 4" xfId="15289"/>
    <cellStyle name="_recommendation 5 3" xfId="15290"/>
    <cellStyle name="_recommendation 5 3 2" xfId="15291"/>
    <cellStyle name="_recommendation 5 4" xfId="15292"/>
    <cellStyle name="_recommendation 5 5" xfId="15293"/>
    <cellStyle name="_recommendation 6" xfId="15294"/>
    <cellStyle name="_recommendation 6 2" xfId="15295"/>
    <cellStyle name="_recommendation 6 2 2" xfId="15296"/>
    <cellStyle name="_recommendation 6 3" xfId="15297"/>
    <cellStyle name="_recommendation 7" xfId="15298"/>
    <cellStyle name="_recommendation_DEM-WP(C) Chelan Power Costs" xfId="15299"/>
    <cellStyle name="_recommendation_DEM-WP(C) Chelan Power Costs 2" xfId="15300"/>
    <cellStyle name="_recommendation_DEM-WP(C) Chelan Power Costs 2 2" xfId="15301"/>
    <cellStyle name="_recommendation_DEM-WP(C) Chelan Power Costs 2 2 2" xfId="15302"/>
    <cellStyle name="_recommendation_DEM-WP(C) Chelan Power Costs 2 3" xfId="15303"/>
    <cellStyle name="_recommendation_DEM-WP(C) Chelan Power Costs 2 4" xfId="15304"/>
    <cellStyle name="_recommendation_DEM-WP(C) Chelan Power Costs 3" xfId="15305"/>
    <cellStyle name="_recommendation_DEM-WP(C) Chelan Power Costs 3 2" xfId="15306"/>
    <cellStyle name="_recommendation_DEM-WP(C) Chelan Power Costs 4" xfId="15307"/>
    <cellStyle name="_recommendation_DEM-WP(C) ENERG10C--ctn Mid-C_042010 2010GRC" xfId="15308"/>
    <cellStyle name="_recommendation_DEM-WP(C) ENERG10C--ctn Mid-C_042010 2010GRC 2" xfId="15309"/>
    <cellStyle name="_recommendation_DEM-WP(C) Gas Transport 2010GRC" xfId="15310"/>
    <cellStyle name="_recommendation_DEM-WP(C) Gas Transport 2010GRC 2" xfId="15311"/>
    <cellStyle name="_recommendation_DEM-WP(C) Gas Transport 2010GRC 2 2" xfId="15312"/>
    <cellStyle name="_recommendation_DEM-WP(C) Gas Transport 2010GRC 2 2 2" xfId="15313"/>
    <cellStyle name="_recommendation_DEM-WP(C) Gas Transport 2010GRC 2 3" xfId="15314"/>
    <cellStyle name="_recommendation_DEM-WP(C) Gas Transport 2010GRC 2 4" xfId="15315"/>
    <cellStyle name="_recommendation_DEM-WP(C) Gas Transport 2010GRC 3" xfId="15316"/>
    <cellStyle name="_recommendation_DEM-WP(C) Gas Transport 2010GRC 3 2" xfId="15317"/>
    <cellStyle name="_recommendation_DEM-WP(C) Gas Transport 2010GRC 4" xfId="15318"/>
    <cellStyle name="_recommendation_DEM-WP(C) Wind Integration Summary 2010GRC" xfId="15319"/>
    <cellStyle name="_recommendation_DEM-WP(C) Wind Integration Summary 2010GRC 2" xfId="15320"/>
    <cellStyle name="_recommendation_DEM-WP(C) Wind Integration Summary 2010GRC 2 2" xfId="15321"/>
    <cellStyle name="_recommendation_DEM-WP(C) Wind Integration Summary 2010GRC 2 2 2" xfId="15322"/>
    <cellStyle name="_recommendation_DEM-WP(C) Wind Integration Summary 2010GRC 2 2 2 2" xfId="15323"/>
    <cellStyle name="_recommendation_DEM-WP(C) Wind Integration Summary 2010GRC 2 2 3" xfId="15324"/>
    <cellStyle name="_recommendation_DEM-WP(C) Wind Integration Summary 2010GRC 2 3" xfId="15325"/>
    <cellStyle name="_recommendation_DEM-WP(C) Wind Integration Summary 2010GRC 2 3 2" xfId="15326"/>
    <cellStyle name="_recommendation_DEM-WP(C) Wind Integration Summary 2010GRC 2 4" xfId="15327"/>
    <cellStyle name="_recommendation_DEM-WP(C) Wind Integration Summary 2010GRC 3" xfId="15328"/>
    <cellStyle name="_recommendation_DEM-WP(C) Wind Integration Summary 2010GRC 3 2" xfId="15329"/>
    <cellStyle name="_recommendation_DEM-WP(C) Wind Integration Summary 2010GRC 3 2 2" xfId="15330"/>
    <cellStyle name="_recommendation_DEM-WP(C) Wind Integration Summary 2010GRC 3 3" xfId="15331"/>
    <cellStyle name="_recommendation_DEM-WP(C) Wind Integration Summary 2010GRC 3 4" xfId="15332"/>
    <cellStyle name="_recommendation_DEM-WP(C) Wind Integration Summary 2010GRC 4" xfId="15333"/>
    <cellStyle name="_recommendation_DEM-WP(C) Wind Integration Summary 2010GRC 4 2" xfId="15334"/>
    <cellStyle name="_recommendation_DEM-WP(C) Wind Integration Summary 2010GRC 5" xfId="15335"/>
    <cellStyle name="_recommendation_DEM-WP(C) Wind Integration Summary 2010GRC_DEM-WP(C) ENERG10C--ctn Mid-C_042010 2010GRC" xfId="15336"/>
    <cellStyle name="_recommendation_DEM-WP(C) Wind Integration Summary 2010GRC_DEM-WP(C) ENERG10C--ctn Mid-C_042010 2010GRC 2" xfId="15337"/>
    <cellStyle name="_recommendation_NIM Summary" xfId="15338"/>
    <cellStyle name="_recommendation_NIM Summary 2" xfId="15339"/>
    <cellStyle name="_recommendation_NIM Summary 2 2" xfId="15340"/>
    <cellStyle name="_recommendation_NIM Summary 2 2 2" xfId="15341"/>
    <cellStyle name="_recommendation_NIM Summary 2 2 2 2" xfId="15342"/>
    <cellStyle name="_recommendation_NIM Summary 2 2 3" xfId="15343"/>
    <cellStyle name="_recommendation_NIM Summary 2 3" xfId="15344"/>
    <cellStyle name="_recommendation_NIM Summary 2 3 2" xfId="15345"/>
    <cellStyle name="_recommendation_NIM Summary 2 4" xfId="15346"/>
    <cellStyle name="_recommendation_NIM Summary 3" xfId="15347"/>
    <cellStyle name="_recommendation_NIM Summary 3 2" xfId="15348"/>
    <cellStyle name="_recommendation_NIM Summary 3 2 2" xfId="15349"/>
    <cellStyle name="_recommendation_NIM Summary 3 3" xfId="15350"/>
    <cellStyle name="_recommendation_NIM Summary 3 4" xfId="15351"/>
    <cellStyle name="_recommendation_NIM Summary 4" xfId="15352"/>
    <cellStyle name="_recommendation_NIM Summary 4 2" xfId="15353"/>
    <cellStyle name="_recommendation_NIM Summary 5" xfId="15354"/>
    <cellStyle name="_recommendation_NIM Summary_DEM-WP(C) ENERG10C--ctn Mid-C_042010 2010GRC" xfId="15355"/>
    <cellStyle name="_recommendation_NIM Summary_DEM-WP(C) ENERG10C--ctn Mid-C_042010 2010GRC 2" xfId="15356"/>
    <cellStyle name="_Recon to Darrin's 5.11.05 proforma" xfId="15357"/>
    <cellStyle name="_Recon to Darrin's 5.11.05 proforma 10" xfId="15358"/>
    <cellStyle name="_Recon to Darrin's 5.11.05 proforma 10 2" xfId="15359"/>
    <cellStyle name="_Recon to Darrin's 5.11.05 proforma 11" xfId="15360"/>
    <cellStyle name="_Recon to Darrin's 5.11.05 proforma 11 2" xfId="15361"/>
    <cellStyle name="_Recon to Darrin's 5.11.05 proforma 11 3" xfId="15362"/>
    <cellStyle name="_Recon to Darrin's 5.11.05 proforma 12" xfId="15363"/>
    <cellStyle name="_Recon to Darrin's 5.11.05 proforma 2" xfId="15364"/>
    <cellStyle name="_Recon to Darrin's 5.11.05 proforma 2 2" xfId="15365"/>
    <cellStyle name="_Recon to Darrin's 5.11.05 proforma 2 2 2" xfId="15366"/>
    <cellStyle name="_Recon to Darrin's 5.11.05 proforma 2 2 2 2" xfId="15367"/>
    <cellStyle name="_Recon to Darrin's 5.11.05 proforma 2 2 2 2 2" xfId="15368"/>
    <cellStyle name="_Recon to Darrin's 5.11.05 proforma 2 2 2 3" xfId="15369"/>
    <cellStyle name="_Recon to Darrin's 5.11.05 proforma 2 2 3" xfId="15370"/>
    <cellStyle name="_Recon to Darrin's 5.11.05 proforma 2 2 3 2" xfId="15371"/>
    <cellStyle name="_Recon to Darrin's 5.11.05 proforma 2 2 4" xfId="15372"/>
    <cellStyle name="_Recon to Darrin's 5.11.05 proforma 2 3" xfId="15373"/>
    <cellStyle name="_Recon to Darrin's 5.11.05 proforma 2 3 2" xfId="15374"/>
    <cellStyle name="_Recon to Darrin's 5.11.05 proforma 2 3 2 2" xfId="15375"/>
    <cellStyle name="_Recon to Darrin's 5.11.05 proforma 2 3 3" xfId="15376"/>
    <cellStyle name="_Recon to Darrin's 5.11.05 proforma 2 3 4" xfId="15377"/>
    <cellStyle name="_Recon to Darrin's 5.11.05 proforma 2 4" xfId="15378"/>
    <cellStyle name="_Recon to Darrin's 5.11.05 proforma 2 4 2" xfId="15379"/>
    <cellStyle name="_Recon to Darrin's 5.11.05 proforma 2 5" xfId="15380"/>
    <cellStyle name="_Recon to Darrin's 5.11.05 proforma 3" xfId="15381"/>
    <cellStyle name="_Recon to Darrin's 5.11.05 proforma 3 2" xfId="15382"/>
    <cellStyle name="_Recon to Darrin's 5.11.05 proforma 3 2 2" xfId="15383"/>
    <cellStyle name="_Recon to Darrin's 5.11.05 proforma 3 2 2 2" xfId="15384"/>
    <cellStyle name="_Recon to Darrin's 5.11.05 proforma 3 2 3" xfId="15385"/>
    <cellStyle name="_Recon to Darrin's 5.11.05 proforma 3 2 4" xfId="15386"/>
    <cellStyle name="_Recon to Darrin's 5.11.05 proforma 3 3" xfId="15387"/>
    <cellStyle name="_Recon to Darrin's 5.11.05 proforma 3 3 2" xfId="15388"/>
    <cellStyle name="_Recon to Darrin's 5.11.05 proforma 3 3 2 2" xfId="15389"/>
    <cellStyle name="_Recon to Darrin's 5.11.05 proforma 3 3 3" xfId="15390"/>
    <cellStyle name="_Recon to Darrin's 5.11.05 proforma 3 4" xfId="15391"/>
    <cellStyle name="_Recon to Darrin's 5.11.05 proforma 3 4 2" xfId="15392"/>
    <cellStyle name="_Recon to Darrin's 5.11.05 proforma 3 4 2 2" xfId="15393"/>
    <cellStyle name="_Recon to Darrin's 5.11.05 proforma 3 4 3" xfId="15394"/>
    <cellStyle name="_Recon to Darrin's 5.11.05 proforma 3 5" xfId="15395"/>
    <cellStyle name="_Recon to Darrin's 5.11.05 proforma 4" xfId="15396"/>
    <cellStyle name="_Recon to Darrin's 5.11.05 proforma 4 2" xfId="15397"/>
    <cellStyle name="_Recon to Darrin's 5.11.05 proforma 4 2 2" xfId="15398"/>
    <cellStyle name="_Recon to Darrin's 5.11.05 proforma 4 2 2 2" xfId="15399"/>
    <cellStyle name="_Recon to Darrin's 5.11.05 proforma 4 2 2 2 2" xfId="15400"/>
    <cellStyle name="_Recon to Darrin's 5.11.05 proforma 4 2 2 3" xfId="15401"/>
    <cellStyle name="_Recon to Darrin's 5.11.05 proforma 4 2 3" xfId="15402"/>
    <cellStyle name="_Recon to Darrin's 5.11.05 proforma 4 2 3 2" xfId="15403"/>
    <cellStyle name="_Recon to Darrin's 5.11.05 proforma 4 2 4" xfId="15404"/>
    <cellStyle name="_Recon to Darrin's 5.11.05 proforma 4 3" xfId="15405"/>
    <cellStyle name="_Recon to Darrin's 5.11.05 proforma 4 3 2" xfId="15406"/>
    <cellStyle name="_Recon to Darrin's 5.11.05 proforma 4 3 2 2" xfId="15407"/>
    <cellStyle name="_Recon to Darrin's 5.11.05 proforma 4 3 3" xfId="15408"/>
    <cellStyle name="_Recon to Darrin's 5.11.05 proforma 4 3 4" xfId="15409"/>
    <cellStyle name="_Recon to Darrin's 5.11.05 proforma 4 4" xfId="15410"/>
    <cellStyle name="_Recon to Darrin's 5.11.05 proforma 4 4 2" xfId="15411"/>
    <cellStyle name="_Recon to Darrin's 5.11.05 proforma 4 5" xfId="15412"/>
    <cellStyle name="_Recon to Darrin's 5.11.05 proforma 5" xfId="15413"/>
    <cellStyle name="_Recon to Darrin's 5.11.05 proforma 5 2" xfId="15414"/>
    <cellStyle name="_Recon to Darrin's 5.11.05 proforma 5 2 2" xfId="15415"/>
    <cellStyle name="_Recon to Darrin's 5.11.05 proforma 5 2 2 2" xfId="15416"/>
    <cellStyle name="_Recon to Darrin's 5.11.05 proforma 5 2 2 2 2" xfId="15417"/>
    <cellStyle name="_Recon to Darrin's 5.11.05 proforma 5 2 2 3" xfId="15418"/>
    <cellStyle name="_Recon to Darrin's 5.11.05 proforma 5 2 3" xfId="15419"/>
    <cellStyle name="_Recon to Darrin's 5.11.05 proforma 5 2 3 2" xfId="15420"/>
    <cellStyle name="_Recon to Darrin's 5.11.05 proforma 5 2 4" xfId="15421"/>
    <cellStyle name="_Recon to Darrin's 5.11.05 proforma 5 2 5" xfId="15422"/>
    <cellStyle name="_Recon to Darrin's 5.11.05 proforma 5 3" xfId="15423"/>
    <cellStyle name="_Recon to Darrin's 5.11.05 proforma 5 3 2" xfId="15424"/>
    <cellStyle name="_Recon to Darrin's 5.11.05 proforma 5 3 2 2" xfId="15425"/>
    <cellStyle name="_Recon to Darrin's 5.11.05 proforma 5 3 3" xfId="15426"/>
    <cellStyle name="_Recon to Darrin's 5.11.05 proforma 5 3 4" xfId="15427"/>
    <cellStyle name="_Recon to Darrin's 5.11.05 proforma 5 4" xfId="15428"/>
    <cellStyle name="_Recon to Darrin's 5.11.05 proforma 5 4 2" xfId="15429"/>
    <cellStyle name="_Recon to Darrin's 5.11.05 proforma 5 5" xfId="15430"/>
    <cellStyle name="_Recon to Darrin's 5.11.05 proforma 6" xfId="15431"/>
    <cellStyle name="_Recon to Darrin's 5.11.05 proforma 6 2" xfId="15432"/>
    <cellStyle name="_Recon to Darrin's 5.11.05 proforma 6 2 2" xfId="15433"/>
    <cellStyle name="_Recon to Darrin's 5.11.05 proforma 6 2 2 2" xfId="15434"/>
    <cellStyle name="_Recon to Darrin's 5.11.05 proforma 6 2 2 2 2" xfId="15435"/>
    <cellStyle name="_Recon to Darrin's 5.11.05 proforma 6 2 2 3" xfId="15436"/>
    <cellStyle name="_Recon to Darrin's 5.11.05 proforma 6 2 3" xfId="15437"/>
    <cellStyle name="_Recon to Darrin's 5.11.05 proforma 6 2 3 2" xfId="15438"/>
    <cellStyle name="_Recon to Darrin's 5.11.05 proforma 6 2 4" xfId="15439"/>
    <cellStyle name="_Recon to Darrin's 5.11.05 proforma 6 2 5" xfId="15440"/>
    <cellStyle name="_Recon to Darrin's 5.11.05 proforma 6 3" xfId="15441"/>
    <cellStyle name="_Recon to Darrin's 5.11.05 proforma 6 3 2" xfId="15442"/>
    <cellStyle name="_Recon to Darrin's 5.11.05 proforma 6 3 2 2" xfId="15443"/>
    <cellStyle name="_Recon to Darrin's 5.11.05 proforma 6 3 3" xfId="15444"/>
    <cellStyle name="_Recon to Darrin's 5.11.05 proforma 6 4" xfId="15445"/>
    <cellStyle name="_Recon to Darrin's 5.11.05 proforma 6 4 2" xfId="15446"/>
    <cellStyle name="_Recon to Darrin's 5.11.05 proforma 6 5" xfId="15447"/>
    <cellStyle name="_Recon to Darrin's 5.11.05 proforma 7" xfId="15448"/>
    <cellStyle name="_Recon to Darrin's 5.11.05 proforma 7 2" xfId="15449"/>
    <cellStyle name="_Recon to Darrin's 5.11.05 proforma 7 2 2" xfId="15450"/>
    <cellStyle name="_Recon to Darrin's 5.11.05 proforma 7 2 2 2" xfId="15451"/>
    <cellStyle name="_Recon to Darrin's 5.11.05 proforma 7 2 3" xfId="15452"/>
    <cellStyle name="_Recon to Darrin's 5.11.05 proforma 7 3" xfId="15453"/>
    <cellStyle name="_Recon to Darrin's 5.11.05 proforma 7 3 2" xfId="15454"/>
    <cellStyle name="_Recon to Darrin's 5.11.05 proforma 7 4" xfId="15455"/>
    <cellStyle name="_Recon to Darrin's 5.11.05 proforma 8" xfId="15456"/>
    <cellStyle name="_Recon to Darrin's 5.11.05 proforma 8 2" xfId="15457"/>
    <cellStyle name="_Recon to Darrin's 5.11.05 proforma 8 2 2" xfId="15458"/>
    <cellStyle name="_Recon to Darrin's 5.11.05 proforma 8 2 2 2" xfId="15459"/>
    <cellStyle name="_Recon to Darrin's 5.11.05 proforma 8 2 3" xfId="15460"/>
    <cellStyle name="_Recon to Darrin's 5.11.05 proforma 8 3" xfId="15461"/>
    <cellStyle name="_Recon to Darrin's 5.11.05 proforma 8 3 2" xfId="15462"/>
    <cellStyle name="_Recon to Darrin's 5.11.05 proforma 8 4" xfId="15463"/>
    <cellStyle name="_Recon to Darrin's 5.11.05 proforma 9" xfId="15464"/>
    <cellStyle name="_Recon to Darrin's 5.11.05 proforma 9 2" xfId="15465"/>
    <cellStyle name="_Recon to Darrin's 5.11.05 proforma 9 2 2" xfId="15466"/>
    <cellStyle name="_Recon to Darrin's 5.11.05 proforma 9 2 2 2" xfId="15467"/>
    <cellStyle name="_Recon to Darrin's 5.11.05 proforma 9 2 3" xfId="15468"/>
    <cellStyle name="_Recon to Darrin's 5.11.05 proforma 9 3" xfId="15469"/>
    <cellStyle name="_Recon to Darrin's 5.11.05 proforma 9 3 2" xfId="15470"/>
    <cellStyle name="_Recon to Darrin's 5.11.05 proforma 9 4" xfId="15471"/>
    <cellStyle name="_Recon to Darrin's 5.11.05 proforma_(C) WHE Proforma with ITC cash grant 10 Yr Amort_for deferral_102809" xfId="15472"/>
    <cellStyle name="_Recon to Darrin's 5.11.05 proforma_(C) WHE Proforma with ITC cash grant 10 Yr Amort_for deferral_102809 2" xfId="15473"/>
    <cellStyle name="_Recon to Darrin's 5.11.05 proforma_(C) WHE Proforma with ITC cash grant 10 Yr Amort_for deferral_102809 2 2" xfId="15474"/>
    <cellStyle name="_Recon to Darrin's 5.11.05 proforma_(C) WHE Proforma with ITC cash grant 10 Yr Amort_for deferral_102809 2 2 2" xfId="15475"/>
    <cellStyle name="_Recon to Darrin's 5.11.05 proforma_(C) WHE Proforma with ITC cash grant 10 Yr Amort_for deferral_102809 2 2 2 2" xfId="15476"/>
    <cellStyle name="_Recon to Darrin's 5.11.05 proforma_(C) WHE Proforma with ITC cash grant 10 Yr Amort_for deferral_102809 2 2 3" xfId="15477"/>
    <cellStyle name="_Recon to Darrin's 5.11.05 proforma_(C) WHE Proforma with ITC cash grant 10 Yr Amort_for deferral_102809 2 3" xfId="15478"/>
    <cellStyle name="_Recon to Darrin's 5.11.05 proforma_(C) WHE Proforma with ITC cash grant 10 Yr Amort_for deferral_102809 2 3 2" xfId="15479"/>
    <cellStyle name="_Recon to Darrin's 5.11.05 proforma_(C) WHE Proforma with ITC cash grant 10 Yr Amort_for deferral_102809 2 4" xfId="15480"/>
    <cellStyle name="_Recon to Darrin's 5.11.05 proforma_(C) WHE Proforma with ITC cash grant 10 Yr Amort_for deferral_102809 3" xfId="15481"/>
    <cellStyle name="_Recon to Darrin's 5.11.05 proforma_(C) WHE Proforma with ITC cash grant 10 Yr Amort_for deferral_102809 3 2" xfId="15482"/>
    <cellStyle name="_Recon to Darrin's 5.11.05 proforma_(C) WHE Proforma with ITC cash grant 10 Yr Amort_for deferral_102809 3 2 2" xfId="15483"/>
    <cellStyle name="_Recon to Darrin's 5.11.05 proforma_(C) WHE Proforma with ITC cash grant 10 Yr Amort_for deferral_102809 3 3" xfId="15484"/>
    <cellStyle name="_Recon to Darrin's 5.11.05 proforma_(C) WHE Proforma with ITC cash grant 10 Yr Amort_for deferral_102809 3 4" xfId="15485"/>
    <cellStyle name="_Recon to Darrin's 5.11.05 proforma_(C) WHE Proforma with ITC cash grant 10 Yr Amort_for deferral_102809 4" xfId="15486"/>
    <cellStyle name="_Recon to Darrin's 5.11.05 proforma_(C) WHE Proforma with ITC cash grant 10 Yr Amort_for deferral_102809 4 2" xfId="15487"/>
    <cellStyle name="_Recon to Darrin's 5.11.05 proforma_(C) WHE Proforma with ITC cash grant 10 Yr Amort_for deferral_102809 5" xfId="15488"/>
    <cellStyle name="_Recon to Darrin's 5.11.05 proforma_(C) WHE Proforma with ITC cash grant 10 Yr Amort_for deferral_102809_16.07E Wild Horse Wind Expansionwrkingfile" xfId="15489"/>
    <cellStyle name="_Recon to Darrin's 5.11.05 proforma_(C) WHE Proforma with ITC cash grant 10 Yr Amort_for deferral_102809_16.07E Wild Horse Wind Expansionwrkingfile 2" xfId="15490"/>
    <cellStyle name="_Recon to Darrin's 5.11.05 proforma_(C) WHE Proforma with ITC cash grant 10 Yr Amort_for deferral_102809_16.07E Wild Horse Wind Expansionwrkingfile 2 2" xfId="15491"/>
    <cellStyle name="_Recon to Darrin's 5.11.05 proforma_(C) WHE Proforma with ITC cash grant 10 Yr Amort_for deferral_102809_16.07E Wild Horse Wind Expansionwrkingfile 2 2 2" xfId="15492"/>
    <cellStyle name="_Recon to Darrin's 5.11.05 proforma_(C) WHE Proforma with ITC cash grant 10 Yr Amort_for deferral_102809_16.07E Wild Horse Wind Expansionwrkingfile 2 2 2 2" xfId="15493"/>
    <cellStyle name="_Recon to Darrin's 5.11.05 proforma_(C) WHE Proforma with ITC cash grant 10 Yr Amort_for deferral_102809_16.07E Wild Horse Wind Expansionwrkingfile 2 2 3" xfId="15494"/>
    <cellStyle name="_Recon to Darrin's 5.11.05 proforma_(C) WHE Proforma with ITC cash grant 10 Yr Amort_for deferral_102809_16.07E Wild Horse Wind Expansionwrkingfile 2 3" xfId="15495"/>
    <cellStyle name="_Recon to Darrin's 5.11.05 proforma_(C) WHE Proforma with ITC cash grant 10 Yr Amort_for deferral_102809_16.07E Wild Horse Wind Expansionwrkingfile 2 3 2" xfId="15496"/>
    <cellStyle name="_Recon to Darrin's 5.11.05 proforma_(C) WHE Proforma with ITC cash grant 10 Yr Amort_for deferral_102809_16.07E Wild Horse Wind Expansionwrkingfile 2 4" xfId="15497"/>
    <cellStyle name="_Recon to Darrin's 5.11.05 proforma_(C) WHE Proforma with ITC cash grant 10 Yr Amort_for deferral_102809_16.07E Wild Horse Wind Expansionwrkingfile 3" xfId="15498"/>
    <cellStyle name="_Recon to Darrin's 5.11.05 proforma_(C) WHE Proforma with ITC cash grant 10 Yr Amort_for deferral_102809_16.07E Wild Horse Wind Expansionwrkingfile 3 2" xfId="15499"/>
    <cellStyle name="_Recon to Darrin's 5.11.05 proforma_(C) WHE Proforma with ITC cash grant 10 Yr Amort_for deferral_102809_16.07E Wild Horse Wind Expansionwrkingfile 3 2 2" xfId="15500"/>
    <cellStyle name="_Recon to Darrin's 5.11.05 proforma_(C) WHE Proforma with ITC cash grant 10 Yr Amort_for deferral_102809_16.07E Wild Horse Wind Expansionwrkingfile 3 3" xfId="15501"/>
    <cellStyle name="_Recon to Darrin's 5.11.05 proforma_(C) WHE Proforma with ITC cash grant 10 Yr Amort_for deferral_102809_16.07E Wild Horse Wind Expansionwrkingfile 4" xfId="15502"/>
    <cellStyle name="_Recon to Darrin's 5.11.05 proforma_(C) WHE Proforma with ITC cash grant 10 Yr Amort_for deferral_102809_16.07E Wild Horse Wind Expansionwrkingfile 4 2" xfId="15503"/>
    <cellStyle name="_Recon to Darrin's 5.11.05 proforma_(C) WHE Proforma with ITC cash grant 10 Yr Amort_for deferral_102809_16.07E Wild Horse Wind Expansionwrkingfile SF" xfId="15504"/>
    <cellStyle name="_Recon to Darrin's 5.11.05 proforma_(C) WHE Proforma with ITC cash grant 10 Yr Amort_for deferral_102809_16.07E Wild Horse Wind Expansionwrkingfile SF 2" xfId="15505"/>
    <cellStyle name="_Recon to Darrin's 5.11.05 proforma_(C) WHE Proforma with ITC cash grant 10 Yr Amort_for deferral_102809_16.07E Wild Horse Wind Expansionwrkingfile SF 2 2" xfId="15506"/>
    <cellStyle name="_Recon to Darrin's 5.11.05 proforma_(C) WHE Proforma with ITC cash grant 10 Yr Amort_for deferral_102809_16.07E Wild Horse Wind Expansionwrkingfile SF 2 2 2" xfId="15507"/>
    <cellStyle name="_Recon to Darrin's 5.11.05 proforma_(C) WHE Proforma with ITC cash grant 10 Yr Amort_for deferral_102809_16.07E Wild Horse Wind Expansionwrkingfile SF 2 2 2 2" xfId="15508"/>
    <cellStyle name="_Recon to Darrin's 5.11.05 proforma_(C) WHE Proforma with ITC cash grant 10 Yr Amort_for deferral_102809_16.07E Wild Horse Wind Expansionwrkingfile SF 2 3" xfId="15509"/>
    <cellStyle name="_Recon to Darrin's 5.11.05 proforma_(C) WHE Proforma with ITC cash grant 10 Yr Amort_for deferral_102809_16.07E Wild Horse Wind Expansionwrkingfile SF 2 3 2" xfId="15510"/>
    <cellStyle name="_Recon to Darrin's 5.11.05 proforma_(C) WHE Proforma with ITC cash grant 10 Yr Amort_for deferral_102809_16.07E Wild Horse Wind Expansionwrkingfile SF 2 4" xfId="15511"/>
    <cellStyle name="_Recon to Darrin's 5.11.05 proforma_(C) WHE Proforma with ITC cash grant 10 Yr Amort_for deferral_102809_16.07E Wild Horse Wind Expansionwrkingfile SF 2 4 2" xfId="15512"/>
    <cellStyle name="_Recon to Darrin's 5.11.05 proforma_(C) WHE Proforma with ITC cash grant 10 Yr Amort_for deferral_102809_16.07E Wild Horse Wind Expansionwrkingfile SF 3" xfId="15513"/>
    <cellStyle name="_Recon to Darrin's 5.11.05 proforma_(C) WHE Proforma with ITC cash grant 10 Yr Amort_for deferral_102809_16.07E Wild Horse Wind Expansionwrkingfile SF 3 2" xfId="15514"/>
    <cellStyle name="_Recon to Darrin's 5.11.05 proforma_(C) WHE Proforma with ITC cash grant 10 Yr Amort_for deferral_102809_16.07E Wild Horse Wind Expansionwrkingfile SF 3 2 2" xfId="15515"/>
    <cellStyle name="_Recon to Darrin's 5.11.05 proforma_(C) WHE Proforma with ITC cash grant 10 Yr Amort_for deferral_102809_16.07E Wild Horse Wind Expansionwrkingfile SF 3 3" xfId="15516"/>
    <cellStyle name="_Recon to Darrin's 5.11.05 proforma_(C) WHE Proforma with ITC cash grant 10 Yr Amort_for deferral_102809_16.07E Wild Horse Wind Expansionwrkingfile SF 4" xfId="15517"/>
    <cellStyle name="_Recon to Darrin's 5.11.05 proforma_(C) WHE Proforma with ITC cash grant 10 Yr Amort_for deferral_102809_16.07E Wild Horse Wind Expansionwrkingfile SF 4 2" xfId="15518"/>
    <cellStyle name="_Recon to Darrin's 5.11.05 proforma_(C) WHE Proforma with ITC cash grant 10 Yr Amort_for deferral_102809_16.07E Wild Horse Wind Expansionwrkingfile SF 4 2 2" xfId="15519"/>
    <cellStyle name="_Recon to Darrin's 5.11.05 proforma_(C) WHE Proforma with ITC cash grant 10 Yr Amort_for deferral_102809_16.07E Wild Horse Wind Expansionwrkingfile SF 4 3" xfId="15520"/>
    <cellStyle name="_Recon to Darrin's 5.11.05 proforma_(C) WHE Proforma with ITC cash grant 10 Yr Amort_for deferral_102809_16.07E Wild Horse Wind Expansionwrkingfile SF 5" xfId="15521"/>
    <cellStyle name="_Recon to Darrin's 5.11.05 proforma_(C) WHE Proforma with ITC cash grant 10 Yr Amort_for deferral_102809_16.07E Wild Horse Wind Expansionwrkingfile SF 5 2" xfId="15522"/>
    <cellStyle name="_Recon to Darrin's 5.11.05 proforma_(C) WHE Proforma with ITC cash grant 10 Yr Amort_for deferral_102809_16.07E Wild Horse Wind Expansionwrkingfile SF 6" xfId="15523"/>
    <cellStyle name="_Recon to Darrin's 5.11.05 proforma_(C) WHE Proforma with ITC cash grant 10 Yr Amort_for deferral_102809_16.07E Wild Horse Wind Expansionwrkingfile SF 6 2" xfId="15524"/>
    <cellStyle name="_Recon to Darrin's 5.11.05 proforma_(C) WHE Proforma with ITC cash grant 10 Yr Amort_for deferral_102809_16.07E Wild Horse Wind Expansionwrkingfile SF_DEM-WP(C) ENERG10C--ctn Mid-C_042010 2010GRC" xfId="15525"/>
    <cellStyle name="_Recon to Darrin's 5.11.05 proforma_(C) WHE Proforma with ITC cash grant 10 Yr Amort_for deferral_102809_16.07E Wild Horse Wind Expansionwrkingfile SF_DEM-WP(C) ENERG10C--ctn Mid-C_042010 2010GRC 2" xfId="15526"/>
    <cellStyle name="_Recon to Darrin's 5.11.05 proforma_(C) WHE Proforma with ITC cash grant 10 Yr Amort_for deferral_102809_16.07E Wild Horse Wind Expansionwrkingfile_DEM-WP(C) ENERG10C--ctn Mid-C_042010 2010GRC" xfId="15527"/>
    <cellStyle name="_Recon to Darrin's 5.11.05 proforma_(C) WHE Proforma with ITC cash grant 10 Yr Amort_for deferral_102809_16.07E Wild Horse Wind Expansionwrkingfile_DEM-WP(C) ENERG10C--ctn Mid-C_042010 2010GRC 2" xfId="15528"/>
    <cellStyle name="_Recon to Darrin's 5.11.05 proforma_(C) WHE Proforma with ITC cash grant 10 Yr Amort_for deferral_102809_16.37E Wild Horse Expansion DeferralRevwrkingfile SF" xfId="15529"/>
    <cellStyle name="_Recon to Darrin's 5.11.05 proforma_(C) WHE Proforma with ITC cash grant 10 Yr Amort_for deferral_102809_16.37E Wild Horse Expansion DeferralRevwrkingfile SF 2" xfId="15530"/>
    <cellStyle name="_Recon to Darrin's 5.11.05 proforma_(C) WHE Proforma with ITC cash grant 10 Yr Amort_for deferral_102809_16.37E Wild Horse Expansion DeferralRevwrkingfile SF 2 2" xfId="15531"/>
    <cellStyle name="_Recon to Darrin's 5.11.05 proforma_(C) WHE Proforma with ITC cash grant 10 Yr Amort_for deferral_102809_16.37E Wild Horse Expansion DeferralRevwrkingfile SF 2 2 2" xfId="15532"/>
    <cellStyle name="_Recon to Darrin's 5.11.05 proforma_(C) WHE Proforma with ITC cash grant 10 Yr Amort_for deferral_102809_16.37E Wild Horse Expansion DeferralRevwrkingfile SF 2 2 2 2" xfId="15533"/>
    <cellStyle name="_Recon to Darrin's 5.11.05 proforma_(C) WHE Proforma with ITC cash grant 10 Yr Amort_for deferral_102809_16.37E Wild Horse Expansion DeferralRevwrkingfile SF 2 3" xfId="15534"/>
    <cellStyle name="_Recon to Darrin's 5.11.05 proforma_(C) WHE Proforma with ITC cash grant 10 Yr Amort_for deferral_102809_16.37E Wild Horse Expansion DeferralRevwrkingfile SF 2 3 2" xfId="15535"/>
    <cellStyle name="_Recon to Darrin's 5.11.05 proforma_(C) WHE Proforma with ITC cash grant 10 Yr Amort_for deferral_102809_16.37E Wild Horse Expansion DeferralRevwrkingfile SF 2 4" xfId="15536"/>
    <cellStyle name="_Recon to Darrin's 5.11.05 proforma_(C) WHE Proforma with ITC cash grant 10 Yr Amort_for deferral_102809_16.37E Wild Horse Expansion DeferralRevwrkingfile SF 2 4 2" xfId="15537"/>
    <cellStyle name="_Recon to Darrin's 5.11.05 proforma_(C) WHE Proforma with ITC cash grant 10 Yr Amort_for deferral_102809_16.37E Wild Horse Expansion DeferralRevwrkingfile SF 3" xfId="15538"/>
    <cellStyle name="_Recon to Darrin's 5.11.05 proforma_(C) WHE Proforma with ITC cash grant 10 Yr Amort_for deferral_102809_16.37E Wild Horse Expansion DeferralRevwrkingfile SF 3 2" xfId="15539"/>
    <cellStyle name="_Recon to Darrin's 5.11.05 proforma_(C) WHE Proforma with ITC cash grant 10 Yr Amort_for deferral_102809_16.37E Wild Horse Expansion DeferralRevwrkingfile SF 3 2 2" xfId="15540"/>
    <cellStyle name="_Recon to Darrin's 5.11.05 proforma_(C) WHE Proforma with ITC cash grant 10 Yr Amort_for deferral_102809_16.37E Wild Horse Expansion DeferralRevwrkingfile SF 3 3" xfId="15541"/>
    <cellStyle name="_Recon to Darrin's 5.11.05 proforma_(C) WHE Proforma with ITC cash grant 10 Yr Amort_for deferral_102809_16.37E Wild Horse Expansion DeferralRevwrkingfile SF 4" xfId="15542"/>
    <cellStyle name="_Recon to Darrin's 5.11.05 proforma_(C) WHE Proforma with ITC cash grant 10 Yr Amort_for deferral_102809_16.37E Wild Horse Expansion DeferralRevwrkingfile SF 4 2" xfId="15543"/>
    <cellStyle name="_Recon to Darrin's 5.11.05 proforma_(C) WHE Proforma with ITC cash grant 10 Yr Amort_for deferral_102809_16.37E Wild Horse Expansion DeferralRevwrkingfile SF 4 2 2" xfId="15544"/>
    <cellStyle name="_Recon to Darrin's 5.11.05 proforma_(C) WHE Proforma with ITC cash grant 10 Yr Amort_for deferral_102809_16.37E Wild Horse Expansion DeferralRevwrkingfile SF 4 3" xfId="15545"/>
    <cellStyle name="_Recon to Darrin's 5.11.05 proforma_(C) WHE Proforma with ITC cash grant 10 Yr Amort_for deferral_102809_16.37E Wild Horse Expansion DeferralRevwrkingfile SF 5" xfId="15546"/>
    <cellStyle name="_Recon to Darrin's 5.11.05 proforma_(C) WHE Proforma with ITC cash grant 10 Yr Amort_for deferral_102809_16.37E Wild Horse Expansion DeferralRevwrkingfile SF 5 2" xfId="15547"/>
    <cellStyle name="_Recon to Darrin's 5.11.05 proforma_(C) WHE Proforma with ITC cash grant 10 Yr Amort_for deferral_102809_16.37E Wild Horse Expansion DeferralRevwrkingfile SF 6" xfId="15548"/>
    <cellStyle name="_Recon to Darrin's 5.11.05 proforma_(C) WHE Proforma with ITC cash grant 10 Yr Amort_for deferral_102809_16.37E Wild Horse Expansion DeferralRevwrkingfile SF 6 2" xfId="15549"/>
    <cellStyle name="_Recon to Darrin's 5.11.05 proforma_(C) WHE Proforma with ITC cash grant 10 Yr Amort_for deferral_102809_16.37E Wild Horse Expansion DeferralRevwrkingfile SF_DEM-WP(C) ENERG10C--ctn Mid-C_042010 2010GRC" xfId="15550"/>
    <cellStyle name="_Recon to Darrin's 5.11.05 proforma_(C) WHE Proforma with ITC cash grant 10 Yr Amort_for deferral_102809_16.37E Wild Horse Expansion DeferralRevwrkingfile SF_DEM-WP(C) ENERG10C--ctn Mid-C_042010 2010GRC 2" xfId="15551"/>
    <cellStyle name="_Recon to Darrin's 5.11.05 proforma_(C) WHE Proforma with ITC cash grant 10 Yr Amort_for deferral_102809_DEM-WP(C) ENERG10C--ctn Mid-C_042010 2010GRC" xfId="15552"/>
    <cellStyle name="_Recon to Darrin's 5.11.05 proforma_(C) WHE Proforma with ITC cash grant 10 Yr Amort_for deferral_102809_DEM-WP(C) ENERG10C--ctn Mid-C_042010 2010GRC 2" xfId="15553"/>
    <cellStyle name="_Recon to Darrin's 5.11.05 proforma_(C) WHE Proforma with ITC cash grant 10 Yr Amort_for rebuttal_120709" xfId="15554"/>
    <cellStyle name="_Recon to Darrin's 5.11.05 proforma_(C) WHE Proforma with ITC cash grant 10 Yr Amort_for rebuttal_120709 2" xfId="15555"/>
    <cellStyle name="_Recon to Darrin's 5.11.05 proforma_(C) WHE Proforma with ITC cash grant 10 Yr Amort_for rebuttal_120709 2 2" xfId="15556"/>
    <cellStyle name="_Recon to Darrin's 5.11.05 proforma_(C) WHE Proforma with ITC cash grant 10 Yr Amort_for rebuttal_120709 2 2 2" xfId="15557"/>
    <cellStyle name="_Recon to Darrin's 5.11.05 proforma_(C) WHE Proforma with ITC cash grant 10 Yr Amort_for rebuttal_120709 2 2 2 2" xfId="15558"/>
    <cellStyle name="_Recon to Darrin's 5.11.05 proforma_(C) WHE Proforma with ITC cash grant 10 Yr Amort_for rebuttal_120709 2 3" xfId="15559"/>
    <cellStyle name="_Recon to Darrin's 5.11.05 proforma_(C) WHE Proforma with ITC cash grant 10 Yr Amort_for rebuttal_120709 2 3 2" xfId="15560"/>
    <cellStyle name="_Recon to Darrin's 5.11.05 proforma_(C) WHE Proforma with ITC cash grant 10 Yr Amort_for rebuttal_120709 2 4" xfId="15561"/>
    <cellStyle name="_Recon to Darrin's 5.11.05 proforma_(C) WHE Proforma with ITC cash grant 10 Yr Amort_for rebuttal_120709 2 4 2" xfId="15562"/>
    <cellStyle name="_Recon to Darrin's 5.11.05 proforma_(C) WHE Proforma with ITC cash grant 10 Yr Amort_for rebuttal_120709 3" xfId="15563"/>
    <cellStyle name="_Recon to Darrin's 5.11.05 proforma_(C) WHE Proforma with ITC cash grant 10 Yr Amort_for rebuttal_120709 3 2" xfId="15564"/>
    <cellStyle name="_Recon to Darrin's 5.11.05 proforma_(C) WHE Proforma with ITC cash grant 10 Yr Amort_for rebuttal_120709 3 2 2" xfId="15565"/>
    <cellStyle name="_Recon to Darrin's 5.11.05 proforma_(C) WHE Proforma with ITC cash grant 10 Yr Amort_for rebuttal_120709 3 3" xfId="15566"/>
    <cellStyle name="_Recon to Darrin's 5.11.05 proforma_(C) WHE Proforma with ITC cash grant 10 Yr Amort_for rebuttal_120709 4" xfId="15567"/>
    <cellStyle name="_Recon to Darrin's 5.11.05 proforma_(C) WHE Proforma with ITC cash grant 10 Yr Amort_for rebuttal_120709 4 2" xfId="15568"/>
    <cellStyle name="_Recon to Darrin's 5.11.05 proforma_(C) WHE Proforma with ITC cash grant 10 Yr Amort_for rebuttal_120709 4 2 2" xfId="15569"/>
    <cellStyle name="_Recon to Darrin's 5.11.05 proforma_(C) WHE Proforma with ITC cash grant 10 Yr Amort_for rebuttal_120709 4 3" xfId="15570"/>
    <cellStyle name="_Recon to Darrin's 5.11.05 proforma_(C) WHE Proforma with ITC cash grant 10 Yr Amort_for rebuttal_120709 5" xfId="15571"/>
    <cellStyle name="_Recon to Darrin's 5.11.05 proforma_(C) WHE Proforma with ITC cash grant 10 Yr Amort_for rebuttal_120709 5 2" xfId="15572"/>
    <cellStyle name="_Recon to Darrin's 5.11.05 proforma_(C) WHE Proforma with ITC cash grant 10 Yr Amort_for rebuttal_120709 6" xfId="15573"/>
    <cellStyle name="_Recon to Darrin's 5.11.05 proforma_(C) WHE Proforma with ITC cash grant 10 Yr Amort_for rebuttal_120709 6 2" xfId="15574"/>
    <cellStyle name="_Recon to Darrin's 5.11.05 proforma_(C) WHE Proforma with ITC cash grant 10 Yr Amort_for rebuttal_120709_DEM-WP(C) ENERG10C--ctn Mid-C_042010 2010GRC" xfId="15575"/>
    <cellStyle name="_Recon to Darrin's 5.11.05 proforma_(C) WHE Proforma with ITC cash grant 10 Yr Amort_for rebuttal_120709_DEM-WP(C) ENERG10C--ctn Mid-C_042010 2010GRC 2" xfId="15576"/>
    <cellStyle name="_Recon to Darrin's 5.11.05 proforma_04.07E Wild Horse Wind Expansion" xfId="15577"/>
    <cellStyle name="_Recon to Darrin's 5.11.05 proforma_04.07E Wild Horse Wind Expansion 2" xfId="15578"/>
    <cellStyle name="_Recon to Darrin's 5.11.05 proforma_04.07E Wild Horse Wind Expansion 2 2" xfId="15579"/>
    <cellStyle name="_Recon to Darrin's 5.11.05 proforma_04.07E Wild Horse Wind Expansion 2 2 2" xfId="15580"/>
    <cellStyle name="_Recon to Darrin's 5.11.05 proforma_04.07E Wild Horse Wind Expansion 2 2 2 2" xfId="15581"/>
    <cellStyle name="_Recon to Darrin's 5.11.05 proforma_04.07E Wild Horse Wind Expansion 2 3" xfId="15582"/>
    <cellStyle name="_Recon to Darrin's 5.11.05 proforma_04.07E Wild Horse Wind Expansion 2 3 2" xfId="15583"/>
    <cellStyle name="_Recon to Darrin's 5.11.05 proforma_04.07E Wild Horse Wind Expansion 2 4" xfId="15584"/>
    <cellStyle name="_Recon to Darrin's 5.11.05 proforma_04.07E Wild Horse Wind Expansion 2 4 2" xfId="15585"/>
    <cellStyle name="_Recon to Darrin's 5.11.05 proforma_04.07E Wild Horse Wind Expansion 3" xfId="15586"/>
    <cellStyle name="_Recon to Darrin's 5.11.05 proforma_04.07E Wild Horse Wind Expansion 3 2" xfId="15587"/>
    <cellStyle name="_Recon to Darrin's 5.11.05 proforma_04.07E Wild Horse Wind Expansion 3 2 2" xfId="15588"/>
    <cellStyle name="_Recon to Darrin's 5.11.05 proforma_04.07E Wild Horse Wind Expansion 3 3" xfId="15589"/>
    <cellStyle name="_Recon to Darrin's 5.11.05 proforma_04.07E Wild Horse Wind Expansion 4" xfId="15590"/>
    <cellStyle name="_Recon to Darrin's 5.11.05 proforma_04.07E Wild Horse Wind Expansion 4 2" xfId="15591"/>
    <cellStyle name="_Recon to Darrin's 5.11.05 proforma_04.07E Wild Horse Wind Expansion 4 2 2" xfId="15592"/>
    <cellStyle name="_Recon to Darrin's 5.11.05 proforma_04.07E Wild Horse Wind Expansion 4 3" xfId="15593"/>
    <cellStyle name="_Recon to Darrin's 5.11.05 proforma_04.07E Wild Horse Wind Expansion 5" xfId="15594"/>
    <cellStyle name="_Recon to Darrin's 5.11.05 proforma_04.07E Wild Horse Wind Expansion 5 2" xfId="15595"/>
    <cellStyle name="_Recon to Darrin's 5.11.05 proforma_04.07E Wild Horse Wind Expansion 6" xfId="15596"/>
    <cellStyle name="_Recon to Darrin's 5.11.05 proforma_04.07E Wild Horse Wind Expansion 6 2" xfId="15597"/>
    <cellStyle name="_Recon to Darrin's 5.11.05 proforma_04.07E Wild Horse Wind Expansion_16.07E Wild Horse Wind Expansionwrkingfile" xfId="15598"/>
    <cellStyle name="_Recon to Darrin's 5.11.05 proforma_04.07E Wild Horse Wind Expansion_16.07E Wild Horse Wind Expansionwrkingfile 2" xfId="15599"/>
    <cellStyle name="_Recon to Darrin's 5.11.05 proforma_04.07E Wild Horse Wind Expansion_16.07E Wild Horse Wind Expansionwrkingfile 2 2" xfId="15600"/>
    <cellStyle name="_Recon to Darrin's 5.11.05 proforma_04.07E Wild Horse Wind Expansion_16.07E Wild Horse Wind Expansionwrkingfile 2 2 2" xfId="15601"/>
    <cellStyle name="_Recon to Darrin's 5.11.05 proforma_04.07E Wild Horse Wind Expansion_16.07E Wild Horse Wind Expansionwrkingfile 2 2 2 2" xfId="15602"/>
    <cellStyle name="_Recon to Darrin's 5.11.05 proforma_04.07E Wild Horse Wind Expansion_16.07E Wild Horse Wind Expansionwrkingfile 2 3" xfId="15603"/>
    <cellStyle name="_Recon to Darrin's 5.11.05 proforma_04.07E Wild Horse Wind Expansion_16.07E Wild Horse Wind Expansionwrkingfile 2 3 2" xfId="15604"/>
    <cellStyle name="_Recon to Darrin's 5.11.05 proforma_04.07E Wild Horse Wind Expansion_16.07E Wild Horse Wind Expansionwrkingfile 2 4" xfId="15605"/>
    <cellStyle name="_Recon to Darrin's 5.11.05 proforma_04.07E Wild Horse Wind Expansion_16.07E Wild Horse Wind Expansionwrkingfile 2 4 2" xfId="15606"/>
    <cellStyle name="_Recon to Darrin's 5.11.05 proforma_04.07E Wild Horse Wind Expansion_16.07E Wild Horse Wind Expansionwrkingfile 3" xfId="15607"/>
    <cellStyle name="_Recon to Darrin's 5.11.05 proforma_04.07E Wild Horse Wind Expansion_16.07E Wild Horse Wind Expansionwrkingfile 3 2" xfId="15608"/>
    <cellStyle name="_Recon to Darrin's 5.11.05 proforma_04.07E Wild Horse Wind Expansion_16.07E Wild Horse Wind Expansionwrkingfile 3 2 2" xfId="15609"/>
    <cellStyle name="_Recon to Darrin's 5.11.05 proforma_04.07E Wild Horse Wind Expansion_16.07E Wild Horse Wind Expansionwrkingfile 3 3" xfId="15610"/>
    <cellStyle name="_Recon to Darrin's 5.11.05 proforma_04.07E Wild Horse Wind Expansion_16.07E Wild Horse Wind Expansionwrkingfile 4" xfId="15611"/>
    <cellStyle name="_Recon to Darrin's 5.11.05 proforma_04.07E Wild Horse Wind Expansion_16.07E Wild Horse Wind Expansionwrkingfile 4 2" xfId="15612"/>
    <cellStyle name="_Recon to Darrin's 5.11.05 proforma_04.07E Wild Horse Wind Expansion_16.07E Wild Horse Wind Expansionwrkingfile 4 2 2" xfId="15613"/>
    <cellStyle name="_Recon to Darrin's 5.11.05 proforma_04.07E Wild Horse Wind Expansion_16.07E Wild Horse Wind Expansionwrkingfile 4 3" xfId="15614"/>
    <cellStyle name="_Recon to Darrin's 5.11.05 proforma_04.07E Wild Horse Wind Expansion_16.07E Wild Horse Wind Expansionwrkingfile 5" xfId="15615"/>
    <cellStyle name="_Recon to Darrin's 5.11.05 proforma_04.07E Wild Horse Wind Expansion_16.07E Wild Horse Wind Expansionwrkingfile 5 2" xfId="15616"/>
    <cellStyle name="_Recon to Darrin's 5.11.05 proforma_04.07E Wild Horse Wind Expansion_16.07E Wild Horse Wind Expansionwrkingfile 6" xfId="15617"/>
    <cellStyle name="_Recon to Darrin's 5.11.05 proforma_04.07E Wild Horse Wind Expansion_16.07E Wild Horse Wind Expansionwrkingfile 6 2" xfId="15618"/>
    <cellStyle name="_Recon to Darrin's 5.11.05 proforma_04.07E Wild Horse Wind Expansion_16.07E Wild Horse Wind Expansionwrkingfile SF" xfId="15619"/>
    <cellStyle name="_Recon to Darrin's 5.11.05 proforma_04.07E Wild Horse Wind Expansion_16.07E Wild Horse Wind Expansionwrkingfile SF 2" xfId="15620"/>
    <cellStyle name="_Recon to Darrin's 5.11.05 proforma_04.07E Wild Horse Wind Expansion_16.07E Wild Horse Wind Expansionwrkingfile SF 2 2" xfId="15621"/>
    <cellStyle name="_Recon to Darrin's 5.11.05 proforma_04.07E Wild Horse Wind Expansion_16.07E Wild Horse Wind Expansionwrkingfile SF 2 2 2" xfId="15622"/>
    <cellStyle name="_Recon to Darrin's 5.11.05 proforma_04.07E Wild Horse Wind Expansion_16.07E Wild Horse Wind Expansionwrkingfile SF 2 2 2 2" xfId="15623"/>
    <cellStyle name="_Recon to Darrin's 5.11.05 proforma_04.07E Wild Horse Wind Expansion_16.07E Wild Horse Wind Expansionwrkingfile SF 2 3" xfId="15624"/>
    <cellStyle name="_Recon to Darrin's 5.11.05 proforma_04.07E Wild Horse Wind Expansion_16.07E Wild Horse Wind Expansionwrkingfile SF 2 3 2" xfId="15625"/>
    <cellStyle name="_Recon to Darrin's 5.11.05 proforma_04.07E Wild Horse Wind Expansion_16.07E Wild Horse Wind Expansionwrkingfile SF 2 4" xfId="15626"/>
    <cellStyle name="_Recon to Darrin's 5.11.05 proforma_04.07E Wild Horse Wind Expansion_16.07E Wild Horse Wind Expansionwrkingfile SF 2 4 2" xfId="15627"/>
    <cellStyle name="_Recon to Darrin's 5.11.05 proforma_04.07E Wild Horse Wind Expansion_16.07E Wild Horse Wind Expansionwrkingfile SF 3" xfId="15628"/>
    <cellStyle name="_Recon to Darrin's 5.11.05 proforma_04.07E Wild Horse Wind Expansion_16.07E Wild Horse Wind Expansionwrkingfile SF 3 2" xfId="15629"/>
    <cellStyle name="_Recon to Darrin's 5.11.05 proforma_04.07E Wild Horse Wind Expansion_16.07E Wild Horse Wind Expansionwrkingfile SF 3 2 2" xfId="15630"/>
    <cellStyle name="_Recon to Darrin's 5.11.05 proforma_04.07E Wild Horse Wind Expansion_16.07E Wild Horse Wind Expansionwrkingfile SF 3 3" xfId="15631"/>
    <cellStyle name="_Recon to Darrin's 5.11.05 proforma_04.07E Wild Horse Wind Expansion_16.07E Wild Horse Wind Expansionwrkingfile SF 4" xfId="15632"/>
    <cellStyle name="_Recon to Darrin's 5.11.05 proforma_04.07E Wild Horse Wind Expansion_16.07E Wild Horse Wind Expansionwrkingfile SF 4 2" xfId="15633"/>
    <cellStyle name="_Recon to Darrin's 5.11.05 proforma_04.07E Wild Horse Wind Expansion_16.07E Wild Horse Wind Expansionwrkingfile SF 4 2 2" xfId="15634"/>
    <cellStyle name="_Recon to Darrin's 5.11.05 proforma_04.07E Wild Horse Wind Expansion_16.07E Wild Horse Wind Expansionwrkingfile SF 4 3" xfId="15635"/>
    <cellStyle name="_Recon to Darrin's 5.11.05 proforma_04.07E Wild Horse Wind Expansion_16.07E Wild Horse Wind Expansionwrkingfile SF 5" xfId="15636"/>
    <cellStyle name="_Recon to Darrin's 5.11.05 proforma_04.07E Wild Horse Wind Expansion_16.07E Wild Horse Wind Expansionwrkingfile SF 5 2" xfId="15637"/>
    <cellStyle name="_Recon to Darrin's 5.11.05 proforma_04.07E Wild Horse Wind Expansion_16.07E Wild Horse Wind Expansionwrkingfile SF 6" xfId="15638"/>
    <cellStyle name="_Recon to Darrin's 5.11.05 proforma_04.07E Wild Horse Wind Expansion_16.07E Wild Horse Wind Expansionwrkingfile SF 6 2" xfId="15639"/>
    <cellStyle name="_Recon to Darrin's 5.11.05 proforma_04.07E Wild Horse Wind Expansion_16.07E Wild Horse Wind Expansionwrkingfile SF_DEM-WP(C) ENERG10C--ctn Mid-C_042010 2010GRC" xfId="15640"/>
    <cellStyle name="_Recon to Darrin's 5.11.05 proforma_04.07E Wild Horse Wind Expansion_16.07E Wild Horse Wind Expansionwrkingfile SF_DEM-WP(C) ENERG10C--ctn Mid-C_042010 2010GRC 2" xfId="15641"/>
    <cellStyle name="_Recon to Darrin's 5.11.05 proforma_04.07E Wild Horse Wind Expansion_16.07E Wild Horse Wind Expansionwrkingfile_DEM-WP(C) ENERG10C--ctn Mid-C_042010 2010GRC" xfId="15642"/>
    <cellStyle name="_Recon to Darrin's 5.11.05 proforma_04.07E Wild Horse Wind Expansion_16.07E Wild Horse Wind Expansionwrkingfile_DEM-WP(C) ENERG10C--ctn Mid-C_042010 2010GRC 2" xfId="15643"/>
    <cellStyle name="_Recon to Darrin's 5.11.05 proforma_04.07E Wild Horse Wind Expansion_16.37E Wild Horse Expansion DeferralRevwrkingfile SF" xfId="15644"/>
    <cellStyle name="_Recon to Darrin's 5.11.05 proforma_04.07E Wild Horse Wind Expansion_16.37E Wild Horse Expansion DeferralRevwrkingfile SF 2" xfId="15645"/>
    <cellStyle name="_Recon to Darrin's 5.11.05 proforma_04.07E Wild Horse Wind Expansion_16.37E Wild Horse Expansion DeferralRevwrkingfile SF 2 2" xfId="15646"/>
    <cellStyle name="_Recon to Darrin's 5.11.05 proforma_04.07E Wild Horse Wind Expansion_16.37E Wild Horse Expansion DeferralRevwrkingfile SF 2 2 2" xfId="15647"/>
    <cellStyle name="_Recon to Darrin's 5.11.05 proforma_04.07E Wild Horse Wind Expansion_16.37E Wild Horse Expansion DeferralRevwrkingfile SF 2 2 2 2" xfId="15648"/>
    <cellStyle name="_Recon to Darrin's 5.11.05 proforma_04.07E Wild Horse Wind Expansion_16.37E Wild Horse Expansion DeferralRevwrkingfile SF 2 3" xfId="15649"/>
    <cellStyle name="_Recon to Darrin's 5.11.05 proforma_04.07E Wild Horse Wind Expansion_16.37E Wild Horse Expansion DeferralRevwrkingfile SF 2 3 2" xfId="15650"/>
    <cellStyle name="_Recon to Darrin's 5.11.05 proforma_04.07E Wild Horse Wind Expansion_16.37E Wild Horse Expansion DeferralRevwrkingfile SF 2 4" xfId="15651"/>
    <cellStyle name="_Recon to Darrin's 5.11.05 proforma_04.07E Wild Horse Wind Expansion_16.37E Wild Horse Expansion DeferralRevwrkingfile SF 2 4 2" xfId="15652"/>
    <cellStyle name="_Recon to Darrin's 5.11.05 proforma_04.07E Wild Horse Wind Expansion_16.37E Wild Horse Expansion DeferralRevwrkingfile SF 3" xfId="15653"/>
    <cellStyle name="_Recon to Darrin's 5.11.05 proforma_04.07E Wild Horse Wind Expansion_16.37E Wild Horse Expansion DeferralRevwrkingfile SF 3 2" xfId="15654"/>
    <cellStyle name="_Recon to Darrin's 5.11.05 proforma_04.07E Wild Horse Wind Expansion_16.37E Wild Horse Expansion DeferralRevwrkingfile SF 3 2 2" xfId="15655"/>
    <cellStyle name="_Recon to Darrin's 5.11.05 proforma_04.07E Wild Horse Wind Expansion_16.37E Wild Horse Expansion DeferralRevwrkingfile SF 3 3" xfId="15656"/>
    <cellStyle name="_Recon to Darrin's 5.11.05 proforma_04.07E Wild Horse Wind Expansion_16.37E Wild Horse Expansion DeferralRevwrkingfile SF 4" xfId="15657"/>
    <cellStyle name="_Recon to Darrin's 5.11.05 proforma_04.07E Wild Horse Wind Expansion_16.37E Wild Horse Expansion DeferralRevwrkingfile SF 4 2" xfId="15658"/>
    <cellStyle name="_Recon to Darrin's 5.11.05 proforma_04.07E Wild Horse Wind Expansion_16.37E Wild Horse Expansion DeferralRevwrkingfile SF 4 2 2" xfId="15659"/>
    <cellStyle name="_Recon to Darrin's 5.11.05 proforma_04.07E Wild Horse Wind Expansion_16.37E Wild Horse Expansion DeferralRevwrkingfile SF 4 3" xfId="15660"/>
    <cellStyle name="_Recon to Darrin's 5.11.05 proforma_04.07E Wild Horse Wind Expansion_16.37E Wild Horse Expansion DeferralRevwrkingfile SF 5" xfId="15661"/>
    <cellStyle name="_Recon to Darrin's 5.11.05 proforma_04.07E Wild Horse Wind Expansion_16.37E Wild Horse Expansion DeferralRevwrkingfile SF 5 2" xfId="15662"/>
    <cellStyle name="_Recon to Darrin's 5.11.05 proforma_04.07E Wild Horse Wind Expansion_16.37E Wild Horse Expansion DeferralRevwrkingfile SF 6" xfId="15663"/>
    <cellStyle name="_Recon to Darrin's 5.11.05 proforma_04.07E Wild Horse Wind Expansion_16.37E Wild Horse Expansion DeferralRevwrkingfile SF 6 2" xfId="15664"/>
    <cellStyle name="_Recon to Darrin's 5.11.05 proforma_04.07E Wild Horse Wind Expansion_16.37E Wild Horse Expansion DeferralRevwrkingfile SF_DEM-WP(C) ENERG10C--ctn Mid-C_042010 2010GRC" xfId="15665"/>
    <cellStyle name="_Recon to Darrin's 5.11.05 proforma_04.07E Wild Horse Wind Expansion_16.37E Wild Horse Expansion DeferralRevwrkingfile SF_DEM-WP(C) ENERG10C--ctn Mid-C_042010 2010GRC 2" xfId="15666"/>
    <cellStyle name="_Recon to Darrin's 5.11.05 proforma_04.07E Wild Horse Wind Expansion_DEM-WP(C) ENERG10C--ctn Mid-C_042010 2010GRC" xfId="15667"/>
    <cellStyle name="_Recon to Darrin's 5.11.05 proforma_04.07E Wild Horse Wind Expansion_DEM-WP(C) ENERG10C--ctn Mid-C_042010 2010GRC 2" xfId="15668"/>
    <cellStyle name="_Recon to Darrin's 5.11.05 proforma_16.07E Wild Horse Wind Expansionwrkingfile" xfId="15669"/>
    <cellStyle name="_Recon to Darrin's 5.11.05 proforma_16.07E Wild Horse Wind Expansionwrkingfile 2" xfId="15670"/>
    <cellStyle name="_Recon to Darrin's 5.11.05 proforma_16.07E Wild Horse Wind Expansionwrkingfile 2 2" xfId="15671"/>
    <cellStyle name="_Recon to Darrin's 5.11.05 proforma_16.07E Wild Horse Wind Expansionwrkingfile 2 2 2" xfId="15672"/>
    <cellStyle name="_Recon to Darrin's 5.11.05 proforma_16.07E Wild Horse Wind Expansionwrkingfile 2 2 2 2" xfId="15673"/>
    <cellStyle name="_Recon to Darrin's 5.11.05 proforma_16.07E Wild Horse Wind Expansionwrkingfile 2 3" xfId="15674"/>
    <cellStyle name="_Recon to Darrin's 5.11.05 proforma_16.07E Wild Horse Wind Expansionwrkingfile 2 3 2" xfId="15675"/>
    <cellStyle name="_Recon to Darrin's 5.11.05 proforma_16.07E Wild Horse Wind Expansionwrkingfile 2 4" xfId="15676"/>
    <cellStyle name="_Recon to Darrin's 5.11.05 proforma_16.07E Wild Horse Wind Expansionwrkingfile 2 4 2" xfId="15677"/>
    <cellStyle name="_Recon to Darrin's 5.11.05 proforma_16.07E Wild Horse Wind Expansionwrkingfile 3" xfId="15678"/>
    <cellStyle name="_Recon to Darrin's 5.11.05 proforma_16.07E Wild Horse Wind Expansionwrkingfile 3 2" xfId="15679"/>
    <cellStyle name="_Recon to Darrin's 5.11.05 proforma_16.07E Wild Horse Wind Expansionwrkingfile 3 2 2" xfId="15680"/>
    <cellStyle name="_Recon to Darrin's 5.11.05 proforma_16.07E Wild Horse Wind Expansionwrkingfile 3 3" xfId="15681"/>
    <cellStyle name="_Recon to Darrin's 5.11.05 proforma_16.07E Wild Horse Wind Expansionwrkingfile 4" xfId="15682"/>
    <cellStyle name="_Recon to Darrin's 5.11.05 proforma_16.07E Wild Horse Wind Expansionwrkingfile 4 2" xfId="15683"/>
    <cellStyle name="_Recon to Darrin's 5.11.05 proforma_16.07E Wild Horse Wind Expansionwrkingfile 4 2 2" xfId="15684"/>
    <cellStyle name="_Recon to Darrin's 5.11.05 proforma_16.07E Wild Horse Wind Expansionwrkingfile 4 3" xfId="15685"/>
    <cellStyle name="_Recon to Darrin's 5.11.05 proforma_16.07E Wild Horse Wind Expansionwrkingfile 5" xfId="15686"/>
    <cellStyle name="_Recon to Darrin's 5.11.05 proforma_16.07E Wild Horse Wind Expansionwrkingfile 5 2" xfId="15687"/>
    <cellStyle name="_Recon to Darrin's 5.11.05 proforma_16.07E Wild Horse Wind Expansionwrkingfile 6" xfId="15688"/>
    <cellStyle name="_Recon to Darrin's 5.11.05 proforma_16.07E Wild Horse Wind Expansionwrkingfile 6 2" xfId="15689"/>
    <cellStyle name="_Recon to Darrin's 5.11.05 proforma_16.07E Wild Horse Wind Expansionwrkingfile SF" xfId="15690"/>
    <cellStyle name="_Recon to Darrin's 5.11.05 proforma_16.07E Wild Horse Wind Expansionwrkingfile SF 2" xfId="15691"/>
    <cellStyle name="_Recon to Darrin's 5.11.05 proforma_16.07E Wild Horse Wind Expansionwrkingfile SF 2 2" xfId="15692"/>
    <cellStyle name="_Recon to Darrin's 5.11.05 proforma_16.07E Wild Horse Wind Expansionwrkingfile SF 2 2 2" xfId="15693"/>
    <cellStyle name="_Recon to Darrin's 5.11.05 proforma_16.07E Wild Horse Wind Expansionwrkingfile SF 2 2 2 2" xfId="15694"/>
    <cellStyle name="_Recon to Darrin's 5.11.05 proforma_16.07E Wild Horse Wind Expansionwrkingfile SF 2 3" xfId="15695"/>
    <cellStyle name="_Recon to Darrin's 5.11.05 proforma_16.07E Wild Horse Wind Expansionwrkingfile SF 2 3 2" xfId="15696"/>
    <cellStyle name="_Recon to Darrin's 5.11.05 proforma_16.07E Wild Horse Wind Expansionwrkingfile SF 2 4" xfId="15697"/>
    <cellStyle name="_Recon to Darrin's 5.11.05 proforma_16.07E Wild Horse Wind Expansionwrkingfile SF 2 4 2" xfId="15698"/>
    <cellStyle name="_Recon to Darrin's 5.11.05 proforma_16.07E Wild Horse Wind Expansionwrkingfile SF 3" xfId="15699"/>
    <cellStyle name="_Recon to Darrin's 5.11.05 proforma_16.07E Wild Horse Wind Expansionwrkingfile SF 3 2" xfId="15700"/>
    <cellStyle name="_Recon to Darrin's 5.11.05 proforma_16.07E Wild Horse Wind Expansionwrkingfile SF 3 2 2" xfId="15701"/>
    <cellStyle name="_Recon to Darrin's 5.11.05 proforma_16.07E Wild Horse Wind Expansionwrkingfile SF 3 3" xfId="15702"/>
    <cellStyle name="_Recon to Darrin's 5.11.05 proforma_16.07E Wild Horse Wind Expansionwrkingfile SF 4" xfId="15703"/>
    <cellStyle name="_Recon to Darrin's 5.11.05 proforma_16.07E Wild Horse Wind Expansionwrkingfile SF 4 2" xfId="15704"/>
    <cellStyle name="_Recon to Darrin's 5.11.05 proforma_16.07E Wild Horse Wind Expansionwrkingfile SF 4 2 2" xfId="15705"/>
    <cellStyle name="_Recon to Darrin's 5.11.05 proforma_16.07E Wild Horse Wind Expansionwrkingfile SF 4 3" xfId="15706"/>
    <cellStyle name="_Recon to Darrin's 5.11.05 proforma_16.07E Wild Horse Wind Expansionwrkingfile SF 5" xfId="15707"/>
    <cellStyle name="_Recon to Darrin's 5.11.05 proforma_16.07E Wild Horse Wind Expansionwrkingfile SF 5 2" xfId="15708"/>
    <cellStyle name="_Recon to Darrin's 5.11.05 proforma_16.07E Wild Horse Wind Expansionwrkingfile SF 6" xfId="15709"/>
    <cellStyle name="_Recon to Darrin's 5.11.05 proforma_16.07E Wild Horse Wind Expansionwrkingfile SF 6 2" xfId="15710"/>
    <cellStyle name="_Recon to Darrin's 5.11.05 proforma_16.07E Wild Horse Wind Expansionwrkingfile SF_DEM-WP(C) ENERG10C--ctn Mid-C_042010 2010GRC" xfId="15711"/>
    <cellStyle name="_Recon to Darrin's 5.11.05 proforma_16.07E Wild Horse Wind Expansionwrkingfile SF_DEM-WP(C) ENERG10C--ctn Mid-C_042010 2010GRC 2" xfId="15712"/>
    <cellStyle name="_Recon to Darrin's 5.11.05 proforma_16.07E Wild Horse Wind Expansionwrkingfile_DEM-WP(C) ENERG10C--ctn Mid-C_042010 2010GRC" xfId="15713"/>
    <cellStyle name="_Recon to Darrin's 5.11.05 proforma_16.07E Wild Horse Wind Expansionwrkingfile_DEM-WP(C) ENERG10C--ctn Mid-C_042010 2010GRC 2" xfId="15714"/>
    <cellStyle name="_Recon to Darrin's 5.11.05 proforma_16.37E Wild Horse Expansion DeferralRevwrkingfile SF" xfId="15715"/>
    <cellStyle name="_Recon to Darrin's 5.11.05 proforma_16.37E Wild Horse Expansion DeferralRevwrkingfile SF 2" xfId="15716"/>
    <cellStyle name="_Recon to Darrin's 5.11.05 proforma_16.37E Wild Horse Expansion DeferralRevwrkingfile SF 2 2" xfId="15717"/>
    <cellStyle name="_Recon to Darrin's 5.11.05 proforma_16.37E Wild Horse Expansion DeferralRevwrkingfile SF 2 2 2" xfId="15718"/>
    <cellStyle name="_Recon to Darrin's 5.11.05 proforma_16.37E Wild Horse Expansion DeferralRevwrkingfile SF 2 2 2 2" xfId="15719"/>
    <cellStyle name="_Recon to Darrin's 5.11.05 proforma_16.37E Wild Horse Expansion DeferralRevwrkingfile SF 2 3" xfId="15720"/>
    <cellStyle name="_Recon to Darrin's 5.11.05 proforma_16.37E Wild Horse Expansion DeferralRevwrkingfile SF 2 3 2" xfId="15721"/>
    <cellStyle name="_Recon to Darrin's 5.11.05 proforma_16.37E Wild Horse Expansion DeferralRevwrkingfile SF 2 4" xfId="15722"/>
    <cellStyle name="_Recon to Darrin's 5.11.05 proforma_16.37E Wild Horse Expansion DeferralRevwrkingfile SF 2 4 2" xfId="15723"/>
    <cellStyle name="_Recon to Darrin's 5.11.05 proforma_16.37E Wild Horse Expansion DeferralRevwrkingfile SF 3" xfId="15724"/>
    <cellStyle name="_Recon to Darrin's 5.11.05 proforma_16.37E Wild Horse Expansion DeferralRevwrkingfile SF 3 2" xfId="15725"/>
    <cellStyle name="_Recon to Darrin's 5.11.05 proforma_16.37E Wild Horse Expansion DeferralRevwrkingfile SF 3 2 2" xfId="15726"/>
    <cellStyle name="_Recon to Darrin's 5.11.05 proforma_16.37E Wild Horse Expansion DeferralRevwrkingfile SF 3 3" xfId="15727"/>
    <cellStyle name="_Recon to Darrin's 5.11.05 proforma_16.37E Wild Horse Expansion DeferralRevwrkingfile SF 4" xfId="15728"/>
    <cellStyle name="_Recon to Darrin's 5.11.05 proforma_16.37E Wild Horse Expansion DeferralRevwrkingfile SF 4 2" xfId="15729"/>
    <cellStyle name="_Recon to Darrin's 5.11.05 proforma_16.37E Wild Horse Expansion DeferralRevwrkingfile SF 4 2 2" xfId="15730"/>
    <cellStyle name="_Recon to Darrin's 5.11.05 proforma_16.37E Wild Horse Expansion DeferralRevwrkingfile SF 4 3" xfId="15731"/>
    <cellStyle name="_Recon to Darrin's 5.11.05 proforma_16.37E Wild Horse Expansion DeferralRevwrkingfile SF 5" xfId="15732"/>
    <cellStyle name="_Recon to Darrin's 5.11.05 proforma_16.37E Wild Horse Expansion DeferralRevwrkingfile SF 5 2" xfId="15733"/>
    <cellStyle name="_Recon to Darrin's 5.11.05 proforma_16.37E Wild Horse Expansion DeferralRevwrkingfile SF 6" xfId="15734"/>
    <cellStyle name="_Recon to Darrin's 5.11.05 proforma_16.37E Wild Horse Expansion DeferralRevwrkingfile SF 6 2" xfId="15735"/>
    <cellStyle name="_Recon to Darrin's 5.11.05 proforma_16.37E Wild Horse Expansion DeferralRevwrkingfile SF_DEM-WP(C) ENERG10C--ctn Mid-C_042010 2010GRC" xfId="15736"/>
    <cellStyle name="_Recon to Darrin's 5.11.05 proforma_16.37E Wild Horse Expansion DeferralRevwrkingfile SF_DEM-WP(C) ENERG10C--ctn Mid-C_042010 2010GRC 2" xfId="15737"/>
    <cellStyle name="_Recon to Darrin's 5.11.05 proforma_2009 Compliance Filing PCA Exhibits for GRC" xfId="15738"/>
    <cellStyle name="_Recon to Darrin's 5.11.05 proforma_2009 Compliance Filing PCA Exhibits for GRC 2" xfId="15739"/>
    <cellStyle name="_Recon to Darrin's 5.11.05 proforma_2009 Compliance Filing PCA Exhibits for GRC 2 2" xfId="15740"/>
    <cellStyle name="_Recon to Darrin's 5.11.05 proforma_2009 Compliance Filing PCA Exhibits for GRC 3" xfId="15741"/>
    <cellStyle name="_Recon to Darrin's 5.11.05 proforma_2009 GRC Compl Filing - Exhibit D" xfId="15742"/>
    <cellStyle name="_Recon to Darrin's 5.11.05 proforma_2009 GRC Compl Filing - Exhibit D 2" xfId="15743"/>
    <cellStyle name="_Recon to Darrin's 5.11.05 proforma_2009 GRC Compl Filing - Exhibit D 2 2" xfId="15744"/>
    <cellStyle name="_Recon to Darrin's 5.11.05 proforma_2009 GRC Compl Filing - Exhibit D 2 2 2" xfId="15745"/>
    <cellStyle name="_Recon to Darrin's 5.11.05 proforma_2009 GRC Compl Filing - Exhibit D 2 2 2 2" xfId="15746"/>
    <cellStyle name="_Recon to Darrin's 5.11.05 proforma_2009 GRC Compl Filing - Exhibit D 2 3" xfId="15747"/>
    <cellStyle name="_Recon to Darrin's 5.11.05 proforma_2009 GRC Compl Filing - Exhibit D 2 3 2" xfId="15748"/>
    <cellStyle name="_Recon to Darrin's 5.11.05 proforma_2009 GRC Compl Filing - Exhibit D 2 4" xfId="15749"/>
    <cellStyle name="_Recon to Darrin's 5.11.05 proforma_2009 GRC Compl Filing - Exhibit D 2 4 2" xfId="15750"/>
    <cellStyle name="_Recon to Darrin's 5.11.05 proforma_2009 GRC Compl Filing - Exhibit D 3" xfId="15751"/>
    <cellStyle name="_Recon to Darrin's 5.11.05 proforma_2009 GRC Compl Filing - Exhibit D 3 2" xfId="15752"/>
    <cellStyle name="_Recon to Darrin's 5.11.05 proforma_2009 GRC Compl Filing - Exhibit D 3 2 2" xfId="15753"/>
    <cellStyle name="_Recon to Darrin's 5.11.05 proforma_2009 GRC Compl Filing - Exhibit D 3 3" xfId="15754"/>
    <cellStyle name="_Recon to Darrin's 5.11.05 proforma_2009 GRC Compl Filing - Exhibit D 4" xfId="15755"/>
    <cellStyle name="_Recon to Darrin's 5.11.05 proforma_2009 GRC Compl Filing - Exhibit D 4 2" xfId="15756"/>
    <cellStyle name="_Recon to Darrin's 5.11.05 proforma_2009 GRC Compl Filing - Exhibit D 4 2 2" xfId="15757"/>
    <cellStyle name="_Recon to Darrin's 5.11.05 proforma_2009 GRC Compl Filing - Exhibit D 4 3" xfId="15758"/>
    <cellStyle name="_Recon to Darrin's 5.11.05 proforma_2009 GRC Compl Filing - Exhibit D 5" xfId="15759"/>
    <cellStyle name="_Recon to Darrin's 5.11.05 proforma_2009 GRC Compl Filing - Exhibit D 5 2" xfId="15760"/>
    <cellStyle name="_Recon to Darrin's 5.11.05 proforma_2009 GRC Compl Filing - Exhibit D 6" xfId="15761"/>
    <cellStyle name="_Recon to Darrin's 5.11.05 proforma_2009 GRC Compl Filing - Exhibit D 6 2" xfId="15762"/>
    <cellStyle name="_Recon to Darrin's 5.11.05 proforma_2009 GRC Compl Filing - Exhibit D_DEM-WP(C) ENERG10C--ctn Mid-C_042010 2010GRC" xfId="15763"/>
    <cellStyle name="_Recon to Darrin's 5.11.05 proforma_2009 GRC Compl Filing - Exhibit D_DEM-WP(C) ENERG10C--ctn Mid-C_042010 2010GRC 2" xfId="15764"/>
    <cellStyle name="_Recon to Darrin's 5.11.05 proforma_2010 PTC's July1_Dec31 2010 " xfId="15765"/>
    <cellStyle name="_Recon to Darrin's 5.11.05 proforma_2010 PTC's Sept10_Aug11 (Version 4)" xfId="15766"/>
    <cellStyle name="_Recon to Darrin's 5.11.05 proforma_3.01 Income Statement" xfId="15767"/>
    <cellStyle name="_Recon to Darrin's 5.11.05 proforma_4 31 Regulatory Assets and Liabilities  7 06- Exhibit D" xfId="15768"/>
    <cellStyle name="_Recon to Darrin's 5.11.05 proforma_4 31 Regulatory Assets and Liabilities  7 06- Exhibit D 2" xfId="15769"/>
    <cellStyle name="_Recon to Darrin's 5.11.05 proforma_4 31 Regulatory Assets and Liabilities  7 06- Exhibit D 2 2" xfId="15770"/>
    <cellStyle name="_Recon to Darrin's 5.11.05 proforma_4 31 Regulatory Assets and Liabilities  7 06- Exhibit D 2 2 2" xfId="15771"/>
    <cellStyle name="_Recon to Darrin's 5.11.05 proforma_4 31 Regulatory Assets and Liabilities  7 06- Exhibit D 2 2 2 2" xfId="15772"/>
    <cellStyle name="_Recon to Darrin's 5.11.05 proforma_4 31 Regulatory Assets and Liabilities  7 06- Exhibit D 2 2 3" xfId="15773"/>
    <cellStyle name="_Recon to Darrin's 5.11.05 proforma_4 31 Regulatory Assets and Liabilities  7 06- Exhibit D 2 3" xfId="15774"/>
    <cellStyle name="_Recon to Darrin's 5.11.05 proforma_4 31 Regulatory Assets and Liabilities  7 06- Exhibit D 2 3 2" xfId="15775"/>
    <cellStyle name="_Recon to Darrin's 5.11.05 proforma_4 31 Regulatory Assets and Liabilities  7 06- Exhibit D 2 3 2 2" xfId="15776"/>
    <cellStyle name="_Recon to Darrin's 5.11.05 proforma_4 31 Regulatory Assets and Liabilities  7 06- Exhibit D 2 3 3" xfId="15777"/>
    <cellStyle name="_Recon to Darrin's 5.11.05 proforma_4 31 Regulatory Assets and Liabilities  7 06- Exhibit D 2 4" xfId="15778"/>
    <cellStyle name="_Recon to Darrin's 5.11.05 proforma_4 31 Regulatory Assets and Liabilities  7 06- Exhibit D 2 4 2" xfId="15779"/>
    <cellStyle name="_Recon to Darrin's 5.11.05 proforma_4 31 Regulatory Assets and Liabilities  7 06- Exhibit D 2 5" xfId="15780"/>
    <cellStyle name="_Recon to Darrin's 5.11.05 proforma_4 31 Regulatory Assets and Liabilities  7 06- Exhibit D 2 5 2" xfId="15781"/>
    <cellStyle name="_Recon to Darrin's 5.11.05 proforma_4 31 Regulatory Assets and Liabilities  7 06- Exhibit D 3" xfId="15782"/>
    <cellStyle name="_Recon to Darrin's 5.11.05 proforma_4 31 Regulatory Assets and Liabilities  7 06- Exhibit D 3 2" xfId="15783"/>
    <cellStyle name="_Recon to Darrin's 5.11.05 proforma_4 31 Regulatory Assets and Liabilities  7 06- Exhibit D 3 2 2" xfId="15784"/>
    <cellStyle name="_Recon to Darrin's 5.11.05 proforma_4 31 Regulatory Assets and Liabilities  7 06- Exhibit D 3 3" xfId="15785"/>
    <cellStyle name="_Recon to Darrin's 5.11.05 proforma_4 31 Regulatory Assets and Liabilities  7 06- Exhibit D 4" xfId="15786"/>
    <cellStyle name="_Recon to Darrin's 5.11.05 proforma_4 31 Regulatory Assets and Liabilities  7 06- Exhibit D 4 2" xfId="15787"/>
    <cellStyle name="_Recon to Darrin's 5.11.05 proforma_4 31 Regulatory Assets and Liabilities  7 06- Exhibit D 4 2 2" xfId="15788"/>
    <cellStyle name="_Recon to Darrin's 5.11.05 proforma_4 31 Regulatory Assets and Liabilities  7 06- Exhibit D 4 3" xfId="15789"/>
    <cellStyle name="_Recon to Darrin's 5.11.05 proforma_4 31 Regulatory Assets and Liabilities  7 06- Exhibit D 5" xfId="15790"/>
    <cellStyle name="_Recon to Darrin's 5.11.05 proforma_4 31 Regulatory Assets and Liabilities  7 06- Exhibit D 5 2" xfId="15791"/>
    <cellStyle name="_Recon to Darrin's 5.11.05 proforma_4 31 Regulatory Assets and Liabilities  7 06- Exhibit D 6" xfId="15792"/>
    <cellStyle name="_Recon to Darrin's 5.11.05 proforma_4 31 Regulatory Assets and Liabilities  7 06- Exhibit D 6 2" xfId="15793"/>
    <cellStyle name="_Recon to Darrin's 5.11.05 proforma_4 31 Regulatory Assets and Liabilities  7 06- Exhibit D_DEM-WP(C) ENERG10C--ctn Mid-C_042010 2010GRC" xfId="15794"/>
    <cellStyle name="_Recon to Darrin's 5.11.05 proforma_4 31 Regulatory Assets and Liabilities  7 06- Exhibit D_DEM-WP(C) ENERG10C--ctn Mid-C_042010 2010GRC 2" xfId="15795"/>
    <cellStyle name="_Recon to Darrin's 5.11.05 proforma_4 31 Regulatory Assets and Liabilities  7 06- Exhibit D_NIM Summary" xfId="15796"/>
    <cellStyle name="_Recon to Darrin's 5.11.05 proforma_4 31 Regulatory Assets and Liabilities  7 06- Exhibit D_NIM Summary 2" xfId="15797"/>
    <cellStyle name="_Recon to Darrin's 5.11.05 proforma_4 31 Regulatory Assets and Liabilities  7 06- Exhibit D_NIM Summary 2 2" xfId="15798"/>
    <cellStyle name="_Recon to Darrin's 5.11.05 proforma_4 31 Regulatory Assets and Liabilities  7 06- Exhibit D_NIM Summary 2 2 2" xfId="15799"/>
    <cellStyle name="_Recon to Darrin's 5.11.05 proforma_4 31 Regulatory Assets and Liabilities  7 06- Exhibit D_NIM Summary 2 2 2 2" xfId="15800"/>
    <cellStyle name="_Recon to Darrin's 5.11.05 proforma_4 31 Regulatory Assets and Liabilities  7 06- Exhibit D_NIM Summary 2 3" xfId="15801"/>
    <cellStyle name="_Recon to Darrin's 5.11.05 proforma_4 31 Regulatory Assets and Liabilities  7 06- Exhibit D_NIM Summary 2 3 2" xfId="15802"/>
    <cellStyle name="_Recon to Darrin's 5.11.05 proforma_4 31 Regulatory Assets and Liabilities  7 06- Exhibit D_NIM Summary 2 4" xfId="15803"/>
    <cellStyle name="_Recon to Darrin's 5.11.05 proforma_4 31 Regulatory Assets and Liabilities  7 06- Exhibit D_NIM Summary 2 4 2" xfId="15804"/>
    <cellStyle name="_Recon to Darrin's 5.11.05 proforma_4 31 Regulatory Assets and Liabilities  7 06- Exhibit D_NIM Summary 3" xfId="15805"/>
    <cellStyle name="_Recon to Darrin's 5.11.05 proforma_4 31 Regulatory Assets and Liabilities  7 06- Exhibit D_NIM Summary 3 2" xfId="15806"/>
    <cellStyle name="_Recon to Darrin's 5.11.05 proforma_4 31 Regulatory Assets and Liabilities  7 06- Exhibit D_NIM Summary 3 2 2" xfId="15807"/>
    <cellStyle name="_Recon to Darrin's 5.11.05 proforma_4 31 Regulatory Assets and Liabilities  7 06- Exhibit D_NIM Summary 3 3" xfId="15808"/>
    <cellStyle name="_Recon to Darrin's 5.11.05 proforma_4 31 Regulatory Assets and Liabilities  7 06- Exhibit D_NIM Summary 4" xfId="15809"/>
    <cellStyle name="_Recon to Darrin's 5.11.05 proforma_4 31 Regulatory Assets and Liabilities  7 06- Exhibit D_NIM Summary 4 2" xfId="15810"/>
    <cellStyle name="_Recon to Darrin's 5.11.05 proforma_4 31 Regulatory Assets and Liabilities  7 06- Exhibit D_NIM Summary 4 2 2" xfId="15811"/>
    <cellStyle name="_Recon to Darrin's 5.11.05 proforma_4 31 Regulatory Assets and Liabilities  7 06- Exhibit D_NIM Summary 4 3" xfId="15812"/>
    <cellStyle name="_Recon to Darrin's 5.11.05 proforma_4 31 Regulatory Assets and Liabilities  7 06- Exhibit D_NIM Summary 5" xfId="15813"/>
    <cellStyle name="_Recon to Darrin's 5.11.05 proforma_4 31 Regulatory Assets and Liabilities  7 06- Exhibit D_NIM Summary 5 2" xfId="15814"/>
    <cellStyle name="_Recon to Darrin's 5.11.05 proforma_4 31 Regulatory Assets and Liabilities  7 06- Exhibit D_NIM Summary 6" xfId="15815"/>
    <cellStyle name="_Recon to Darrin's 5.11.05 proforma_4 31 Regulatory Assets and Liabilities  7 06- Exhibit D_NIM Summary 6 2" xfId="15816"/>
    <cellStyle name="_Recon to Darrin's 5.11.05 proforma_4 31 Regulatory Assets and Liabilities  7 06- Exhibit D_NIM Summary_DEM-WP(C) ENERG10C--ctn Mid-C_042010 2010GRC" xfId="15817"/>
    <cellStyle name="_Recon to Darrin's 5.11.05 proforma_4 31 Regulatory Assets and Liabilities  7 06- Exhibit D_NIM Summary_DEM-WP(C) ENERG10C--ctn Mid-C_042010 2010GRC 2" xfId="15818"/>
    <cellStyle name="_Recon to Darrin's 5.11.05 proforma_4 31 Regulatory Assets and Liabilities  7 06- Exhibit D_NIM+O&amp;M" xfId="15819"/>
    <cellStyle name="_Recon to Darrin's 5.11.05 proforma_4 31 Regulatory Assets and Liabilities  7 06- Exhibit D_NIM+O&amp;M 2" xfId="15820"/>
    <cellStyle name="_Recon to Darrin's 5.11.05 proforma_4 31 Regulatory Assets and Liabilities  7 06- Exhibit D_NIM+O&amp;M 2 2" xfId="15821"/>
    <cellStyle name="_Recon to Darrin's 5.11.05 proforma_4 31 Regulatory Assets and Liabilities  7 06- Exhibit D_NIM+O&amp;M 2 2 2" xfId="15822"/>
    <cellStyle name="_Recon to Darrin's 5.11.05 proforma_4 31 Regulatory Assets and Liabilities  7 06- Exhibit D_NIM+O&amp;M 3" xfId="15823"/>
    <cellStyle name="_Recon to Darrin's 5.11.05 proforma_4 31 Regulatory Assets and Liabilities  7 06- Exhibit D_NIM+O&amp;M 3 2" xfId="15824"/>
    <cellStyle name="_Recon to Darrin's 5.11.05 proforma_4 31 Regulatory Assets and Liabilities  7 06- Exhibit D_NIM+O&amp;M 3 2 2" xfId="15825"/>
    <cellStyle name="_Recon to Darrin's 5.11.05 proforma_4 31 Regulatory Assets and Liabilities  7 06- Exhibit D_NIM+O&amp;M 3 3" xfId="15826"/>
    <cellStyle name="_Recon to Darrin's 5.11.05 proforma_4 31 Regulatory Assets and Liabilities  7 06- Exhibit D_NIM+O&amp;M 4" xfId="15827"/>
    <cellStyle name="_Recon to Darrin's 5.11.05 proforma_4 31 Regulatory Assets and Liabilities  7 06- Exhibit D_NIM+O&amp;M 4 2" xfId="15828"/>
    <cellStyle name="_Recon to Darrin's 5.11.05 proforma_4 31 Regulatory Assets and Liabilities  7 06- Exhibit D_NIM+O&amp;M 5" xfId="15829"/>
    <cellStyle name="_Recon to Darrin's 5.11.05 proforma_4 31 Regulatory Assets and Liabilities  7 06- Exhibit D_NIM+O&amp;M 5 2" xfId="15830"/>
    <cellStyle name="_Recon to Darrin's 5.11.05 proforma_4 31 Regulatory Assets and Liabilities  7 06- Exhibit D_NIM+O&amp;M Monthly" xfId="15831"/>
    <cellStyle name="_Recon to Darrin's 5.11.05 proforma_4 31 Regulatory Assets and Liabilities  7 06- Exhibit D_NIM+O&amp;M Monthly 2" xfId="15832"/>
    <cellStyle name="_Recon to Darrin's 5.11.05 proforma_4 31 Regulatory Assets and Liabilities  7 06- Exhibit D_NIM+O&amp;M Monthly 2 2" xfId="15833"/>
    <cellStyle name="_Recon to Darrin's 5.11.05 proforma_4 31 Regulatory Assets and Liabilities  7 06- Exhibit D_NIM+O&amp;M Monthly 2 2 2" xfId="15834"/>
    <cellStyle name="_Recon to Darrin's 5.11.05 proforma_4 31 Regulatory Assets and Liabilities  7 06- Exhibit D_NIM+O&amp;M Monthly 3" xfId="15835"/>
    <cellStyle name="_Recon to Darrin's 5.11.05 proforma_4 31 Regulatory Assets and Liabilities  7 06- Exhibit D_NIM+O&amp;M Monthly 3 2" xfId="15836"/>
    <cellStyle name="_Recon to Darrin's 5.11.05 proforma_4 31 Regulatory Assets and Liabilities  7 06- Exhibit D_NIM+O&amp;M Monthly 3 2 2" xfId="15837"/>
    <cellStyle name="_Recon to Darrin's 5.11.05 proforma_4 31 Regulatory Assets and Liabilities  7 06- Exhibit D_NIM+O&amp;M Monthly 3 3" xfId="15838"/>
    <cellStyle name="_Recon to Darrin's 5.11.05 proforma_4 31 Regulatory Assets and Liabilities  7 06- Exhibit D_NIM+O&amp;M Monthly 4" xfId="15839"/>
    <cellStyle name="_Recon to Darrin's 5.11.05 proforma_4 31 Regulatory Assets and Liabilities  7 06- Exhibit D_NIM+O&amp;M Monthly 4 2" xfId="15840"/>
    <cellStyle name="_Recon to Darrin's 5.11.05 proforma_4 31 Regulatory Assets and Liabilities  7 06- Exhibit D_NIM+O&amp;M Monthly 5" xfId="15841"/>
    <cellStyle name="_Recon to Darrin's 5.11.05 proforma_4 31 Regulatory Assets and Liabilities  7 06- Exhibit D_NIM+O&amp;M Monthly 5 2" xfId="15842"/>
    <cellStyle name="_Recon to Darrin's 5.11.05 proforma_4 31E Reg Asset  Liab and EXH D" xfId="15843"/>
    <cellStyle name="_Recon to Darrin's 5.11.05 proforma_4 31E Reg Asset  Liab and EXH D _ Aug 10 Filing (2)" xfId="15844"/>
    <cellStyle name="_Recon to Darrin's 5.11.05 proforma_4 31E Reg Asset  Liab and EXH D _ Aug 10 Filing (2) 2" xfId="15845"/>
    <cellStyle name="_Recon to Darrin's 5.11.05 proforma_4 31E Reg Asset  Liab and EXH D _ Aug 10 Filing (2) 2 2" xfId="15846"/>
    <cellStyle name="_Recon to Darrin's 5.11.05 proforma_4 31E Reg Asset  Liab and EXH D _ Aug 10 Filing (2) 2 2 2" xfId="15847"/>
    <cellStyle name="_Recon to Darrin's 5.11.05 proforma_4 31E Reg Asset  Liab and EXH D _ Aug 10 Filing (2) 2 3" xfId="15848"/>
    <cellStyle name="_Recon to Darrin's 5.11.05 proforma_4 31E Reg Asset  Liab and EXH D _ Aug 10 Filing (2) 3" xfId="15849"/>
    <cellStyle name="_Recon to Darrin's 5.11.05 proforma_4 31E Reg Asset  Liab and EXH D _ Aug 10 Filing (2) 3 2" xfId="15850"/>
    <cellStyle name="_Recon to Darrin's 5.11.05 proforma_4 31E Reg Asset  Liab and EXH D _ Aug 10 Filing (2) 3 2 2" xfId="15851"/>
    <cellStyle name="_Recon to Darrin's 5.11.05 proforma_4 31E Reg Asset  Liab and EXH D _ Aug 10 Filing (2) 3 3" xfId="15852"/>
    <cellStyle name="_Recon to Darrin's 5.11.05 proforma_4 31E Reg Asset  Liab and EXH D _ Aug 10 Filing (2) 4" xfId="15853"/>
    <cellStyle name="_Recon to Darrin's 5.11.05 proforma_4 31E Reg Asset  Liab and EXH D _ Aug 10 Filing (2) 4 2" xfId="15854"/>
    <cellStyle name="_Recon to Darrin's 5.11.05 proforma_4 31E Reg Asset  Liab and EXH D _ Aug 10 Filing (2) 5" xfId="15855"/>
    <cellStyle name="_Recon to Darrin's 5.11.05 proforma_4 31E Reg Asset  Liab and EXH D _ Aug 10 Filing (2) 5 2" xfId="15856"/>
    <cellStyle name="_Recon to Darrin's 5.11.05 proforma_4 31E Reg Asset  Liab and EXH D 10" xfId="15857"/>
    <cellStyle name="_Recon to Darrin's 5.11.05 proforma_4 31E Reg Asset  Liab and EXH D 10 2" xfId="15858"/>
    <cellStyle name="_Recon to Darrin's 5.11.05 proforma_4 31E Reg Asset  Liab and EXH D 10 2 2" xfId="15859"/>
    <cellStyle name="_Recon to Darrin's 5.11.05 proforma_4 31E Reg Asset  Liab and EXH D 10 3" xfId="15860"/>
    <cellStyle name="_Recon to Darrin's 5.11.05 proforma_4 31E Reg Asset  Liab and EXH D 11" xfId="15861"/>
    <cellStyle name="_Recon to Darrin's 5.11.05 proforma_4 31E Reg Asset  Liab and EXH D 11 2" xfId="15862"/>
    <cellStyle name="_Recon to Darrin's 5.11.05 proforma_4 31E Reg Asset  Liab and EXH D 11 2 2" xfId="15863"/>
    <cellStyle name="_Recon to Darrin's 5.11.05 proforma_4 31E Reg Asset  Liab and EXH D 11 3" xfId="15864"/>
    <cellStyle name="_Recon to Darrin's 5.11.05 proforma_4 31E Reg Asset  Liab and EXH D 12" xfId="15865"/>
    <cellStyle name="_Recon to Darrin's 5.11.05 proforma_4 31E Reg Asset  Liab and EXH D 12 2" xfId="15866"/>
    <cellStyle name="_Recon to Darrin's 5.11.05 proforma_4 31E Reg Asset  Liab and EXH D 12 2 2" xfId="15867"/>
    <cellStyle name="_Recon to Darrin's 5.11.05 proforma_4 31E Reg Asset  Liab and EXH D 12 3" xfId="15868"/>
    <cellStyle name="_Recon to Darrin's 5.11.05 proforma_4 31E Reg Asset  Liab and EXH D 13" xfId="15869"/>
    <cellStyle name="_Recon to Darrin's 5.11.05 proforma_4 31E Reg Asset  Liab and EXH D 13 2" xfId="15870"/>
    <cellStyle name="_Recon to Darrin's 5.11.05 proforma_4 31E Reg Asset  Liab and EXH D 13 2 2" xfId="15871"/>
    <cellStyle name="_Recon to Darrin's 5.11.05 proforma_4 31E Reg Asset  Liab and EXH D 13 3" xfId="15872"/>
    <cellStyle name="_Recon to Darrin's 5.11.05 proforma_4 31E Reg Asset  Liab and EXH D 14" xfId="15873"/>
    <cellStyle name="_Recon to Darrin's 5.11.05 proforma_4 31E Reg Asset  Liab and EXH D 14 2" xfId="15874"/>
    <cellStyle name="_Recon to Darrin's 5.11.05 proforma_4 31E Reg Asset  Liab and EXH D 14 2 2" xfId="15875"/>
    <cellStyle name="_Recon to Darrin's 5.11.05 proforma_4 31E Reg Asset  Liab and EXH D 14 3" xfId="15876"/>
    <cellStyle name="_Recon to Darrin's 5.11.05 proforma_4 31E Reg Asset  Liab and EXH D 15" xfId="15877"/>
    <cellStyle name="_Recon to Darrin's 5.11.05 proforma_4 31E Reg Asset  Liab and EXH D 15 2" xfId="15878"/>
    <cellStyle name="_Recon to Darrin's 5.11.05 proforma_4 31E Reg Asset  Liab and EXH D 15 2 2" xfId="15879"/>
    <cellStyle name="_Recon to Darrin's 5.11.05 proforma_4 31E Reg Asset  Liab and EXH D 15 3" xfId="15880"/>
    <cellStyle name="_Recon to Darrin's 5.11.05 proforma_4 31E Reg Asset  Liab and EXH D 16" xfId="15881"/>
    <cellStyle name="_Recon to Darrin's 5.11.05 proforma_4 31E Reg Asset  Liab and EXH D 16 2" xfId="15882"/>
    <cellStyle name="_Recon to Darrin's 5.11.05 proforma_4 31E Reg Asset  Liab and EXH D 16 2 2" xfId="15883"/>
    <cellStyle name="_Recon to Darrin's 5.11.05 proforma_4 31E Reg Asset  Liab and EXH D 16 3" xfId="15884"/>
    <cellStyle name="_Recon to Darrin's 5.11.05 proforma_4 31E Reg Asset  Liab and EXH D 17" xfId="15885"/>
    <cellStyle name="_Recon to Darrin's 5.11.05 proforma_4 31E Reg Asset  Liab and EXH D 17 2" xfId="15886"/>
    <cellStyle name="_Recon to Darrin's 5.11.05 proforma_4 31E Reg Asset  Liab and EXH D 18" xfId="15887"/>
    <cellStyle name="_Recon to Darrin's 5.11.05 proforma_4 31E Reg Asset  Liab and EXH D 18 2" xfId="15888"/>
    <cellStyle name="_Recon to Darrin's 5.11.05 proforma_4 31E Reg Asset  Liab and EXH D 19" xfId="15889"/>
    <cellStyle name="_Recon to Darrin's 5.11.05 proforma_4 31E Reg Asset  Liab and EXH D 19 2" xfId="15890"/>
    <cellStyle name="_Recon to Darrin's 5.11.05 proforma_4 31E Reg Asset  Liab and EXH D 2" xfId="15891"/>
    <cellStyle name="_Recon to Darrin's 5.11.05 proforma_4 31E Reg Asset  Liab and EXH D 2 2" xfId="15892"/>
    <cellStyle name="_Recon to Darrin's 5.11.05 proforma_4 31E Reg Asset  Liab and EXH D 2 2 2" xfId="15893"/>
    <cellStyle name="_Recon to Darrin's 5.11.05 proforma_4 31E Reg Asset  Liab and EXH D 2 3" xfId="15894"/>
    <cellStyle name="_Recon to Darrin's 5.11.05 proforma_4 31E Reg Asset  Liab and EXH D 20" xfId="15895"/>
    <cellStyle name="_Recon to Darrin's 5.11.05 proforma_4 31E Reg Asset  Liab and EXH D 20 2" xfId="15896"/>
    <cellStyle name="_Recon to Darrin's 5.11.05 proforma_4 31E Reg Asset  Liab and EXH D 21" xfId="15897"/>
    <cellStyle name="_Recon to Darrin's 5.11.05 proforma_4 31E Reg Asset  Liab and EXH D 21 2" xfId="15898"/>
    <cellStyle name="_Recon to Darrin's 5.11.05 proforma_4 31E Reg Asset  Liab and EXH D 22" xfId="15899"/>
    <cellStyle name="_Recon to Darrin's 5.11.05 proforma_4 31E Reg Asset  Liab and EXH D 22 2" xfId="15900"/>
    <cellStyle name="_Recon to Darrin's 5.11.05 proforma_4 31E Reg Asset  Liab and EXH D 23" xfId="15901"/>
    <cellStyle name="_Recon to Darrin's 5.11.05 proforma_4 31E Reg Asset  Liab and EXH D 23 2" xfId="15902"/>
    <cellStyle name="_Recon to Darrin's 5.11.05 proforma_4 31E Reg Asset  Liab and EXH D 24" xfId="15903"/>
    <cellStyle name="_Recon to Darrin's 5.11.05 proforma_4 31E Reg Asset  Liab and EXH D 24 2" xfId="15904"/>
    <cellStyle name="_Recon to Darrin's 5.11.05 proforma_4 31E Reg Asset  Liab and EXH D 25" xfId="15905"/>
    <cellStyle name="_Recon to Darrin's 5.11.05 proforma_4 31E Reg Asset  Liab and EXH D 25 2" xfId="15906"/>
    <cellStyle name="_Recon to Darrin's 5.11.05 proforma_4 31E Reg Asset  Liab and EXH D 26" xfId="15907"/>
    <cellStyle name="_Recon to Darrin's 5.11.05 proforma_4 31E Reg Asset  Liab and EXH D 26 2" xfId="15908"/>
    <cellStyle name="_Recon to Darrin's 5.11.05 proforma_4 31E Reg Asset  Liab and EXH D 27" xfId="15909"/>
    <cellStyle name="_Recon to Darrin's 5.11.05 proforma_4 31E Reg Asset  Liab and EXH D 27 2" xfId="15910"/>
    <cellStyle name="_Recon to Darrin's 5.11.05 proforma_4 31E Reg Asset  Liab and EXH D 28" xfId="15911"/>
    <cellStyle name="_Recon to Darrin's 5.11.05 proforma_4 31E Reg Asset  Liab and EXH D 28 2" xfId="15912"/>
    <cellStyle name="_Recon to Darrin's 5.11.05 proforma_4 31E Reg Asset  Liab and EXH D 29" xfId="15913"/>
    <cellStyle name="_Recon to Darrin's 5.11.05 proforma_4 31E Reg Asset  Liab and EXH D 29 2" xfId="15914"/>
    <cellStyle name="_Recon to Darrin's 5.11.05 proforma_4 31E Reg Asset  Liab and EXH D 3" xfId="15915"/>
    <cellStyle name="_Recon to Darrin's 5.11.05 proforma_4 31E Reg Asset  Liab and EXH D 3 2" xfId="15916"/>
    <cellStyle name="_Recon to Darrin's 5.11.05 proforma_4 31E Reg Asset  Liab and EXH D 3 2 2" xfId="15917"/>
    <cellStyle name="_Recon to Darrin's 5.11.05 proforma_4 31E Reg Asset  Liab and EXH D 3 3" xfId="15918"/>
    <cellStyle name="_Recon to Darrin's 5.11.05 proforma_4 31E Reg Asset  Liab and EXH D 30" xfId="15919"/>
    <cellStyle name="_Recon to Darrin's 5.11.05 proforma_4 31E Reg Asset  Liab and EXH D 30 2" xfId="15920"/>
    <cellStyle name="_Recon to Darrin's 5.11.05 proforma_4 31E Reg Asset  Liab and EXH D 4" xfId="15921"/>
    <cellStyle name="_Recon to Darrin's 5.11.05 proforma_4 31E Reg Asset  Liab and EXH D 4 2" xfId="15922"/>
    <cellStyle name="_Recon to Darrin's 5.11.05 proforma_4 31E Reg Asset  Liab and EXH D 4 2 2" xfId="15923"/>
    <cellStyle name="_Recon to Darrin's 5.11.05 proforma_4 31E Reg Asset  Liab and EXH D 5" xfId="15924"/>
    <cellStyle name="_Recon to Darrin's 5.11.05 proforma_4 31E Reg Asset  Liab and EXH D 5 2" xfId="15925"/>
    <cellStyle name="_Recon to Darrin's 5.11.05 proforma_4 31E Reg Asset  Liab and EXH D 5 2 2" xfId="15926"/>
    <cellStyle name="_Recon to Darrin's 5.11.05 proforma_4 31E Reg Asset  Liab and EXH D 6" xfId="15927"/>
    <cellStyle name="_Recon to Darrin's 5.11.05 proforma_4 31E Reg Asset  Liab and EXH D 6 2" xfId="15928"/>
    <cellStyle name="_Recon to Darrin's 5.11.05 proforma_4 31E Reg Asset  Liab and EXH D 6 2 2" xfId="15929"/>
    <cellStyle name="_Recon to Darrin's 5.11.05 proforma_4 31E Reg Asset  Liab and EXH D 6 3" xfId="15930"/>
    <cellStyle name="_Recon to Darrin's 5.11.05 proforma_4 31E Reg Asset  Liab and EXH D 7" xfId="15931"/>
    <cellStyle name="_Recon to Darrin's 5.11.05 proforma_4 31E Reg Asset  Liab and EXH D 7 2" xfId="15932"/>
    <cellStyle name="_Recon to Darrin's 5.11.05 proforma_4 31E Reg Asset  Liab and EXH D 7 2 2" xfId="15933"/>
    <cellStyle name="_Recon to Darrin's 5.11.05 proforma_4 31E Reg Asset  Liab and EXH D 7 3" xfId="15934"/>
    <cellStyle name="_Recon to Darrin's 5.11.05 proforma_4 31E Reg Asset  Liab and EXH D 8" xfId="15935"/>
    <cellStyle name="_Recon to Darrin's 5.11.05 proforma_4 31E Reg Asset  Liab and EXH D 8 2" xfId="15936"/>
    <cellStyle name="_Recon to Darrin's 5.11.05 proforma_4 31E Reg Asset  Liab and EXH D 8 2 2" xfId="15937"/>
    <cellStyle name="_Recon to Darrin's 5.11.05 proforma_4 31E Reg Asset  Liab and EXH D 8 3" xfId="15938"/>
    <cellStyle name="_Recon to Darrin's 5.11.05 proforma_4 31E Reg Asset  Liab and EXH D 9" xfId="15939"/>
    <cellStyle name="_Recon to Darrin's 5.11.05 proforma_4 31E Reg Asset  Liab and EXH D 9 2" xfId="15940"/>
    <cellStyle name="_Recon to Darrin's 5.11.05 proforma_4 31E Reg Asset  Liab and EXH D 9 2 2" xfId="15941"/>
    <cellStyle name="_Recon to Darrin's 5.11.05 proforma_4 31E Reg Asset  Liab and EXH D 9 3" xfId="15942"/>
    <cellStyle name="_Recon to Darrin's 5.11.05 proforma_4 32 Regulatory Assets and Liabilities  7 06- Exhibit D" xfId="15943"/>
    <cellStyle name="_Recon to Darrin's 5.11.05 proforma_4 32 Regulatory Assets and Liabilities  7 06- Exhibit D 2" xfId="15944"/>
    <cellStyle name="_Recon to Darrin's 5.11.05 proforma_4 32 Regulatory Assets and Liabilities  7 06- Exhibit D 2 2" xfId="15945"/>
    <cellStyle name="_Recon to Darrin's 5.11.05 proforma_4 32 Regulatory Assets and Liabilities  7 06- Exhibit D 2 2 2" xfId="15946"/>
    <cellStyle name="_Recon to Darrin's 5.11.05 proforma_4 32 Regulatory Assets and Liabilities  7 06- Exhibit D 2 2 2 2" xfId="15947"/>
    <cellStyle name="_Recon to Darrin's 5.11.05 proforma_4 32 Regulatory Assets and Liabilities  7 06- Exhibit D 2 2 3" xfId="15948"/>
    <cellStyle name="_Recon to Darrin's 5.11.05 proforma_4 32 Regulatory Assets and Liabilities  7 06- Exhibit D 2 3" xfId="15949"/>
    <cellStyle name="_Recon to Darrin's 5.11.05 proforma_4 32 Regulatory Assets and Liabilities  7 06- Exhibit D 2 3 2" xfId="15950"/>
    <cellStyle name="_Recon to Darrin's 5.11.05 proforma_4 32 Regulatory Assets and Liabilities  7 06- Exhibit D 2 3 2 2" xfId="15951"/>
    <cellStyle name="_Recon to Darrin's 5.11.05 proforma_4 32 Regulatory Assets and Liabilities  7 06- Exhibit D 2 3 3" xfId="15952"/>
    <cellStyle name="_Recon to Darrin's 5.11.05 proforma_4 32 Regulatory Assets and Liabilities  7 06- Exhibit D 2 4" xfId="15953"/>
    <cellStyle name="_Recon to Darrin's 5.11.05 proforma_4 32 Regulatory Assets and Liabilities  7 06- Exhibit D 2 4 2" xfId="15954"/>
    <cellStyle name="_Recon to Darrin's 5.11.05 proforma_4 32 Regulatory Assets and Liabilities  7 06- Exhibit D 2 5" xfId="15955"/>
    <cellStyle name="_Recon to Darrin's 5.11.05 proforma_4 32 Regulatory Assets and Liabilities  7 06- Exhibit D 2 5 2" xfId="15956"/>
    <cellStyle name="_Recon to Darrin's 5.11.05 proforma_4 32 Regulatory Assets and Liabilities  7 06- Exhibit D 3" xfId="15957"/>
    <cellStyle name="_Recon to Darrin's 5.11.05 proforma_4 32 Regulatory Assets and Liabilities  7 06- Exhibit D 3 2" xfId="15958"/>
    <cellStyle name="_Recon to Darrin's 5.11.05 proforma_4 32 Regulatory Assets and Liabilities  7 06- Exhibit D 3 2 2" xfId="15959"/>
    <cellStyle name="_Recon to Darrin's 5.11.05 proforma_4 32 Regulatory Assets and Liabilities  7 06- Exhibit D 3 3" xfId="15960"/>
    <cellStyle name="_Recon to Darrin's 5.11.05 proforma_4 32 Regulatory Assets and Liabilities  7 06- Exhibit D 4" xfId="15961"/>
    <cellStyle name="_Recon to Darrin's 5.11.05 proforma_4 32 Regulatory Assets and Liabilities  7 06- Exhibit D 4 2" xfId="15962"/>
    <cellStyle name="_Recon to Darrin's 5.11.05 proforma_4 32 Regulatory Assets and Liabilities  7 06- Exhibit D 4 2 2" xfId="15963"/>
    <cellStyle name="_Recon to Darrin's 5.11.05 proforma_4 32 Regulatory Assets and Liabilities  7 06- Exhibit D 4 3" xfId="15964"/>
    <cellStyle name="_Recon to Darrin's 5.11.05 proforma_4 32 Regulatory Assets and Liabilities  7 06- Exhibit D 5" xfId="15965"/>
    <cellStyle name="_Recon to Darrin's 5.11.05 proforma_4 32 Regulatory Assets and Liabilities  7 06- Exhibit D 5 2" xfId="15966"/>
    <cellStyle name="_Recon to Darrin's 5.11.05 proforma_4 32 Regulatory Assets and Liabilities  7 06- Exhibit D 6" xfId="15967"/>
    <cellStyle name="_Recon to Darrin's 5.11.05 proforma_4 32 Regulatory Assets and Liabilities  7 06- Exhibit D 6 2" xfId="15968"/>
    <cellStyle name="_Recon to Darrin's 5.11.05 proforma_4 32 Regulatory Assets and Liabilities  7 06- Exhibit D_DEM-WP(C) ENERG10C--ctn Mid-C_042010 2010GRC" xfId="15969"/>
    <cellStyle name="_Recon to Darrin's 5.11.05 proforma_4 32 Regulatory Assets and Liabilities  7 06- Exhibit D_DEM-WP(C) ENERG10C--ctn Mid-C_042010 2010GRC 2" xfId="15970"/>
    <cellStyle name="_Recon to Darrin's 5.11.05 proforma_4 32 Regulatory Assets and Liabilities  7 06- Exhibit D_NIM Summary" xfId="15971"/>
    <cellStyle name="_Recon to Darrin's 5.11.05 proforma_4 32 Regulatory Assets and Liabilities  7 06- Exhibit D_NIM Summary 2" xfId="15972"/>
    <cellStyle name="_Recon to Darrin's 5.11.05 proforma_4 32 Regulatory Assets and Liabilities  7 06- Exhibit D_NIM Summary 2 2" xfId="15973"/>
    <cellStyle name="_Recon to Darrin's 5.11.05 proforma_4 32 Regulatory Assets and Liabilities  7 06- Exhibit D_NIM Summary 2 2 2" xfId="15974"/>
    <cellStyle name="_Recon to Darrin's 5.11.05 proforma_4 32 Regulatory Assets and Liabilities  7 06- Exhibit D_NIM Summary 2 2 2 2" xfId="15975"/>
    <cellStyle name="_Recon to Darrin's 5.11.05 proforma_4 32 Regulatory Assets and Liabilities  7 06- Exhibit D_NIM Summary 2 3" xfId="15976"/>
    <cellStyle name="_Recon to Darrin's 5.11.05 proforma_4 32 Regulatory Assets and Liabilities  7 06- Exhibit D_NIM Summary 2 3 2" xfId="15977"/>
    <cellStyle name="_Recon to Darrin's 5.11.05 proforma_4 32 Regulatory Assets and Liabilities  7 06- Exhibit D_NIM Summary 2 4" xfId="15978"/>
    <cellStyle name="_Recon to Darrin's 5.11.05 proforma_4 32 Regulatory Assets and Liabilities  7 06- Exhibit D_NIM Summary 2 4 2" xfId="15979"/>
    <cellStyle name="_Recon to Darrin's 5.11.05 proforma_4 32 Regulatory Assets and Liabilities  7 06- Exhibit D_NIM Summary 3" xfId="15980"/>
    <cellStyle name="_Recon to Darrin's 5.11.05 proforma_4 32 Regulatory Assets and Liabilities  7 06- Exhibit D_NIM Summary 3 2" xfId="15981"/>
    <cellStyle name="_Recon to Darrin's 5.11.05 proforma_4 32 Regulatory Assets and Liabilities  7 06- Exhibit D_NIM Summary 3 2 2" xfId="15982"/>
    <cellStyle name="_Recon to Darrin's 5.11.05 proforma_4 32 Regulatory Assets and Liabilities  7 06- Exhibit D_NIM Summary 3 3" xfId="15983"/>
    <cellStyle name="_Recon to Darrin's 5.11.05 proforma_4 32 Regulatory Assets and Liabilities  7 06- Exhibit D_NIM Summary 4" xfId="15984"/>
    <cellStyle name="_Recon to Darrin's 5.11.05 proforma_4 32 Regulatory Assets and Liabilities  7 06- Exhibit D_NIM Summary 4 2" xfId="15985"/>
    <cellStyle name="_Recon to Darrin's 5.11.05 proforma_4 32 Regulatory Assets and Liabilities  7 06- Exhibit D_NIM Summary 4 2 2" xfId="15986"/>
    <cellStyle name="_Recon to Darrin's 5.11.05 proforma_4 32 Regulatory Assets and Liabilities  7 06- Exhibit D_NIM Summary 4 3" xfId="15987"/>
    <cellStyle name="_Recon to Darrin's 5.11.05 proforma_4 32 Regulatory Assets and Liabilities  7 06- Exhibit D_NIM Summary 5" xfId="15988"/>
    <cellStyle name="_Recon to Darrin's 5.11.05 proforma_4 32 Regulatory Assets and Liabilities  7 06- Exhibit D_NIM Summary 5 2" xfId="15989"/>
    <cellStyle name="_Recon to Darrin's 5.11.05 proforma_4 32 Regulatory Assets and Liabilities  7 06- Exhibit D_NIM Summary 6" xfId="15990"/>
    <cellStyle name="_Recon to Darrin's 5.11.05 proforma_4 32 Regulatory Assets and Liabilities  7 06- Exhibit D_NIM Summary 6 2" xfId="15991"/>
    <cellStyle name="_Recon to Darrin's 5.11.05 proforma_4 32 Regulatory Assets and Liabilities  7 06- Exhibit D_NIM Summary_DEM-WP(C) ENERG10C--ctn Mid-C_042010 2010GRC" xfId="15992"/>
    <cellStyle name="_Recon to Darrin's 5.11.05 proforma_4 32 Regulatory Assets and Liabilities  7 06- Exhibit D_NIM Summary_DEM-WP(C) ENERG10C--ctn Mid-C_042010 2010GRC 2" xfId="15993"/>
    <cellStyle name="_Recon to Darrin's 5.11.05 proforma_4 32 Regulatory Assets and Liabilities  7 06- Exhibit D_NIM+O&amp;M" xfId="15994"/>
    <cellStyle name="_Recon to Darrin's 5.11.05 proforma_4 32 Regulatory Assets and Liabilities  7 06- Exhibit D_NIM+O&amp;M 2" xfId="15995"/>
    <cellStyle name="_Recon to Darrin's 5.11.05 proforma_4 32 Regulatory Assets and Liabilities  7 06- Exhibit D_NIM+O&amp;M 2 2" xfId="15996"/>
    <cellStyle name="_Recon to Darrin's 5.11.05 proforma_4 32 Regulatory Assets and Liabilities  7 06- Exhibit D_NIM+O&amp;M 2 2 2" xfId="15997"/>
    <cellStyle name="_Recon to Darrin's 5.11.05 proforma_4 32 Regulatory Assets and Liabilities  7 06- Exhibit D_NIM+O&amp;M 3" xfId="15998"/>
    <cellStyle name="_Recon to Darrin's 5.11.05 proforma_4 32 Regulatory Assets and Liabilities  7 06- Exhibit D_NIM+O&amp;M 3 2" xfId="15999"/>
    <cellStyle name="_Recon to Darrin's 5.11.05 proforma_4 32 Regulatory Assets and Liabilities  7 06- Exhibit D_NIM+O&amp;M 3 2 2" xfId="16000"/>
    <cellStyle name="_Recon to Darrin's 5.11.05 proforma_4 32 Regulatory Assets and Liabilities  7 06- Exhibit D_NIM+O&amp;M 3 3" xfId="16001"/>
    <cellStyle name="_Recon to Darrin's 5.11.05 proforma_4 32 Regulatory Assets and Liabilities  7 06- Exhibit D_NIM+O&amp;M 4" xfId="16002"/>
    <cellStyle name="_Recon to Darrin's 5.11.05 proforma_4 32 Regulatory Assets and Liabilities  7 06- Exhibit D_NIM+O&amp;M 4 2" xfId="16003"/>
    <cellStyle name="_Recon to Darrin's 5.11.05 proforma_4 32 Regulatory Assets and Liabilities  7 06- Exhibit D_NIM+O&amp;M 5" xfId="16004"/>
    <cellStyle name="_Recon to Darrin's 5.11.05 proforma_4 32 Regulatory Assets and Liabilities  7 06- Exhibit D_NIM+O&amp;M 5 2" xfId="16005"/>
    <cellStyle name="_Recon to Darrin's 5.11.05 proforma_4 32 Regulatory Assets and Liabilities  7 06- Exhibit D_NIM+O&amp;M Monthly" xfId="16006"/>
    <cellStyle name="_Recon to Darrin's 5.11.05 proforma_4 32 Regulatory Assets and Liabilities  7 06- Exhibit D_NIM+O&amp;M Monthly 2" xfId="16007"/>
    <cellStyle name="_Recon to Darrin's 5.11.05 proforma_4 32 Regulatory Assets and Liabilities  7 06- Exhibit D_NIM+O&amp;M Monthly 2 2" xfId="16008"/>
    <cellStyle name="_Recon to Darrin's 5.11.05 proforma_4 32 Regulatory Assets and Liabilities  7 06- Exhibit D_NIM+O&amp;M Monthly 2 2 2" xfId="16009"/>
    <cellStyle name="_Recon to Darrin's 5.11.05 proforma_4 32 Regulatory Assets and Liabilities  7 06- Exhibit D_NIM+O&amp;M Monthly 3" xfId="16010"/>
    <cellStyle name="_Recon to Darrin's 5.11.05 proforma_4 32 Regulatory Assets and Liabilities  7 06- Exhibit D_NIM+O&amp;M Monthly 3 2" xfId="16011"/>
    <cellStyle name="_Recon to Darrin's 5.11.05 proforma_4 32 Regulatory Assets and Liabilities  7 06- Exhibit D_NIM+O&amp;M Monthly 3 2 2" xfId="16012"/>
    <cellStyle name="_Recon to Darrin's 5.11.05 proforma_4 32 Regulatory Assets and Liabilities  7 06- Exhibit D_NIM+O&amp;M Monthly 3 3" xfId="16013"/>
    <cellStyle name="_Recon to Darrin's 5.11.05 proforma_4 32 Regulatory Assets and Liabilities  7 06- Exhibit D_NIM+O&amp;M Monthly 4" xfId="16014"/>
    <cellStyle name="_Recon to Darrin's 5.11.05 proforma_4 32 Regulatory Assets and Liabilities  7 06- Exhibit D_NIM+O&amp;M Monthly 4 2" xfId="16015"/>
    <cellStyle name="_Recon to Darrin's 5.11.05 proforma_4 32 Regulatory Assets and Liabilities  7 06- Exhibit D_NIM+O&amp;M Monthly 5" xfId="16016"/>
    <cellStyle name="_Recon to Darrin's 5.11.05 proforma_4 32 Regulatory Assets and Liabilities  7 06- Exhibit D_NIM+O&amp;M Monthly 5 2" xfId="16017"/>
    <cellStyle name="_Recon to Darrin's 5.11.05 proforma_ACCOUNTS" xfId="16018"/>
    <cellStyle name="_Recon to Darrin's 5.11.05 proforma_Att B to RECs proceeds proposal" xfId="16019"/>
    <cellStyle name="_Recon to Darrin's 5.11.05 proforma_AURORA Total New" xfId="16020"/>
    <cellStyle name="_Recon to Darrin's 5.11.05 proforma_AURORA Total New 2" xfId="16021"/>
    <cellStyle name="_Recon to Darrin's 5.11.05 proforma_AURORA Total New 2 2" xfId="16022"/>
    <cellStyle name="_Recon to Darrin's 5.11.05 proforma_AURORA Total New 2 2 2" xfId="16023"/>
    <cellStyle name="_Recon to Darrin's 5.11.05 proforma_AURORA Total New 2 2 2 2" xfId="16024"/>
    <cellStyle name="_Recon to Darrin's 5.11.05 proforma_AURORA Total New 2 3" xfId="16025"/>
    <cellStyle name="_Recon to Darrin's 5.11.05 proforma_AURORA Total New 2 3 2" xfId="16026"/>
    <cellStyle name="_Recon to Darrin's 5.11.05 proforma_AURORA Total New 2 4" xfId="16027"/>
    <cellStyle name="_Recon to Darrin's 5.11.05 proforma_AURORA Total New 2 4 2" xfId="16028"/>
    <cellStyle name="_Recon to Darrin's 5.11.05 proforma_AURORA Total New 3" xfId="16029"/>
    <cellStyle name="_Recon to Darrin's 5.11.05 proforma_AURORA Total New 3 2" xfId="16030"/>
    <cellStyle name="_Recon to Darrin's 5.11.05 proforma_AURORA Total New 3 2 2" xfId="16031"/>
    <cellStyle name="_Recon to Darrin's 5.11.05 proforma_AURORA Total New 4" xfId="16032"/>
    <cellStyle name="_Recon to Darrin's 5.11.05 proforma_AURORA Total New 4 2" xfId="16033"/>
    <cellStyle name="_Recon to Darrin's 5.11.05 proforma_AURORA Total New 5" xfId="16034"/>
    <cellStyle name="_Recon to Darrin's 5.11.05 proforma_AURORA Total New 5 2" xfId="16035"/>
    <cellStyle name="_Recon to Darrin's 5.11.05 proforma_Backup for Attachment B 2010-09-09" xfId="16036"/>
    <cellStyle name="_Recon to Darrin's 5.11.05 proforma_Bench Request - Attachment B" xfId="16037"/>
    <cellStyle name="_Recon to Darrin's 5.11.05 proforma_Book1" xfId="16038"/>
    <cellStyle name="_Recon to Darrin's 5.11.05 proforma_Book2" xfId="16039"/>
    <cellStyle name="_Recon to Darrin's 5.11.05 proforma_Book2 2" xfId="16040"/>
    <cellStyle name="_Recon to Darrin's 5.11.05 proforma_Book2 2 2" xfId="16041"/>
    <cellStyle name="_Recon to Darrin's 5.11.05 proforma_Book2 2 2 2" xfId="16042"/>
    <cellStyle name="_Recon to Darrin's 5.11.05 proforma_Book2 2 2 2 2" xfId="16043"/>
    <cellStyle name="_Recon to Darrin's 5.11.05 proforma_Book2 2 3" xfId="16044"/>
    <cellStyle name="_Recon to Darrin's 5.11.05 proforma_Book2 2 3 2" xfId="16045"/>
    <cellStyle name="_Recon to Darrin's 5.11.05 proforma_Book2 2 4" xfId="16046"/>
    <cellStyle name="_Recon to Darrin's 5.11.05 proforma_Book2 2 4 2" xfId="16047"/>
    <cellStyle name="_Recon to Darrin's 5.11.05 proforma_Book2 3" xfId="16048"/>
    <cellStyle name="_Recon to Darrin's 5.11.05 proforma_Book2 3 2" xfId="16049"/>
    <cellStyle name="_Recon to Darrin's 5.11.05 proforma_Book2 3 2 2" xfId="16050"/>
    <cellStyle name="_Recon to Darrin's 5.11.05 proforma_Book2 3 3" xfId="16051"/>
    <cellStyle name="_Recon to Darrin's 5.11.05 proforma_Book2 4" xfId="16052"/>
    <cellStyle name="_Recon to Darrin's 5.11.05 proforma_Book2 4 2" xfId="16053"/>
    <cellStyle name="_Recon to Darrin's 5.11.05 proforma_Book2 4 2 2" xfId="16054"/>
    <cellStyle name="_Recon to Darrin's 5.11.05 proforma_Book2 4 3" xfId="16055"/>
    <cellStyle name="_Recon to Darrin's 5.11.05 proforma_Book2 5" xfId="16056"/>
    <cellStyle name="_Recon to Darrin's 5.11.05 proforma_Book2 5 2" xfId="16057"/>
    <cellStyle name="_Recon to Darrin's 5.11.05 proforma_Book2 6" xfId="16058"/>
    <cellStyle name="_Recon to Darrin's 5.11.05 proforma_Book2 6 2" xfId="16059"/>
    <cellStyle name="_Recon to Darrin's 5.11.05 proforma_Book2_Adj Bench DR 3 for Initial Briefs (Electric)" xfId="16060"/>
    <cellStyle name="_Recon to Darrin's 5.11.05 proforma_Book2_Adj Bench DR 3 for Initial Briefs (Electric) 2" xfId="16061"/>
    <cellStyle name="_Recon to Darrin's 5.11.05 proforma_Book2_Adj Bench DR 3 for Initial Briefs (Electric) 2 2" xfId="16062"/>
    <cellStyle name="_Recon to Darrin's 5.11.05 proforma_Book2_Adj Bench DR 3 for Initial Briefs (Electric) 2 2 2" xfId="16063"/>
    <cellStyle name="_Recon to Darrin's 5.11.05 proforma_Book2_Adj Bench DR 3 for Initial Briefs (Electric) 2 2 2 2" xfId="16064"/>
    <cellStyle name="_Recon to Darrin's 5.11.05 proforma_Book2_Adj Bench DR 3 for Initial Briefs (Electric) 2 3" xfId="16065"/>
    <cellStyle name="_Recon to Darrin's 5.11.05 proforma_Book2_Adj Bench DR 3 for Initial Briefs (Electric) 2 3 2" xfId="16066"/>
    <cellStyle name="_Recon to Darrin's 5.11.05 proforma_Book2_Adj Bench DR 3 for Initial Briefs (Electric) 2 4" xfId="16067"/>
    <cellStyle name="_Recon to Darrin's 5.11.05 proforma_Book2_Adj Bench DR 3 for Initial Briefs (Electric) 2 4 2" xfId="16068"/>
    <cellStyle name="_Recon to Darrin's 5.11.05 proforma_Book2_Adj Bench DR 3 for Initial Briefs (Electric) 3" xfId="16069"/>
    <cellStyle name="_Recon to Darrin's 5.11.05 proforma_Book2_Adj Bench DR 3 for Initial Briefs (Electric) 3 2" xfId="16070"/>
    <cellStyle name="_Recon to Darrin's 5.11.05 proforma_Book2_Adj Bench DR 3 for Initial Briefs (Electric) 3 2 2" xfId="16071"/>
    <cellStyle name="_Recon to Darrin's 5.11.05 proforma_Book2_Adj Bench DR 3 for Initial Briefs (Electric) 3 3" xfId="16072"/>
    <cellStyle name="_Recon to Darrin's 5.11.05 proforma_Book2_Adj Bench DR 3 for Initial Briefs (Electric) 4" xfId="16073"/>
    <cellStyle name="_Recon to Darrin's 5.11.05 proforma_Book2_Adj Bench DR 3 for Initial Briefs (Electric) 4 2" xfId="16074"/>
    <cellStyle name="_Recon to Darrin's 5.11.05 proforma_Book2_Adj Bench DR 3 for Initial Briefs (Electric) 4 2 2" xfId="16075"/>
    <cellStyle name="_Recon to Darrin's 5.11.05 proforma_Book2_Adj Bench DR 3 for Initial Briefs (Electric) 4 3" xfId="16076"/>
    <cellStyle name="_Recon to Darrin's 5.11.05 proforma_Book2_Adj Bench DR 3 for Initial Briefs (Electric) 5" xfId="16077"/>
    <cellStyle name="_Recon to Darrin's 5.11.05 proforma_Book2_Adj Bench DR 3 for Initial Briefs (Electric) 5 2" xfId="16078"/>
    <cellStyle name="_Recon to Darrin's 5.11.05 proforma_Book2_Adj Bench DR 3 for Initial Briefs (Electric) 6" xfId="16079"/>
    <cellStyle name="_Recon to Darrin's 5.11.05 proforma_Book2_Adj Bench DR 3 for Initial Briefs (Electric) 6 2" xfId="16080"/>
    <cellStyle name="_Recon to Darrin's 5.11.05 proforma_Book2_Adj Bench DR 3 for Initial Briefs (Electric)_DEM-WP(C) ENERG10C--ctn Mid-C_042010 2010GRC" xfId="16081"/>
    <cellStyle name="_Recon to Darrin's 5.11.05 proforma_Book2_Adj Bench DR 3 for Initial Briefs (Electric)_DEM-WP(C) ENERG10C--ctn Mid-C_042010 2010GRC 2" xfId="16082"/>
    <cellStyle name="_Recon to Darrin's 5.11.05 proforma_Book2_DEM-WP(C) ENERG10C--ctn Mid-C_042010 2010GRC" xfId="16083"/>
    <cellStyle name="_Recon to Darrin's 5.11.05 proforma_Book2_DEM-WP(C) ENERG10C--ctn Mid-C_042010 2010GRC 2" xfId="16084"/>
    <cellStyle name="_Recon to Darrin's 5.11.05 proforma_Book2_Electric Rev Req Model (2009 GRC) Rebuttal" xfId="16085"/>
    <cellStyle name="_Recon to Darrin's 5.11.05 proforma_Book2_Electric Rev Req Model (2009 GRC) Rebuttal 2" xfId="16086"/>
    <cellStyle name="_Recon to Darrin's 5.11.05 proforma_Book2_Electric Rev Req Model (2009 GRC) Rebuttal 2 2" xfId="16087"/>
    <cellStyle name="_Recon to Darrin's 5.11.05 proforma_Book2_Electric Rev Req Model (2009 GRC) Rebuttal 2 2 2" xfId="16088"/>
    <cellStyle name="_Recon to Darrin's 5.11.05 proforma_Book2_Electric Rev Req Model (2009 GRC) Rebuttal 2 3" xfId="16089"/>
    <cellStyle name="_Recon to Darrin's 5.11.05 proforma_Book2_Electric Rev Req Model (2009 GRC) Rebuttal 3" xfId="16090"/>
    <cellStyle name="_Recon to Darrin's 5.11.05 proforma_Book2_Electric Rev Req Model (2009 GRC) Rebuttal 3 2" xfId="16091"/>
    <cellStyle name="_Recon to Darrin's 5.11.05 proforma_Book2_Electric Rev Req Model (2009 GRC) Rebuttal 4" xfId="16092"/>
    <cellStyle name="_Recon to Darrin's 5.11.05 proforma_Book2_Electric Rev Req Model (2009 GRC) Rebuttal REmoval of New  WH Solar AdjustMI" xfId="16093"/>
    <cellStyle name="_Recon to Darrin's 5.11.05 proforma_Book2_Electric Rev Req Model (2009 GRC) Rebuttal REmoval of New  WH Solar AdjustMI 2" xfId="16094"/>
    <cellStyle name="_Recon to Darrin's 5.11.05 proforma_Book2_Electric Rev Req Model (2009 GRC) Rebuttal REmoval of New  WH Solar AdjustMI 2 2" xfId="16095"/>
    <cellStyle name="_Recon to Darrin's 5.11.05 proforma_Book2_Electric Rev Req Model (2009 GRC) Rebuttal REmoval of New  WH Solar AdjustMI 2 2 2" xfId="16096"/>
    <cellStyle name="_Recon to Darrin's 5.11.05 proforma_Book2_Electric Rev Req Model (2009 GRC) Rebuttal REmoval of New  WH Solar AdjustMI 2 2 2 2" xfId="16097"/>
    <cellStyle name="_Recon to Darrin's 5.11.05 proforma_Book2_Electric Rev Req Model (2009 GRC) Rebuttal REmoval of New  WH Solar AdjustMI 2 3" xfId="16098"/>
    <cellStyle name="_Recon to Darrin's 5.11.05 proforma_Book2_Electric Rev Req Model (2009 GRC) Rebuttal REmoval of New  WH Solar AdjustMI 2 3 2" xfId="16099"/>
    <cellStyle name="_Recon to Darrin's 5.11.05 proforma_Book2_Electric Rev Req Model (2009 GRC) Rebuttal REmoval of New  WH Solar AdjustMI 2 4" xfId="16100"/>
    <cellStyle name="_Recon to Darrin's 5.11.05 proforma_Book2_Electric Rev Req Model (2009 GRC) Rebuttal REmoval of New  WH Solar AdjustMI 2 4 2" xfId="16101"/>
    <cellStyle name="_Recon to Darrin's 5.11.05 proforma_Book2_Electric Rev Req Model (2009 GRC) Rebuttal REmoval of New  WH Solar AdjustMI 3" xfId="16102"/>
    <cellStyle name="_Recon to Darrin's 5.11.05 proforma_Book2_Electric Rev Req Model (2009 GRC) Rebuttal REmoval of New  WH Solar AdjustMI 3 2" xfId="16103"/>
    <cellStyle name="_Recon to Darrin's 5.11.05 proforma_Book2_Electric Rev Req Model (2009 GRC) Rebuttal REmoval of New  WH Solar AdjustMI 3 2 2" xfId="16104"/>
    <cellStyle name="_Recon to Darrin's 5.11.05 proforma_Book2_Electric Rev Req Model (2009 GRC) Rebuttal REmoval of New  WH Solar AdjustMI 3 3" xfId="16105"/>
    <cellStyle name="_Recon to Darrin's 5.11.05 proforma_Book2_Electric Rev Req Model (2009 GRC) Rebuttal REmoval of New  WH Solar AdjustMI 4" xfId="16106"/>
    <cellStyle name="_Recon to Darrin's 5.11.05 proforma_Book2_Electric Rev Req Model (2009 GRC) Rebuttal REmoval of New  WH Solar AdjustMI 4 2" xfId="16107"/>
    <cellStyle name="_Recon to Darrin's 5.11.05 proforma_Book2_Electric Rev Req Model (2009 GRC) Rebuttal REmoval of New  WH Solar AdjustMI 4 2 2" xfId="16108"/>
    <cellStyle name="_Recon to Darrin's 5.11.05 proforma_Book2_Electric Rev Req Model (2009 GRC) Rebuttal REmoval of New  WH Solar AdjustMI 4 3" xfId="16109"/>
    <cellStyle name="_Recon to Darrin's 5.11.05 proforma_Book2_Electric Rev Req Model (2009 GRC) Rebuttal REmoval of New  WH Solar AdjustMI 5" xfId="16110"/>
    <cellStyle name="_Recon to Darrin's 5.11.05 proforma_Book2_Electric Rev Req Model (2009 GRC) Rebuttal REmoval of New  WH Solar AdjustMI 5 2" xfId="16111"/>
    <cellStyle name="_Recon to Darrin's 5.11.05 proforma_Book2_Electric Rev Req Model (2009 GRC) Rebuttal REmoval of New  WH Solar AdjustMI 6" xfId="16112"/>
    <cellStyle name="_Recon to Darrin's 5.11.05 proforma_Book2_Electric Rev Req Model (2009 GRC) Rebuttal REmoval of New  WH Solar AdjustMI 6 2" xfId="16113"/>
    <cellStyle name="_Recon to Darrin's 5.11.05 proforma_Book2_Electric Rev Req Model (2009 GRC) Rebuttal REmoval of New  WH Solar AdjustMI_DEM-WP(C) ENERG10C--ctn Mid-C_042010 2010GRC" xfId="16114"/>
    <cellStyle name="_Recon to Darrin's 5.11.05 proforma_Book2_Electric Rev Req Model (2009 GRC) Rebuttal REmoval of New  WH Solar AdjustMI_DEM-WP(C) ENERG10C--ctn Mid-C_042010 2010GRC 2" xfId="16115"/>
    <cellStyle name="_Recon to Darrin's 5.11.05 proforma_Book2_Electric Rev Req Model (2009 GRC) Revised 01-18-2010" xfId="16116"/>
    <cellStyle name="_Recon to Darrin's 5.11.05 proforma_Book2_Electric Rev Req Model (2009 GRC) Revised 01-18-2010 2" xfId="16117"/>
    <cellStyle name="_Recon to Darrin's 5.11.05 proforma_Book2_Electric Rev Req Model (2009 GRC) Revised 01-18-2010 2 2" xfId="16118"/>
    <cellStyle name="_Recon to Darrin's 5.11.05 proforma_Book2_Electric Rev Req Model (2009 GRC) Revised 01-18-2010 2 2 2" xfId="16119"/>
    <cellStyle name="_Recon to Darrin's 5.11.05 proforma_Book2_Electric Rev Req Model (2009 GRC) Revised 01-18-2010 2 2 2 2" xfId="16120"/>
    <cellStyle name="_Recon to Darrin's 5.11.05 proforma_Book2_Electric Rev Req Model (2009 GRC) Revised 01-18-2010 2 3" xfId="16121"/>
    <cellStyle name="_Recon to Darrin's 5.11.05 proforma_Book2_Electric Rev Req Model (2009 GRC) Revised 01-18-2010 2 3 2" xfId="16122"/>
    <cellStyle name="_Recon to Darrin's 5.11.05 proforma_Book2_Electric Rev Req Model (2009 GRC) Revised 01-18-2010 2 4" xfId="16123"/>
    <cellStyle name="_Recon to Darrin's 5.11.05 proforma_Book2_Electric Rev Req Model (2009 GRC) Revised 01-18-2010 2 4 2" xfId="16124"/>
    <cellStyle name="_Recon to Darrin's 5.11.05 proforma_Book2_Electric Rev Req Model (2009 GRC) Revised 01-18-2010 3" xfId="16125"/>
    <cellStyle name="_Recon to Darrin's 5.11.05 proforma_Book2_Electric Rev Req Model (2009 GRC) Revised 01-18-2010 3 2" xfId="16126"/>
    <cellStyle name="_Recon to Darrin's 5.11.05 proforma_Book2_Electric Rev Req Model (2009 GRC) Revised 01-18-2010 3 2 2" xfId="16127"/>
    <cellStyle name="_Recon to Darrin's 5.11.05 proforma_Book2_Electric Rev Req Model (2009 GRC) Revised 01-18-2010 3 3" xfId="16128"/>
    <cellStyle name="_Recon to Darrin's 5.11.05 proforma_Book2_Electric Rev Req Model (2009 GRC) Revised 01-18-2010 4" xfId="16129"/>
    <cellStyle name="_Recon to Darrin's 5.11.05 proforma_Book2_Electric Rev Req Model (2009 GRC) Revised 01-18-2010 4 2" xfId="16130"/>
    <cellStyle name="_Recon to Darrin's 5.11.05 proforma_Book2_Electric Rev Req Model (2009 GRC) Revised 01-18-2010 4 2 2" xfId="16131"/>
    <cellStyle name="_Recon to Darrin's 5.11.05 proforma_Book2_Electric Rev Req Model (2009 GRC) Revised 01-18-2010 4 3" xfId="16132"/>
    <cellStyle name="_Recon to Darrin's 5.11.05 proforma_Book2_Electric Rev Req Model (2009 GRC) Revised 01-18-2010 5" xfId="16133"/>
    <cellStyle name="_Recon to Darrin's 5.11.05 proforma_Book2_Electric Rev Req Model (2009 GRC) Revised 01-18-2010 5 2" xfId="16134"/>
    <cellStyle name="_Recon to Darrin's 5.11.05 proforma_Book2_Electric Rev Req Model (2009 GRC) Revised 01-18-2010 6" xfId="16135"/>
    <cellStyle name="_Recon to Darrin's 5.11.05 proforma_Book2_Electric Rev Req Model (2009 GRC) Revised 01-18-2010 6 2" xfId="16136"/>
    <cellStyle name="_Recon to Darrin's 5.11.05 proforma_Book2_Electric Rev Req Model (2009 GRC) Revised 01-18-2010_DEM-WP(C) ENERG10C--ctn Mid-C_042010 2010GRC" xfId="16137"/>
    <cellStyle name="_Recon to Darrin's 5.11.05 proforma_Book2_Electric Rev Req Model (2009 GRC) Revised 01-18-2010_DEM-WP(C) ENERG10C--ctn Mid-C_042010 2010GRC 2" xfId="16138"/>
    <cellStyle name="_Recon to Darrin's 5.11.05 proforma_Book2_Final Order Electric EXHIBIT A-1" xfId="16139"/>
    <cellStyle name="_Recon to Darrin's 5.11.05 proforma_Book2_Final Order Electric EXHIBIT A-1 2" xfId="16140"/>
    <cellStyle name="_Recon to Darrin's 5.11.05 proforma_Book2_Final Order Electric EXHIBIT A-1 2 2" xfId="16141"/>
    <cellStyle name="_Recon to Darrin's 5.11.05 proforma_Book2_Final Order Electric EXHIBIT A-1 2 2 2" xfId="16142"/>
    <cellStyle name="_Recon to Darrin's 5.11.05 proforma_Book2_Final Order Electric EXHIBIT A-1 2 3" xfId="16143"/>
    <cellStyle name="_Recon to Darrin's 5.11.05 proforma_Book2_Final Order Electric EXHIBIT A-1 3" xfId="16144"/>
    <cellStyle name="_Recon to Darrin's 5.11.05 proforma_Book2_Final Order Electric EXHIBIT A-1 3 2" xfId="16145"/>
    <cellStyle name="_Recon to Darrin's 5.11.05 proforma_Book2_Final Order Electric EXHIBIT A-1 3 2 2" xfId="16146"/>
    <cellStyle name="_Recon to Darrin's 5.11.05 proforma_Book2_Final Order Electric EXHIBIT A-1 3 3" xfId="16147"/>
    <cellStyle name="_Recon to Darrin's 5.11.05 proforma_Book2_Final Order Electric EXHIBIT A-1 4" xfId="16148"/>
    <cellStyle name="_Recon to Darrin's 5.11.05 proforma_Book2_Final Order Electric EXHIBIT A-1 4 2" xfId="16149"/>
    <cellStyle name="_Recon to Darrin's 5.11.05 proforma_Book2_Final Order Electric EXHIBIT A-1 5" xfId="16150"/>
    <cellStyle name="_Recon to Darrin's 5.11.05 proforma_Book2_Final Order Electric EXHIBIT A-1 6" xfId="16151"/>
    <cellStyle name="_Recon to Darrin's 5.11.05 proforma_Book4" xfId="16152"/>
    <cellStyle name="_Recon to Darrin's 5.11.05 proforma_Book4 2" xfId="16153"/>
    <cellStyle name="_Recon to Darrin's 5.11.05 proforma_Book4 2 2" xfId="16154"/>
    <cellStyle name="_Recon to Darrin's 5.11.05 proforma_Book4 2 2 2" xfId="16155"/>
    <cellStyle name="_Recon to Darrin's 5.11.05 proforma_Book4 2 2 2 2" xfId="16156"/>
    <cellStyle name="_Recon to Darrin's 5.11.05 proforma_Book4 2 3" xfId="16157"/>
    <cellStyle name="_Recon to Darrin's 5.11.05 proforma_Book4 2 3 2" xfId="16158"/>
    <cellStyle name="_Recon to Darrin's 5.11.05 proforma_Book4 2 4" xfId="16159"/>
    <cellStyle name="_Recon to Darrin's 5.11.05 proforma_Book4 2 4 2" xfId="16160"/>
    <cellStyle name="_Recon to Darrin's 5.11.05 proforma_Book4 3" xfId="16161"/>
    <cellStyle name="_Recon to Darrin's 5.11.05 proforma_Book4 3 2" xfId="16162"/>
    <cellStyle name="_Recon to Darrin's 5.11.05 proforma_Book4 3 2 2" xfId="16163"/>
    <cellStyle name="_Recon to Darrin's 5.11.05 proforma_Book4 3 3" xfId="16164"/>
    <cellStyle name="_Recon to Darrin's 5.11.05 proforma_Book4 4" xfId="16165"/>
    <cellStyle name="_Recon to Darrin's 5.11.05 proforma_Book4 4 2" xfId="16166"/>
    <cellStyle name="_Recon to Darrin's 5.11.05 proforma_Book4 4 2 2" xfId="16167"/>
    <cellStyle name="_Recon to Darrin's 5.11.05 proforma_Book4 4 3" xfId="16168"/>
    <cellStyle name="_Recon to Darrin's 5.11.05 proforma_Book4 5" xfId="16169"/>
    <cellStyle name="_Recon to Darrin's 5.11.05 proforma_Book4 5 2" xfId="16170"/>
    <cellStyle name="_Recon to Darrin's 5.11.05 proforma_Book4 6" xfId="16171"/>
    <cellStyle name="_Recon to Darrin's 5.11.05 proforma_Book4 6 2" xfId="16172"/>
    <cellStyle name="_Recon to Darrin's 5.11.05 proforma_Book4_DEM-WP(C) ENERG10C--ctn Mid-C_042010 2010GRC" xfId="16173"/>
    <cellStyle name="_Recon to Darrin's 5.11.05 proforma_Book4_DEM-WP(C) ENERG10C--ctn Mid-C_042010 2010GRC 2" xfId="16174"/>
    <cellStyle name="_Recon to Darrin's 5.11.05 proforma_Book9" xfId="16175"/>
    <cellStyle name="_Recon to Darrin's 5.11.05 proforma_Book9 2" xfId="16176"/>
    <cellStyle name="_Recon to Darrin's 5.11.05 proforma_Book9 2 2" xfId="16177"/>
    <cellStyle name="_Recon to Darrin's 5.11.05 proforma_Book9 2 2 2" xfId="16178"/>
    <cellStyle name="_Recon to Darrin's 5.11.05 proforma_Book9 2 2 2 2" xfId="16179"/>
    <cellStyle name="_Recon to Darrin's 5.11.05 proforma_Book9 2 3" xfId="16180"/>
    <cellStyle name="_Recon to Darrin's 5.11.05 proforma_Book9 2 3 2" xfId="16181"/>
    <cellStyle name="_Recon to Darrin's 5.11.05 proforma_Book9 2 4" xfId="16182"/>
    <cellStyle name="_Recon to Darrin's 5.11.05 proforma_Book9 2 4 2" xfId="16183"/>
    <cellStyle name="_Recon to Darrin's 5.11.05 proforma_Book9 3" xfId="16184"/>
    <cellStyle name="_Recon to Darrin's 5.11.05 proforma_Book9 3 2" xfId="16185"/>
    <cellStyle name="_Recon to Darrin's 5.11.05 proforma_Book9 3 2 2" xfId="16186"/>
    <cellStyle name="_Recon to Darrin's 5.11.05 proforma_Book9 3 3" xfId="16187"/>
    <cellStyle name="_Recon to Darrin's 5.11.05 proforma_Book9 4" xfId="16188"/>
    <cellStyle name="_Recon to Darrin's 5.11.05 proforma_Book9 4 2" xfId="16189"/>
    <cellStyle name="_Recon to Darrin's 5.11.05 proforma_Book9 4 2 2" xfId="16190"/>
    <cellStyle name="_Recon to Darrin's 5.11.05 proforma_Book9 4 3" xfId="16191"/>
    <cellStyle name="_Recon to Darrin's 5.11.05 proforma_Book9 5" xfId="16192"/>
    <cellStyle name="_Recon to Darrin's 5.11.05 proforma_Book9 5 2" xfId="16193"/>
    <cellStyle name="_Recon to Darrin's 5.11.05 proforma_Book9 6" xfId="16194"/>
    <cellStyle name="_Recon to Darrin's 5.11.05 proforma_Book9 6 2" xfId="16195"/>
    <cellStyle name="_Recon to Darrin's 5.11.05 proforma_Book9_DEM-WP(C) ENERG10C--ctn Mid-C_042010 2010GRC" xfId="16196"/>
    <cellStyle name="_Recon to Darrin's 5.11.05 proforma_Book9_DEM-WP(C) ENERG10C--ctn Mid-C_042010 2010GRC 2" xfId="16197"/>
    <cellStyle name="_Recon to Darrin's 5.11.05 proforma_Check the Interest Calculation" xfId="16198"/>
    <cellStyle name="_Recon to Darrin's 5.11.05 proforma_Check the Interest Calculation 2" xfId="16199"/>
    <cellStyle name="_Recon to Darrin's 5.11.05 proforma_Check the Interest Calculation_Scenario 1 REC vs PTC Offset" xfId="16200"/>
    <cellStyle name="_Recon to Darrin's 5.11.05 proforma_Check the Interest Calculation_Scenario 1 REC vs PTC Offset 2" xfId="16201"/>
    <cellStyle name="_Recon to Darrin's 5.11.05 proforma_Check the Interest Calculation_Scenario 3" xfId="16202"/>
    <cellStyle name="_Recon to Darrin's 5.11.05 proforma_Check the Interest Calculation_Scenario 3 2" xfId="16203"/>
    <cellStyle name="_Recon to Darrin's 5.11.05 proforma_Chelan PUD Power Costs (8-10)" xfId="16204"/>
    <cellStyle name="_Recon to Darrin's 5.11.05 proforma_Chelan PUD Power Costs (8-10) 2" xfId="16205"/>
    <cellStyle name="_Recon to Darrin's 5.11.05 proforma_DEM-WP(C) Chelan Power Costs" xfId="16206"/>
    <cellStyle name="_Recon to Darrin's 5.11.05 proforma_DEM-WP(C) Chelan Power Costs 2" xfId="16207"/>
    <cellStyle name="_Recon to Darrin's 5.11.05 proforma_DEM-WP(C) Chelan Power Costs 2 2" xfId="16208"/>
    <cellStyle name="_Recon to Darrin's 5.11.05 proforma_DEM-WP(C) Chelan Power Costs 2 2 2" xfId="16209"/>
    <cellStyle name="_Recon to Darrin's 5.11.05 proforma_DEM-WP(C) Chelan Power Costs 2 3" xfId="16210"/>
    <cellStyle name="_Recon to Darrin's 5.11.05 proforma_DEM-WP(C) Chelan Power Costs 3" xfId="16211"/>
    <cellStyle name="_Recon to Darrin's 5.11.05 proforma_DEM-WP(C) Chelan Power Costs 3 2" xfId="16212"/>
    <cellStyle name="_Recon to Darrin's 5.11.05 proforma_DEM-WP(C) Chelan Power Costs 3 2 2" xfId="16213"/>
    <cellStyle name="_Recon to Darrin's 5.11.05 proforma_DEM-WP(C) Chelan Power Costs 3 3" xfId="16214"/>
    <cellStyle name="_Recon to Darrin's 5.11.05 proforma_DEM-WP(C) Chelan Power Costs 4" xfId="16215"/>
    <cellStyle name="_Recon to Darrin's 5.11.05 proforma_DEM-WP(C) Chelan Power Costs 4 2" xfId="16216"/>
    <cellStyle name="_Recon to Darrin's 5.11.05 proforma_DEM-WP(C) Chelan Power Costs 5" xfId="16217"/>
    <cellStyle name="_Recon to Darrin's 5.11.05 proforma_DEM-WP(C) Chelan Power Costs 5 2" xfId="16218"/>
    <cellStyle name="_Recon to Darrin's 5.11.05 proforma_DEM-WP(C) ENERG10C--ctn Mid-C_042010 2010GRC" xfId="16219"/>
    <cellStyle name="_Recon to Darrin's 5.11.05 proforma_DEM-WP(C) ENERG10C--ctn Mid-C_042010 2010GRC 2" xfId="16220"/>
    <cellStyle name="_Recon to Darrin's 5.11.05 proforma_DEM-WP(C) Gas Transport 2010GRC" xfId="16221"/>
    <cellStyle name="_Recon to Darrin's 5.11.05 proforma_DEM-WP(C) Gas Transport 2010GRC 2" xfId="16222"/>
    <cellStyle name="_Recon to Darrin's 5.11.05 proforma_DEM-WP(C) Gas Transport 2010GRC 2 2" xfId="16223"/>
    <cellStyle name="_Recon to Darrin's 5.11.05 proforma_DEM-WP(C) Gas Transport 2010GRC 2 2 2" xfId="16224"/>
    <cellStyle name="_Recon to Darrin's 5.11.05 proforma_DEM-WP(C) Gas Transport 2010GRC 2 3" xfId="16225"/>
    <cellStyle name="_Recon to Darrin's 5.11.05 proforma_DEM-WP(C) Gas Transport 2010GRC 3" xfId="16226"/>
    <cellStyle name="_Recon to Darrin's 5.11.05 proforma_DEM-WP(C) Gas Transport 2010GRC 3 2" xfId="16227"/>
    <cellStyle name="_Recon to Darrin's 5.11.05 proforma_DEM-WP(C) Gas Transport 2010GRC 3 2 2" xfId="16228"/>
    <cellStyle name="_Recon to Darrin's 5.11.05 proforma_DEM-WP(C) Gas Transport 2010GRC 3 3" xfId="16229"/>
    <cellStyle name="_Recon to Darrin's 5.11.05 proforma_DEM-WP(C) Gas Transport 2010GRC 4" xfId="16230"/>
    <cellStyle name="_Recon to Darrin's 5.11.05 proforma_DEM-WP(C) Gas Transport 2010GRC 4 2" xfId="16231"/>
    <cellStyle name="_Recon to Darrin's 5.11.05 proforma_DEM-WP(C) Gas Transport 2010GRC 5" xfId="16232"/>
    <cellStyle name="_Recon to Darrin's 5.11.05 proforma_DEM-WP(C) Gas Transport 2010GRC 5 2" xfId="16233"/>
    <cellStyle name="_Recon to Darrin's 5.11.05 proforma_DWH-08 (Rate Spread &amp; Design Workpapers)" xfId="16234"/>
    <cellStyle name="_Recon to Darrin's 5.11.05 proforma_Exh A-1 resulting from UE-112050 effective Jan 1 2012" xfId="16235"/>
    <cellStyle name="_Recon to Darrin's 5.11.05 proforma_Exh A-1 resulting from UE-112050 effective Jan 1 2012 2" xfId="16236"/>
    <cellStyle name="_Recon to Darrin's 5.11.05 proforma_Exhibit A-1 effective 4-1-11 fr S Free 12-11" xfId="16237"/>
    <cellStyle name="_Recon to Darrin's 5.11.05 proforma_Exhibit A-1 effective 4-1-11 fr S Free 12-11 2" xfId="16238"/>
    <cellStyle name="_Recon to Darrin's 5.11.05 proforma_Exhibit D fr R Gho 12-31-08" xfId="16239"/>
    <cellStyle name="_Recon to Darrin's 5.11.05 proforma_Exhibit D fr R Gho 12-31-08 2" xfId="16240"/>
    <cellStyle name="_Recon to Darrin's 5.11.05 proforma_Exhibit D fr R Gho 12-31-08 2 2" xfId="16241"/>
    <cellStyle name="_Recon to Darrin's 5.11.05 proforma_Exhibit D fr R Gho 12-31-08 2 2 2" xfId="16242"/>
    <cellStyle name="_Recon to Darrin's 5.11.05 proforma_Exhibit D fr R Gho 12-31-08 2 2 2 2" xfId="16243"/>
    <cellStyle name="_Recon to Darrin's 5.11.05 proforma_Exhibit D fr R Gho 12-31-08 2 3" xfId="16244"/>
    <cellStyle name="_Recon to Darrin's 5.11.05 proforma_Exhibit D fr R Gho 12-31-08 2 3 2" xfId="16245"/>
    <cellStyle name="_Recon to Darrin's 5.11.05 proforma_Exhibit D fr R Gho 12-31-08 2 4" xfId="16246"/>
    <cellStyle name="_Recon to Darrin's 5.11.05 proforma_Exhibit D fr R Gho 12-31-08 2 4 2" xfId="16247"/>
    <cellStyle name="_Recon to Darrin's 5.11.05 proforma_Exhibit D fr R Gho 12-31-08 3" xfId="16248"/>
    <cellStyle name="_Recon to Darrin's 5.11.05 proforma_Exhibit D fr R Gho 12-31-08 3 2" xfId="16249"/>
    <cellStyle name="_Recon to Darrin's 5.11.05 proforma_Exhibit D fr R Gho 12-31-08 3 2 2" xfId="16250"/>
    <cellStyle name="_Recon to Darrin's 5.11.05 proforma_Exhibit D fr R Gho 12-31-08 3 3" xfId="16251"/>
    <cellStyle name="_Recon to Darrin's 5.11.05 proforma_Exhibit D fr R Gho 12-31-08 4" xfId="16252"/>
    <cellStyle name="_Recon to Darrin's 5.11.05 proforma_Exhibit D fr R Gho 12-31-08 4 2" xfId="16253"/>
    <cellStyle name="_Recon to Darrin's 5.11.05 proforma_Exhibit D fr R Gho 12-31-08 4 2 2" xfId="16254"/>
    <cellStyle name="_Recon to Darrin's 5.11.05 proforma_Exhibit D fr R Gho 12-31-08 4 3" xfId="16255"/>
    <cellStyle name="_Recon to Darrin's 5.11.05 proforma_Exhibit D fr R Gho 12-31-08 5" xfId="16256"/>
    <cellStyle name="_Recon to Darrin's 5.11.05 proforma_Exhibit D fr R Gho 12-31-08 5 2" xfId="16257"/>
    <cellStyle name="_Recon to Darrin's 5.11.05 proforma_Exhibit D fr R Gho 12-31-08 6" xfId="16258"/>
    <cellStyle name="_Recon to Darrin's 5.11.05 proforma_Exhibit D fr R Gho 12-31-08 6 2" xfId="16259"/>
    <cellStyle name="_Recon to Darrin's 5.11.05 proforma_Exhibit D fr R Gho 12-31-08 v2" xfId="16260"/>
    <cellStyle name="_Recon to Darrin's 5.11.05 proforma_Exhibit D fr R Gho 12-31-08 v2 2" xfId="16261"/>
    <cellStyle name="_Recon to Darrin's 5.11.05 proforma_Exhibit D fr R Gho 12-31-08 v2 2 2" xfId="16262"/>
    <cellStyle name="_Recon to Darrin's 5.11.05 proforma_Exhibit D fr R Gho 12-31-08 v2 2 2 2" xfId="16263"/>
    <cellStyle name="_Recon to Darrin's 5.11.05 proforma_Exhibit D fr R Gho 12-31-08 v2 2 2 2 2" xfId="16264"/>
    <cellStyle name="_Recon to Darrin's 5.11.05 proforma_Exhibit D fr R Gho 12-31-08 v2 2 3" xfId="16265"/>
    <cellStyle name="_Recon to Darrin's 5.11.05 proforma_Exhibit D fr R Gho 12-31-08 v2 2 3 2" xfId="16266"/>
    <cellStyle name="_Recon to Darrin's 5.11.05 proforma_Exhibit D fr R Gho 12-31-08 v2 2 4" xfId="16267"/>
    <cellStyle name="_Recon to Darrin's 5.11.05 proforma_Exhibit D fr R Gho 12-31-08 v2 2 4 2" xfId="16268"/>
    <cellStyle name="_Recon to Darrin's 5.11.05 proforma_Exhibit D fr R Gho 12-31-08 v2 3" xfId="16269"/>
    <cellStyle name="_Recon to Darrin's 5.11.05 proforma_Exhibit D fr R Gho 12-31-08 v2 3 2" xfId="16270"/>
    <cellStyle name="_Recon to Darrin's 5.11.05 proforma_Exhibit D fr R Gho 12-31-08 v2 3 2 2" xfId="16271"/>
    <cellStyle name="_Recon to Darrin's 5.11.05 proforma_Exhibit D fr R Gho 12-31-08 v2 3 3" xfId="16272"/>
    <cellStyle name="_Recon to Darrin's 5.11.05 proforma_Exhibit D fr R Gho 12-31-08 v2 4" xfId="16273"/>
    <cellStyle name="_Recon to Darrin's 5.11.05 proforma_Exhibit D fr R Gho 12-31-08 v2 4 2" xfId="16274"/>
    <cellStyle name="_Recon to Darrin's 5.11.05 proforma_Exhibit D fr R Gho 12-31-08 v2 4 2 2" xfId="16275"/>
    <cellStyle name="_Recon to Darrin's 5.11.05 proforma_Exhibit D fr R Gho 12-31-08 v2 4 3" xfId="16276"/>
    <cellStyle name="_Recon to Darrin's 5.11.05 proforma_Exhibit D fr R Gho 12-31-08 v2 5" xfId="16277"/>
    <cellStyle name="_Recon to Darrin's 5.11.05 proforma_Exhibit D fr R Gho 12-31-08 v2 5 2" xfId="16278"/>
    <cellStyle name="_Recon to Darrin's 5.11.05 proforma_Exhibit D fr R Gho 12-31-08 v2 6" xfId="16279"/>
    <cellStyle name="_Recon to Darrin's 5.11.05 proforma_Exhibit D fr R Gho 12-31-08 v2 6 2" xfId="16280"/>
    <cellStyle name="_Recon to Darrin's 5.11.05 proforma_Exhibit D fr R Gho 12-31-08 v2_DEM-WP(C) ENERG10C--ctn Mid-C_042010 2010GRC" xfId="16281"/>
    <cellStyle name="_Recon to Darrin's 5.11.05 proforma_Exhibit D fr R Gho 12-31-08 v2_DEM-WP(C) ENERG10C--ctn Mid-C_042010 2010GRC 2" xfId="16282"/>
    <cellStyle name="_Recon to Darrin's 5.11.05 proforma_Exhibit D fr R Gho 12-31-08 v2_NIM Summary" xfId="16283"/>
    <cellStyle name="_Recon to Darrin's 5.11.05 proforma_Exhibit D fr R Gho 12-31-08 v2_NIM Summary 2" xfId="16284"/>
    <cellStyle name="_Recon to Darrin's 5.11.05 proforma_Exhibit D fr R Gho 12-31-08 v2_NIM Summary 2 2" xfId="16285"/>
    <cellStyle name="_Recon to Darrin's 5.11.05 proforma_Exhibit D fr R Gho 12-31-08 v2_NIM Summary 2 2 2" xfId="16286"/>
    <cellStyle name="_Recon to Darrin's 5.11.05 proforma_Exhibit D fr R Gho 12-31-08 v2_NIM Summary 2 2 2 2" xfId="16287"/>
    <cellStyle name="_Recon to Darrin's 5.11.05 proforma_Exhibit D fr R Gho 12-31-08 v2_NIM Summary 2 3" xfId="16288"/>
    <cellStyle name="_Recon to Darrin's 5.11.05 proforma_Exhibit D fr R Gho 12-31-08 v2_NIM Summary 2 3 2" xfId="16289"/>
    <cellStyle name="_Recon to Darrin's 5.11.05 proforma_Exhibit D fr R Gho 12-31-08 v2_NIM Summary 2 4" xfId="16290"/>
    <cellStyle name="_Recon to Darrin's 5.11.05 proforma_Exhibit D fr R Gho 12-31-08 v2_NIM Summary 2 4 2" xfId="16291"/>
    <cellStyle name="_Recon to Darrin's 5.11.05 proforma_Exhibit D fr R Gho 12-31-08 v2_NIM Summary 3" xfId="16292"/>
    <cellStyle name="_Recon to Darrin's 5.11.05 proforma_Exhibit D fr R Gho 12-31-08 v2_NIM Summary 3 2" xfId="16293"/>
    <cellStyle name="_Recon to Darrin's 5.11.05 proforma_Exhibit D fr R Gho 12-31-08 v2_NIM Summary 3 2 2" xfId="16294"/>
    <cellStyle name="_Recon to Darrin's 5.11.05 proforma_Exhibit D fr R Gho 12-31-08 v2_NIM Summary 3 3" xfId="16295"/>
    <cellStyle name="_Recon to Darrin's 5.11.05 proforma_Exhibit D fr R Gho 12-31-08 v2_NIM Summary 4" xfId="16296"/>
    <cellStyle name="_Recon to Darrin's 5.11.05 proforma_Exhibit D fr R Gho 12-31-08 v2_NIM Summary 4 2" xfId="16297"/>
    <cellStyle name="_Recon to Darrin's 5.11.05 proforma_Exhibit D fr R Gho 12-31-08 v2_NIM Summary 4 2 2" xfId="16298"/>
    <cellStyle name="_Recon to Darrin's 5.11.05 proforma_Exhibit D fr R Gho 12-31-08 v2_NIM Summary 4 3" xfId="16299"/>
    <cellStyle name="_Recon to Darrin's 5.11.05 proforma_Exhibit D fr R Gho 12-31-08 v2_NIM Summary 5" xfId="16300"/>
    <cellStyle name="_Recon to Darrin's 5.11.05 proforma_Exhibit D fr R Gho 12-31-08 v2_NIM Summary 5 2" xfId="16301"/>
    <cellStyle name="_Recon to Darrin's 5.11.05 proforma_Exhibit D fr R Gho 12-31-08 v2_NIM Summary 6" xfId="16302"/>
    <cellStyle name="_Recon to Darrin's 5.11.05 proforma_Exhibit D fr R Gho 12-31-08 v2_NIM Summary 6 2" xfId="16303"/>
    <cellStyle name="_Recon to Darrin's 5.11.05 proforma_Exhibit D fr R Gho 12-31-08 v2_NIM Summary_DEM-WP(C) ENERG10C--ctn Mid-C_042010 2010GRC" xfId="16304"/>
    <cellStyle name="_Recon to Darrin's 5.11.05 proforma_Exhibit D fr R Gho 12-31-08 v2_NIM Summary_DEM-WP(C) ENERG10C--ctn Mid-C_042010 2010GRC 2" xfId="16305"/>
    <cellStyle name="_Recon to Darrin's 5.11.05 proforma_Exhibit D fr R Gho 12-31-08_DEM-WP(C) ENERG10C--ctn Mid-C_042010 2010GRC" xfId="16306"/>
    <cellStyle name="_Recon to Darrin's 5.11.05 proforma_Exhibit D fr R Gho 12-31-08_DEM-WP(C) ENERG10C--ctn Mid-C_042010 2010GRC 2" xfId="16307"/>
    <cellStyle name="_Recon to Darrin's 5.11.05 proforma_Exhibit D fr R Gho 12-31-08_NIM Summary" xfId="16308"/>
    <cellStyle name="_Recon to Darrin's 5.11.05 proforma_Exhibit D fr R Gho 12-31-08_NIM Summary 2" xfId="16309"/>
    <cellStyle name="_Recon to Darrin's 5.11.05 proforma_Exhibit D fr R Gho 12-31-08_NIM Summary 2 2" xfId="16310"/>
    <cellStyle name="_Recon to Darrin's 5.11.05 proforma_Exhibit D fr R Gho 12-31-08_NIM Summary 2 2 2" xfId="16311"/>
    <cellStyle name="_Recon to Darrin's 5.11.05 proforma_Exhibit D fr R Gho 12-31-08_NIM Summary 2 2 2 2" xfId="16312"/>
    <cellStyle name="_Recon to Darrin's 5.11.05 proforma_Exhibit D fr R Gho 12-31-08_NIM Summary 2 3" xfId="16313"/>
    <cellStyle name="_Recon to Darrin's 5.11.05 proforma_Exhibit D fr R Gho 12-31-08_NIM Summary 2 3 2" xfId="16314"/>
    <cellStyle name="_Recon to Darrin's 5.11.05 proforma_Exhibit D fr R Gho 12-31-08_NIM Summary 2 4" xfId="16315"/>
    <cellStyle name="_Recon to Darrin's 5.11.05 proforma_Exhibit D fr R Gho 12-31-08_NIM Summary 2 4 2" xfId="16316"/>
    <cellStyle name="_Recon to Darrin's 5.11.05 proforma_Exhibit D fr R Gho 12-31-08_NIM Summary 3" xfId="16317"/>
    <cellStyle name="_Recon to Darrin's 5.11.05 proforma_Exhibit D fr R Gho 12-31-08_NIM Summary 3 2" xfId="16318"/>
    <cellStyle name="_Recon to Darrin's 5.11.05 proforma_Exhibit D fr R Gho 12-31-08_NIM Summary 3 2 2" xfId="16319"/>
    <cellStyle name="_Recon to Darrin's 5.11.05 proforma_Exhibit D fr R Gho 12-31-08_NIM Summary 3 3" xfId="16320"/>
    <cellStyle name="_Recon to Darrin's 5.11.05 proforma_Exhibit D fr R Gho 12-31-08_NIM Summary 4" xfId="16321"/>
    <cellStyle name="_Recon to Darrin's 5.11.05 proforma_Exhibit D fr R Gho 12-31-08_NIM Summary 4 2" xfId="16322"/>
    <cellStyle name="_Recon to Darrin's 5.11.05 proforma_Exhibit D fr R Gho 12-31-08_NIM Summary 4 2 2" xfId="16323"/>
    <cellStyle name="_Recon to Darrin's 5.11.05 proforma_Exhibit D fr R Gho 12-31-08_NIM Summary 4 3" xfId="16324"/>
    <cellStyle name="_Recon to Darrin's 5.11.05 proforma_Exhibit D fr R Gho 12-31-08_NIM Summary 5" xfId="16325"/>
    <cellStyle name="_Recon to Darrin's 5.11.05 proforma_Exhibit D fr R Gho 12-31-08_NIM Summary 5 2" xfId="16326"/>
    <cellStyle name="_Recon to Darrin's 5.11.05 proforma_Exhibit D fr R Gho 12-31-08_NIM Summary 6" xfId="16327"/>
    <cellStyle name="_Recon to Darrin's 5.11.05 proforma_Exhibit D fr R Gho 12-31-08_NIM Summary 6 2" xfId="16328"/>
    <cellStyle name="_Recon to Darrin's 5.11.05 proforma_Exhibit D fr R Gho 12-31-08_NIM Summary_DEM-WP(C) ENERG10C--ctn Mid-C_042010 2010GRC" xfId="16329"/>
    <cellStyle name="_Recon to Darrin's 5.11.05 proforma_Exhibit D fr R Gho 12-31-08_NIM Summary_DEM-WP(C) ENERG10C--ctn Mid-C_042010 2010GRC 2" xfId="16330"/>
    <cellStyle name="_Recon to Darrin's 5.11.05 proforma_Final 2008 PTC Rate Design Workpapers 10.27.08" xfId="16331"/>
    <cellStyle name="_Recon to Darrin's 5.11.05 proforma_Final 2009 Electric Low Income Workpapers" xfId="16332"/>
    <cellStyle name="_Recon to Darrin's 5.11.05 proforma_Gas Rev Req Model (2010 GRC)" xfId="16333"/>
    <cellStyle name="_Recon to Darrin's 5.11.05 proforma_Hopkins Ridge Prepaid Tran - Interest Earned RY 12ME Feb  '11" xfId="16334"/>
    <cellStyle name="_Recon to Darrin's 5.11.05 proforma_Hopkins Ridge Prepaid Tran - Interest Earned RY 12ME Feb  '11 2" xfId="16335"/>
    <cellStyle name="_Recon to Darrin's 5.11.05 proforma_Hopkins Ridge Prepaid Tran - Interest Earned RY 12ME Feb  '11 2 2" xfId="16336"/>
    <cellStyle name="_Recon to Darrin's 5.11.05 proforma_Hopkins Ridge Prepaid Tran - Interest Earned RY 12ME Feb  '11 2 2 2" xfId="16337"/>
    <cellStyle name="_Recon to Darrin's 5.11.05 proforma_Hopkins Ridge Prepaid Tran - Interest Earned RY 12ME Feb  '11 2 2 2 2" xfId="16338"/>
    <cellStyle name="_Recon to Darrin's 5.11.05 proforma_Hopkins Ridge Prepaid Tran - Interest Earned RY 12ME Feb  '11 2 3" xfId="16339"/>
    <cellStyle name="_Recon to Darrin's 5.11.05 proforma_Hopkins Ridge Prepaid Tran - Interest Earned RY 12ME Feb  '11 2 3 2" xfId="16340"/>
    <cellStyle name="_Recon to Darrin's 5.11.05 proforma_Hopkins Ridge Prepaid Tran - Interest Earned RY 12ME Feb  '11 2 4" xfId="16341"/>
    <cellStyle name="_Recon to Darrin's 5.11.05 proforma_Hopkins Ridge Prepaid Tran - Interest Earned RY 12ME Feb  '11 2 4 2" xfId="16342"/>
    <cellStyle name="_Recon to Darrin's 5.11.05 proforma_Hopkins Ridge Prepaid Tran - Interest Earned RY 12ME Feb  '11 3" xfId="16343"/>
    <cellStyle name="_Recon to Darrin's 5.11.05 proforma_Hopkins Ridge Prepaid Tran - Interest Earned RY 12ME Feb  '11 3 2" xfId="16344"/>
    <cellStyle name="_Recon to Darrin's 5.11.05 proforma_Hopkins Ridge Prepaid Tran - Interest Earned RY 12ME Feb  '11 3 2 2" xfId="16345"/>
    <cellStyle name="_Recon to Darrin's 5.11.05 proforma_Hopkins Ridge Prepaid Tran - Interest Earned RY 12ME Feb  '11 3 3" xfId="16346"/>
    <cellStyle name="_Recon to Darrin's 5.11.05 proforma_Hopkins Ridge Prepaid Tran - Interest Earned RY 12ME Feb  '11 4" xfId="16347"/>
    <cellStyle name="_Recon to Darrin's 5.11.05 proforma_Hopkins Ridge Prepaid Tran - Interest Earned RY 12ME Feb  '11 4 2" xfId="16348"/>
    <cellStyle name="_Recon to Darrin's 5.11.05 proforma_Hopkins Ridge Prepaid Tran - Interest Earned RY 12ME Feb  '11 4 2 2" xfId="16349"/>
    <cellStyle name="_Recon to Darrin's 5.11.05 proforma_Hopkins Ridge Prepaid Tran - Interest Earned RY 12ME Feb  '11 4 3" xfId="16350"/>
    <cellStyle name="_Recon to Darrin's 5.11.05 proforma_Hopkins Ridge Prepaid Tran - Interest Earned RY 12ME Feb  '11 5" xfId="16351"/>
    <cellStyle name="_Recon to Darrin's 5.11.05 proforma_Hopkins Ridge Prepaid Tran - Interest Earned RY 12ME Feb  '11 5 2" xfId="16352"/>
    <cellStyle name="_Recon to Darrin's 5.11.05 proforma_Hopkins Ridge Prepaid Tran - Interest Earned RY 12ME Feb  '11 6" xfId="16353"/>
    <cellStyle name="_Recon to Darrin's 5.11.05 proforma_Hopkins Ridge Prepaid Tran - Interest Earned RY 12ME Feb  '11 6 2" xfId="16354"/>
    <cellStyle name="_Recon to Darrin's 5.11.05 proforma_Hopkins Ridge Prepaid Tran - Interest Earned RY 12ME Feb  '11_DEM-WP(C) ENERG10C--ctn Mid-C_042010 2010GRC" xfId="16355"/>
    <cellStyle name="_Recon to Darrin's 5.11.05 proforma_Hopkins Ridge Prepaid Tran - Interest Earned RY 12ME Feb  '11_DEM-WP(C) ENERG10C--ctn Mid-C_042010 2010GRC 2" xfId="16356"/>
    <cellStyle name="_Recon to Darrin's 5.11.05 proforma_Hopkins Ridge Prepaid Tran - Interest Earned RY 12ME Feb  '11_NIM Summary" xfId="16357"/>
    <cellStyle name="_Recon to Darrin's 5.11.05 proforma_Hopkins Ridge Prepaid Tran - Interest Earned RY 12ME Feb  '11_NIM Summary 2" xfId="16358"/>
    <cellStyle name="_Recon to Darrin's 5.11.05 proforma_Hopkins Ridge Prepaid Tran - Interest Earned RY 12ME Feb  '11_NIM Summary 2 2" xfId="16359"/>
    <cellStyle name="_Recon to Darrin's 5.11.05 proforma_Hopkins Ridge Prepaid Tran - Interest Earned RY 12ME Feb  '11_NIM Summary 2 2 2" xfId="16360"/>
    <cellStyle name="_Recon to Darrin's 5.11.05 proforma_Hopkins Ridge Prepaid Tran - Interest Earned RY 12ME Feb  '11_NIM Summary 2 2 2 2" xfId="16361"/>
    <cellStyle name="_Recon to Darrin's 5.11.05 proforma_Hopkins Ridge Prepaid Tran - Interest Earned RY 12ME Feb  '11_NIM Summary 2 3" xfId="16362"/>
    <cellStyle name="_Recon to Darrin's 5.11.05 proforma_Hopkins Ridge Prepaid Tran - Interest Earned RY 12ME Feb  '11_NIM Summary 2 3 2" xfId="16363"/>
    <cellStyle name="_Recon to Darrin's 5.11.05 proforma_Hopkins Ridge Prepaid Tran - Interest Earned RY 12ME Feb  '11_NIM Summary 2 4" xfId="16364"/>
    <cellStyle name="_Recon to Darrin's 5.11.05 proforma_Hopkins Ridge Prepaid Tran - Interest Earned RY 12ME Feb  '11_NIM Summary 2 4 2" xfId="16365"/>
    <cellStyle name="_Recon to Darrin's 5.11.05 proforma_Hopkins Ridge Prepaid Tran - Interest Earned RY 12ME Feb  '11_NIM Summary 3" xfId="16366"/>
    <cellStyle name="_Recon to Darrin's 5.11.05 proforma_Hopkins Ridge Prepaid Tran - Interest Earned RY 12ME Feb  '11_NIM Summary 3 2" xfId="16367"/>
    <cellStyle name="_Recon to Darrin's 5.11.05 proforma_Hopkins Ridge Prepaid Tran - Interest Earned RY 12ME Feb  '11_NIM Summary 3 2 2" xfId="16368"/>
    <cellStyle name="_Recon to Darrin's 5.11.05 proforma_Hopkins Ridge Prepaid Tran - Interest Earned RY 12ME Feb  '11_NIM Summary 3 3" xfId="16369"/>
    <cellStyle name="_Recon to Darrin's 5.11.05 proforma_Hopkins Ridge Prepaid Tran - Interest Earned RY 12ME Feb  '11_NIM Summary 4" xfId="16370"/>
    <cellStyle name="_Recon to Darrin's 5.11.05 proforma_Hopkins Ridge Prepaid Tran - Interest Earned RY 12ME Feb  '11_NIM Summary 4 2" xfId="16371"/>
    <cellStyle name="_Recon to Darrin's 5.11.05 proforma_Hopkins Ridge Prepaid Tran - Interest Earned RY 12ME Feb  '11_NIM Summary 4 2 2" xfId="16372"/>
    <cellStyle name="_Recon to Darrin's 5.11.05 proforma_Hopkins Ridge Prepaid Tran - Interest Earned RY 12ME Feb  '11_NIM Summary 4 3" xfId="16373"/>
    <cellStyle name="_Recon to Darrin's 5.11.05 proforma_Hopkins Ridge Prepaid Tran - Interest Earned RY 12ME Feb  '11_NIM Summary 5" xfId="16374"/>
    <cellStyle name="_Recon to Darrin's 5.11.05 proforma_Hopkins Ridge Prepaid Tran - Interest Earned RY 12ME Feb  '11_NIM Summary 5 2" xfId="16375"/>
    <cellStyle name="_Recon to Darrin's 5.11.05 proforma_Hopkins Ridge Prepaid Tran - Interest Earned RY 12ME Feb  '11_NIM Summary 6" xfId="16376"/>
    <cellStyle name="_Recon to Darrin's 5.11.05 proforma_Hopkins Ridge Prepaid Tran - Interest Earned RY 12ME Feb  '11_NIM Summary 6 2" xfId="16377"/>
    <cellStyle name="_Recon to Darrin's 5.11.05 proforma_Hopkins Ridge Prepaid Tran - Interest Earned RY 12ME Feb  '11_NIM Summary_DEM-WP(C) ENERG10C--ctn Mid-C_042010 2010GRC" xfId="16378"/>
    <cellStyle name="_Recon to Darrin's 5.11.05 proforma_Hopkins Ridge Prepaid Tran - Interest Earned RY 12ME Feb  '11_NIM Summary_DEM-WP(C) ENERG10C--ctn Mid-C_042010 2010GRC 2" xfId="16379"/>
    <cellStyle name="_Recon to Darrin's 5.11.05 proforma_Hopkins Ridge Prepaid Tran - Interest Earned RY 12ME Feb  '11_Transmission Workbook for May BOD" xfId="16380"/>
    <cellStyle name="_Recon to Darrin's 5.11.05 proforma_Hopkins Ridge Prepaid Tran - Interest Earned RY 12ME Feb  '11_Transmission Workbook for May BOD 2" xfId="16381"/>
    <cellStyle name="_Recon to Darrin's 5.11.05 proforma_Hopkins Ridge Prepaid Tran - Interest Earned RY 12ME Feb  '11_Transmission Workbook for May BOD 2 2" xfId="16382"/>
    <cellStyle name="_Recon to Darrin's 5.11.05 proforma_Hopkins Ridge Prepaid Tran - Interest Earned RY 12ME Feb  '11_Transmission Workbook for May BOD 2 2 2" xfId="16383"/>
    <cellStyle name="_Recon to Darrin's 5.11.05 proforma_Hopkins Ridge Prepaid Tran - Interest Earned RY 12ME Feb  '11_Transmission Workbook for May BOD 2 2 2 2" xfId="16384"/>
    <cellStyle name="_Recon to Darrin's 5.11.05 proforma_Hopkins Ridge Prepaid Tran - Interest Earned RY 12ME Feb  '11_Transmission Workbook for May BOD 2 3" xfId="16385"/>
    <cellStyle name="_Recon to Darrin's 5.11.05 proforma_Hopkins Ridge Prepaid Tran - Interest Earned RY 12ME Feb  '11_Transmission Workbook for May BOD 2 3 2" xfId="16386"/>
    <cellStyle name="_Recon to Darrin's 5.11.05 proforma_Hopkins Ridge Prepaid Tran - Interest Earned RY 12ME Feb  '11_Transmission Workbook for May BOD 2 4" xfId="16387"/>
    <cellStyle name="_Recon to Darrin's 5.11.05 proforma_Hopkins Ridge Prepaid Tran - Interest Earned RY 12ME Feb  '11_Transmission Workbook for May BOD 2 4 2" xfId="16388"/>
    <cellStyle name="_Recon to Darrin's 5.11.05 proforma_Hopkins Ridge Prepaid Tran - Interest Earned RY 12ME Feb  '11_Transmission Workbook for May BOD 3" xfId="16389"/>
    <cellStyle name="_Recon to Darrin's 5.11.05 proforma_Hopkins Ridge Prepaid Tran - Interest Earned RY 12ME Feb  '11_Transmission Workbook for May BOD 3 2" xfId="16390"/>
    <cellStyle name="_Recon to Darrin's 5.11.05 proforma_Hopkins Ridge Prepaid Tran - Interest Earned RY 12ME Feb  '11_Transmission Workbook for May BOD 3 2 2" xfId="16391"/>
    <cellStyle name="_Recon to Darrin's 5.11.05 proforma_Hopkins Ridge Prepaid Tran - Interest Earned RY 12ME Feb  '11_Transmission Workbook for May BOD 3 3" xfId="16392"/>
    <cellStyle name="_Recon to Darrin's 5.11.05 proforma_Hopkins Ridge Prepaid Tran - Interest Earned RY 12ME Feb  '11_Transmission Workbook for May BOD 4" xfId="16393"/>
    <cellStyle name="_Recon to Darrin's 5.11.05 proforma_Hopkins Ridge Prepaid Tran - Interest Earned RY 12ME Feb  '11_Transmission Workbook for May BOD 4 2" xfId="16394"/>
    <cellStyle name="_Recon to Darrin's 5.11.05 proforma_Hopkins Ridge Prepaid Tran - Interest Earned RY 12ME Feb  '11_Transmission Workbook for May BOD 4 2 2" xfId="16395"/>
    <cellStyle name="_Recon to Darrin's 5.11.05 proforma_Hopkins Ridge Prepaid Tran - Interest Earned RY 12ME Feb  '11_Transmission Workbook for May BOD 4 3" xfId="16396"/>
    <cellStyle name="_Recon to Darrin's 5.11.05 proforma_Hopkins Ridge Prepaid Tran - Interest Earned RY 12ME Feb  '11_Transmission Workbook for May BOD 5" xfId="16397"/>
    <cellStyle name="_Recon to Darrin's 5.11.05 proforma_Hopkins Ridge Prepaid Tran - Interest Earned RY 12ME Feb  '11_Transmission Workbook for May BOD 5 2" xfId="16398"/>
    <cellStyle name="_Recon to Darrin's 5.11.05 proforma_Hopkins Ridge Prepaid Tran - Interest Earned RY 12ME Feb  '11_Transmission Workbook for May BOD 6" xfId="16399"/>
    <cellStyle name="_Recon to Darrin's 5.11.05 proforma_Hopkins Ridge Prepaid Tran - Interest Earned RY 12ME Feb  '11_Transmission Workbook for May BOD 6 2" xfId="16400"/>
    <cellStyle name="_Recon to Darrin's 5.11.05 proforma_Hopkins Ridge Prepaid Tran - Interest Earned RY 12ME Feb  '11_Transmission Workbook for May BOD_DEM-WP(C) ENERG10C--ctn Mid-C_042010 2010GRC" xfId="16401"/>
    <cellStyle name="_Recon to Darrin's 5.11.05 proforma_Hopkins Ridge Prepaid Tran - Interest Earned RY 12ME Feb  '11_Transmission Workbook for May BOD_DEM-WP(C) ENERG10C--ctn Mid-C_042010 2010GRC 2" xfId="16402"/>
    <cellStyle name="_Recon to Darrin's 5.11.05 proforma_INPUTS" xfId="16403"/>
    <cellStyle name="_Recon to Darrin's 5.11.05 proforma_INPUTS 2" xfId="16404"/>
    <cellStyle name="_Recon to Darrin's 5.11.05 proforma_INPUTS 2 2" xfId="16405"/>
    <cellStyle name="_Recon to Darrin's 5.11.05 proforma_INPUTS 2 2 2" xfId="16406"/>
    <cellStyle name="_Recon to Darrin's 5.11.05 proforma_INPUTS 2 3" xfId="16407"/>
    <cellStyle name="_Recon to Darrin's 5.11.05 proforma_INPUTS 3" xfId="16408"/>
    <cellStyle name="_Recon to Darrin's 5.11.05 proforma_INPUTS 3 2" xfId="16409"/>
    <cellStyle name="_Recon to Darrin's 5.11.05 proforma_INPUTS 4" xfId="16410"/>
    <cellStyle name="_Recon to Darrin's 5.11.05 proforma_LSRWEP LGIA like Acctg Petition Aug 2010" xfId="16411"/>
    <cellStyle name="_Recon to Darrin's 5.11.05 proforma_LSRWEP LGIA like Acctg Petition Aug 2010 2" xfId="16412"/>
    <cellStyle name="_Recon to Darrin's 5.11.05 proforma_LSRWEP LGIA like Acctg Petition Aug 2010 2 2" xfId="16413"/>
    <cellStyle name="_Recon to Darrin's 5.11.05 proforma_LSRWEP LGIA like Acctg Petition Aug 2010 2 2 2" xfId="16414"/>
    <cellStyle name="_Recon to Darrin's 5.11.05 proforma_LSRWEP LGIA like Acctg Petition Aug 2010 3" xfId="16415"/>
    <cellStyle name="_Recon to Darrin's 5.11.05 proforma_LSRWEP LGIA like Acctg Petition Aug 2010 3 2" xfId="16416"/>
    <cellStyle name="_Recon to Darrin's 5.11.05 proforma_LSRWEP LGIA like Acctg Petition Aug 2010 3 2 2" xfId="16417"/>
    <cellStyle name="_Recon to Darrin's 5.11.05 proforma_LSRWEP LGIA like Acctg Petition Aug 2010 3 3" xfId="16418"/>
    <cellStyle name="_Recon to Darrin's 5.11.05 proforma_LSRWEP LGIA like Acctg Petition Aug 2010 4" xfId="16419"/>
    <cellStyle name="_Recon to Darrin's 5.11.05 proforma_LSRWEP LGIA like Acctg Petition Aug 2010 4 2" xfId="16420"/>
    <cellStyle name="_Recon to Darrin's 5.11.05 proforma_LSRWEP LGIA like Acctg Petition Aug 2010 5" xfId="16421"/>
    <cellStyle name="_Recon to Darrin's 5.11.05 proforma_LSRWEP LGIA like Acctg Petition Aug 2010 5 2" xfId="16422"/>
    <cellStyle name="_Recon to Darrin's 5.11.05 proforma_Mint Farm Generation BPA" xfId="16423"/>
    <cellStyle name="_Recon to Darrin's 5.11.05 proforma_NIM Summary" xfId="16424"/>
    <cellStyle name="_Recon to Darrin's 5.11.05 proforma_NIM Summary 09GRC" xfId="16425"/>
    <cellStyle name="_Recon to Darrin's 5.11.05 proforma_NIM Summary 09GRC 2" xfId="16426"/>
    <cellStyle name="_Recon to Darrin's 5.11.05 proforma_NIM Summary 09GRC 2 2" xfId="16427"/>
    <cellStyle name="_Recon to Darrin's 5.11.05 proforma_NIM Summary 09GRC 2 2 2" xfId="16428"/>
    <cellStyle name="_Recon to Darrin's 5.11.05 proforma_NIM Summary 09GRC 2 2 2 2" xfId="16429"/>
    <cellStyle name="_Recon to Darrin's 5.11.05 proforma_NIM Summary 09GRC 2 3" xfId="16430"/>
    <cellStyle name="_Recon to Darrin's 5.11.05 proforma_NIM Summary 09GRC 2 3 2" xfId="16431"/>
    <cellStyle name="_Recon to Darrin's 5.11.05 proforma_NIM Summary 09GRC 2 4" xfId="16432"/>
    <cellStyle name="_Recon to Darrin's 5.11.05 proforma_NIM Summary 09GRC 2 4 2" xfId="16433"/>
    <cellStyle name="_Recon to Darrin's 5.11.05 proforma_NIM Summary 09GRC 3" xfId="16434"/>
    <cellStyle name="_Recon to Darrin's 5.11.05 proforma_NIM Summary 09GRC 3 2" xfId="16435"/>
    <cellStyle name="_Recon to Darrin's 5.11.05 proforma_NIM Summary 09GRC 3 2 2" xfId="16436"/>
    <cellStyle name="_Recon to Darrin's 5.11.05 proforma_NIM Summary 09GRC 3 3" xfId="16437"/>
    <cellStyle name="_Recon to Darrin's 5.11.05 proforma_NIM Summary 09GRC 4" xfId="16438"/>
    <cellStyle name="_Recon to Darrin's 5.11.05 proforma_NIM Summary 09GRC 4 2" xfId="16439"/>
    <cellStyle name="_Recon to Darrin's 5.11.05 proforma_NIM Summary 09GRC 4 2 2" xfId="16440"/>
    <cellStyle name="_Recon to Darrin's 5.11.05 proforma_NIM Summary 09GRC 4 3" xfId="16441"/>
    <cellStyle name="_Recon to Darrin's 5.11.05 proforma_NIM Summary 09GRC 5" xfId="16442"/>
    <cellStyle name="_Recon to Darrin's 5.11.05 proforma_NIM Summary 09GRC 5 2" xfId="16443"/>
    <cellStyle name="_Recon to Darrin's 5.11.05 proforma_NIM Summary 09GRC 6" xfId="16444"/>
    <cellStyle name="_Recon to Darrin's 5.11.05 proforma_NIM Summary 09GRC 6 2" xfId="16445"/>
    <cellStyle name="_Recon to Darrin's 5.11.05 proforma_NIM Summary 09GRC_DEM-WP(C) ENERG10C--ctn Mid-C_042010 2010GRC" xfId="16446"/>
    <cellStyle name="_Recon to Darrin's 5.11.05 proforma_NIM Summary 09GRC_DEM-WP(C) ENERG10C--ctn Mid-C_042010 2010GRC 2" xfId="16447"/>
    <cellStyle name="_Recon to Darrin's 5.11.05 proforma_NIM Summary 10" xfId="16448"/>
    <cellStyle name="_Recon to Darrin's 5.11.05 proforma_NIM Summary 10 2" xfId="16449"/>
    <cellStyle name="_Recon to Darrin's 5.11.05 proforma_NIM Summary 10 2 2" xfId="16450"/>
    <cellStyle name="_Recon to Darrin's 5.11.05 proforma_NIM Summary 10 3" xfId="16451"/>
    <cellStyle name="_Recon to Darrin's 5.11.05 proforma_NIM Summary 10 4" xfId="16452"/>
    <cellStyle name="_Recon to Darrin's 5.11.05 proforma_NIM Summary 11" xfId="16453"/>
    <cellStyle name="_Recon to Darrin's 5.11.05 proforma_NIM Summary 11 2" xfId="16454"/>
    <cellStyle name="_Recon to Darrin's 5.11.05 proforma_NIM Summary 11 2 2" xfId="16455"/>
    <cellStyle name="_Recon to Darrin's 5.11.05 proforma_NIM Summary 11 3" xfId="16456"/>
    <cellStyle name="_Recon to Darrin's 5.11.05 proforma_NIM Summary 11 4" xfId="16457"/>
    <cellStyle name="_Recon to Darrin's 5.11.05 proforma_NIM Summary 12" xfId="16458"/>
    <cellStyle name="_Recon to Darrin's 5.11.05 proforma_NIM Summary 12 2" xfId="16459"/>
    <cellStyle name="_Recon to Darrin's 5.11.05 proforma_NIM Summary 12 2 2" xfId="16460"/>
    <cellStyle name="_Recon to Darrin's 5.11.05 proforma_NIM Summary 12 3" xfId="16461"/>
    <cellStyle name="_Recon to Darrin's 5.11.05 proforma_NIM Summary 12 4" xfId="16462"/>
    <cellStyle name="_Recon to Darrin's 5.11.05 proforma_NIM Summary 13" xfId="16463"/>
    <cellStyle name="_Recon to Darrin's 5.11.05 proforma_NIM Summary 13 2" xfId="16464"/>
    <cellStyle name="_Recon to Darrin's 5.11.05 proforma_NIM Summary 13 2 2" xfId="16465"/>
    <cellStyle name="_Recon to Darrin's 5.11.05 proforma_NIM Summary 13 3" xfId="16466"/>
    <cellStyle name="_Recon to Darrin's 5.11.05 proforma_NIM Summary 13 4" xfId="16467"/>
    <cellStyle name="_Recon to Darrin's 5.11.05 proforma_NIM Summary 14" xfId="16468"/>
    <cellStyle name="_Recon to Darrin's 5.11.05 proforma_NIM Summary 14 2" xfId="16469"/>
    <cellStyle name="_Recon to Darrin's 5.11.05 proforma_NIM Summary 14 2 2" xfId="16470"/>
    <cellStyle name="_Recon to Darrin's 5.11.05 proforma_NIM Summary 14 3" xfId="16471"/>
    <cellStyle name="_Recon to Darrin's 5.11.05 proforma_NIM Summary 14 4" xfId="16472"/>
    <cellStyle name="_Recon to Darrin's 5.11.05 proforma_NIM Summary 15" xfId="16473"/>
    <cellStyle name="_Recon to Darrin's 5.11.05 proforma_NIM Summary 15 2" xfId="16474"/>
    <cellStyle name="_Recon to Darrin's 5.11.05 proforma_NIM Summary 15 2 2" xfId="16475"/>
    <cellStyle name="_Recon to Darrin's 5.11.05 proforma_NIM Summary 15 3" xfId="16476"/>
    <cellStyle name="_Recon to Darrin's 5.11.05 proforma_NIM Summary 15 4" xfId="16477"/>
    <cellStyle name="_Recon to Darrin's 5.11.05 proforma_NIM Summary 16" xfId="16478"/>
    <cellStyle name="_Recon to Darrin's 5.11.05 proforma_NIM Summary 16 2" xfId="16479"/>
    <cellStyle name="_Recon to Darrin's 5.11.05 proforma_NIM Summary 16 2 2" xfId="16480"/>
    <cellStyle name="_Recon to Darrin's 5.11.05 proforma_NIM Summary 16 3" xfId="16481"/>
    <cellStyle name="_Recon to Darrin's 5.11.05 proforma_NIM Summary 16 4" xfId="16482"/>
    <cellStyle name="_Recon to Darrin's 5.11.05 proforma_NIM Summary 17" xfId="16483"/>
    <cellStyle name="_Recon to Darrin's 5.11.05 proforma_NIM Summary 17 2" xfId="16484"/>
    <cellStyle name="_Recon to Darrin's 5.11.05 proforma_NIM Summary 17 2 2" xfId="16485"/>
    <cellStyle name="_Recon to Darrin's 5.11.05 proforma_NIM Summary 17 3" xfId="16486"/>
    <cellStyle name="_Recon to Darrin's 5.11.05 proforma_NIM Summary 17 4" xfId="16487"/>
    <cellStyle name="_Recon to Darrin's 5.11.05 proforma_NIM Summary 18" xfId="16488"/>
    <cellStyle name="_Recon to Darrin's 5.11.05 proforma_NIM Summary 18 2" xfId="16489"/>
    <cellStyle name="_Recon to Darrin's 5.11.05 proforma_NIM Summary 18 3" xfId="16490"/>
    <cellStyle name="_Recon to Darrin's 5.11.05 proforma_NIM Summary 19" xfId="16491"/>
    <cellStyle name="_Recon to Darrin's 5.11.05 proforma_NIM Summary 19 2" xfId="16492"/>
    <cellStyle name="_Recon to Darrin's 5.11.05 proforma_NIM Summary 19 3" xfId="16493"/>
    <cellStyle name="_Recon to Darrin's 5.11.05 proforma_NIM Summary 2" xfId="16494"/>
    <cellStyle name="_Recon to Darrin's 5.11.05 proforma_NIM Summary 2 2" xfId="16495"/>
    <cellStyle name="_Recon to Darrin's 5.11.05 proforma_NIM Summary 2 2 2" xfId="16496"/>
    <cellStyle name="_Recon to Darrin's 5.11.05 proforma_NIM Summary 2 2 2 2" xfId="16497"/>
    <cellStyle name="_Recon to Darrin's 5.11.05 proforma_NIM Summary 2 3" xfId="16498"/>
    <cellStyle name="_Recon to Darrin's 5.11.05 proforma_NIM Summary 2 3 2" xfId="16499"/>
    <cellStyle name="_Recon to Darrin's 5.11.05 proforma_NIM Summary 2 4" xfId="16500"/>
    <cellStyle name="_Recon to Darrin's 5.11.05 proforma_NIM Summary 2 4 2" xfId="16501"/>
    <cellStyle name="_Recon to Darrin's 5.11.05 proforma_NIM Summary 20" xfId="16502"/>
    <cellStyle name="_Recon to Darrin's 5.11.05 proforma_NIM Summary 20 2" xfId="16503"/>
    <cellStyle name="_Recon to Darrin's 5.11.05 proforma_NIM Summary 20 3" xfId="16504"/>
    <cellStyle name="_Recon to Darrin's 5.11.05 proforma_NIM Summary 21" xfId="16505"/>
    <cellStyle name="_Recon to Darrin's 5.11.05 proforma_NIM Summary 21 2" xfId="16506"/>
    <cellStyle name="_Recon to Darrin's 5.11.05 proforma_NIM Summary 21 3" xfId="16507"/>
    <cellStyle name="_Recon to Darrin's 5.11.05 proforma_NIM Summary 22" xfId="16508"/>
    <cellStyle name="_Recon to Darrin's 5.11.05 proforma_NIM Summary 22 2" xfId="16509"/>
    <cellStyle name="_Recon to Darrin's 5.11.05 proforma_NIM Summary 22 3" xfId="16510"/>
    <cellStyle name="_Recon to Darrin's 5.11.05 proforma_NIM Summary 23" xfId="16511"/>
    <cellStyle name="_Recon to Darrin's 5.11.05 proforma_NIM Summary 23 2" xfId="16512"/>
    <cellStyle name="_Recon to Darrin's 5.11.05 proforma_NIM Summary 23 3" xfId="16513"/>
    <cellStyle name="_Recon to Darrin's 5.11.05 proforma_NIM Summary 24" xfId="16514"/>
    <cellStyle name="_Recon to Darrin's 5.11.05 proforma_NIM Summary 24 2" xfId="16515"/>
    <cellStyle name="_Recon to Darrin's 5.11.05 proforma_NIM Summary 24 3" xfId="16516"/>
    <cellStyle name="_Recon to Darrin's 5.11.05 proforma_NIM Summary 25" xfId="16517"/>
    <cellStyle name="_Recon to Darrin's 5.11.05 proforma_NIM Summary 25 2" xfId="16518"/>
    <cellStyle name="_Recon to Darrin's 5.11.05 proforma_NIM Summary 25 3" xfId="16519"/>
    <cellStyle name="_Recon to Darrin's 5.11.05 proforma_NIM Summary 26" xfId="16520"/>
    <cellStyle name="_Recon to Darrin's 5.11.05 proforma_NIM Summary 26 2" xfId="16521"/>
    <cellStyle name="_Recon to Darrin's 5.11.05 proforma_NIM Summary 26 3" xfId="16522"/>
    <cellStyle name="_Recon to Darrin's 5.11.05 proforma_NIM Summary 27" xfId="16523"/>
    <cellStyle name="_Recon to Darrin's 5.11.05 proforma_NIM Summary 27 2" xfId="16524"/>
    <cellStyle name="_Recon to Darrin's 5.11.05 proforma_NIM Summary 27 3" xfId="16525"/>
    <cellStyle name="_Recon to Darrin's 5.11.05 proforma_NIM Summary 28" xfId="16526"/>
    <cellStyle name="_Recon to Darrin's 5.11.05 proforma_NIM Summary 28 2" xfId="16527"/>
    <cellStyle name="_Recon to Darrin's 5.11.05 proforma_NIM Summary 28 3" xfId="16528"/>
    <cellStyle name="_Recon to Darrin's 5.11.05 proforma_NIM Summary 29" xfId="16529"/>
    <cellStyle name="_Recon to Darrin's 5.11.05 proforma_NIM Summary 29 2" xfId="16530"/>
    <cellStyle name="_Recon to Darrin's 5.11.05 proforma_NIM Summary 29 3" xfId="16531"/>
    <cellStyle name="_Recon to Darrin's 5.11.05 proforma_NIM Summary 3" xfId="16532"/>
    <cellStyle name="_Recon to Darrin's 5.11.05 proforma_NIM Summary 3 2" xfId="16533"/>
    <cellStyle name="_Recon to Darrin's 5.11.05 proforma_NIM Summary 3 2 2" xfId="16534"/>
    <cellStyle name="_Recon to Darrin's 5.11.05 proforma_NIM Summary 3 3" xfId="16535"/>
    <cellStyle name="_Recon to Darrin's 5.11.05 proforma_NIM Summary 30" xfId="16536"/>
    <cellStyle name="_Recon to Darrin's 5.11.05 proforma_NIM Summary 30 2" xfId="16537"/>
    <cellStyle name="_Recon to Darrin's 5.11.05 proforma_NIM Summary 30 3" xfId="16538"/>
    <cellStyle name="_Recon to Darrin's 5.11.05 proforma_NIM Summary 31" xfId="16539"/>
    <cellStyle name="_Recon to Darrin's 5.11.05 proforma_NIM Summary 31 2" xfId="16540"/>
    <cellStyle name="_Recon to Darrin's 5.11.05 proforma_NIM Summary 31 3" xfId="16541"/>
    <cellStyle name="_Recon to Darrin's 5.11.05 proforma_NIM Summary 32" xfId="16542"/>
    <cellStyle name="_Recon to Darrin's 5.11.05 proforma_NIM Summary 32 2" xfId="16543"/>
    <cellStyle name="_Recon to Darrin's 5.11.05 proforma_NIM Summary 33" xfId="16544"/>
    <cellStyle name="_Recon to Darrin's 5.11.05 proforma_NIM Summary 33 2" xfId="16545"/>
    <cellStyle name="_Recon to Darrin's 5.11.05 proforma_NIM Summary 34" xfId="16546"/>
    <cellStyle name="_Recon to Darrin's 5.11.05 proforma_NIM Summary 34 2" xfId="16547"/>
    <cellStyle name="_Recon to Darrin's 5.11.05 proforma_NIM Summary 35" xfId="16548"/>
    <cellStyle name="_Recon to Darrin's 5.11.05 proforma_NIM Summary 35 2" xfId="16549"/>
    <cellStyle name="_Recon to Darrin's 5.11.05 proforma_NIM Summary 36" xfId="16550"/>
    <cellStyle name="_Recon to Darrin's 5.11.05 proforma_NIM Summary 36 2" xfId="16551"/>
    <cellStyle name="_Recon to Darrin's 5.11.05 proforma_NIM Summary 37" xfId="16552"/>
    <cellStyle name="_Recon to Darrin's 5.11.05 proforma_NIM Summary 37 2" xfId="16553"/>
    <cellStyle name="_Recon to Darrin's 5.11.05 proforma_NIM Summary 38" xfId="16554"/>
    <cellStyle name="_Recon to Darrin's 5.11.05 proforma_NIM Summary 38 2" xfId="16555"/>
    <cellStyle name="_Recon to Darrin's 5.11.05 proforma_NIM Summary 39" xfId="16556"/>
    <cellStyle name="_Recon to Darrin's 5.11.05 proforma_NIM Summary 39 2" xfId="16557"/>
    <cellStyle name="_Recon to Darrin's 5.11.05 proforma_NIM Summary 4" xfId="16558"/>
    <cellStyle name="_Recon to Darrin's 5.11.05 proforma_NIM Summary 4 2" xfId="16559"/>
    <cellStyle name="_Recon to Darrin's 5.11.05 proforma_NIM Summary 4 2 2" xfId="16560"/>
    <cellStyle name="_Recon to Darrin's 5.11.05 proforma_NIM Summary 4 3" xfId="16561"/>
    <cellStyle name="_Recon to Darrin's 5.11.05 proforma_NIM Summary 40" xfId="16562"/>
    <cellStyle name="_Recon to Darrin's 5.11.05 proforma_NIM Summary 40 2" xfId="16563"/>
    <cellStyle name="_Recon to Darrin's 5.11.05 proforma_NIM Summary 41" xfId="16564"/>
    <cellStyle name="_Recon to Darrin's 5.11.05 proforma_NIM Summary 41 2" xfId="16565"/>
    <cellStyle name="_Recon to Darrin's 5.11.05 proforma_NIM Summary 42" xfId="16566"/>
    <cellStyle name="_Recon to Darrin's 5.11.05 proforma_NIM Summary 42 2" xfId="16567"/>
    <cellStyle name="_Recon to Darrin's 5.11.05 proforma_NIM Summary 43" xfId="16568"/>
    <cellStyle name="_Recon to Darrin's 5.11.05 proforma_NIM Summary 43 2" xfId="16569"/>
    <cellStyle name="_Recon to Darrin's 5.11.05 proforma_NIM Summary 44" xfId="16570"/>
    <cellStyle name="_Recon to Darrin's 5.11.05 proforma_NIM Summary 44 2" xfId="16571"/>
    <cellStyle name="_Recon to Darrin's 5.11.05 proforma_NIM Summary 45" xfId="16572"/>
    <cellStyle name="_Recon to Darrin's 5.11.05 proforma_NIM Summary 45 2" xfId="16573"/>
    <cellStyle name="_Recon to Darrin's 5.11.05 proforma_NIM Summary 46" xfId="16574"/>
    <cellStyle name="_Recon to Darrin's 5.11.05 proforma_NIM Summary 46 2" xfId="16575"/>
    <cellStyle name="_Recon to Darrin's 5.11.05 proforma_NIM Summary 47" xfId="16576"/>
    <cellStyle name="_Recon to Darrin's 5.11.05 proforma_NIM Summary 47 2" xfId="16577"/>
    <cellStyle name="_Recon to Darrin's 5.11.05 proforma_NIM Summary 48" xfId="16578"/>
    <cellStyle name="_Recon to Darrin's 5.11.05 proforma_NIM Summary 49" xfId="16579"/>
    <cellStyle name="_Recon to Darrin's 5.11.05 proforma_NIM Summary 5" xfId="16580"/>
    <cellStyle name="_Recon to Darrin's 5.11.05 proforma_NIM Summary 5 2" xfId="16581"/>
    <cellStyle name="_Recon to Darrin's 5.11.05 proforma_NIM Summary 5 2 2" xfId="16582"/>
    <cellStyle name="_Recon to Darrin's 5.11.05 proforma_NIM Summary 5 3" xfId="16583"/>
    <cellStyle name="_Recon to Darrin's 5.11.05 proforma_NIM Summary 50" xfId="16584"/>
    <cellStyle name="_Recon to Darrin's 5.11.05 proforma_NIM Summary 51" xfId="16585"/>
    <cellStyle name="_Recon to Darrin's 5.11.05 proforma_NIM Summary 6" xfId="16586"/>
    <cellStyle name="_Recon to Darrin's 5.11.05 proforma_NIM Summary 6 2" xfId="16587"/>
    <cellStyle name="_Recon to Darrin's 5.11.05 proforma_NIM Summary 6 2 2" xfId="16588"/>
    <cellStyle name="_Recon to Darrin's 5.11.05 proforma_NIM Summary 6 3" xfId="16589"/>
    <cellStyle name="_Recon to Darrin's 5.11.05 proforma_NIM Summary 7" xfId="16590"/>
    <cellStyle name="_Recon to Darrin's 5.11.05 proforma_NIM Summary 7 2" xfId="16591"/>
    <cellStyle name="_Recon to Darrin's 5.11.05 proforma_NIM Summary 7 2 2" xfId="16592"/>
    <cellStyle name="_Recon to Darrin's 5.11.05 proforma_NIM Summary 7 3" xfId="16593"/>
    <cellStyle name="_Recon to Darrin's 5.11.05 proforma_NIM Summary 7 4" xfId="16594"/>
    <cellStyle name="_Recon to Darrin's 5.11.05 proforma_NIM Summary 8" xfId="16595"/>
    <cellStyle name="_Recon to Darrin's 5.11.05 proforma_NIM Summary 8 2" xfId="16596"/>
    <cellStyle name="_Recon to Darrin's 5.11.05 proforma_NIM Summary 8 2 2" xfId="16597"/>
    <cellStyle name="_Recon to Darrin's 5.11.05 proforma_NIM Summary 8 3" xfId="16598"/>
    <cellStyle name="_Recon to Darrin's 5.11.05 proforma_NIM Summary 8 4" xfId="16599"/>
    <cellStyle name="_Recon to Darrin's 5.11.05 proforma_NIM Summary 9" xfId="16600"/>
    <cellStyle name="_Recon to Darrin's 5.11.05 proforma_NIM Summary 9 2" xfId="16601"/>
    <cellStyle name="_Recon to Darrin's 5.11.05 proforma_NIM Summary 9 2 2" xfId="16602"/>
    <cellStyle name="_Recon to Darrin's 5.11.05 proforma_NIM Summary 9 3" xfId="16603"/>
    <cellStyle name="_Recon to Darrin's 5.11.05 proforma_NIM Summary 9 4" xfId="16604"/>
    <cellStyle name="_Recon to Darrin's 5.11.05 proforma_NIM Summary_DEM-WP(C) ENERG10C--ctn Mid-C_042010 2010GRC" xfId="16605"/>
    <cellStyle name="_Recon to Darrin's 5.11.05 proforma_NIM Summary_DEM-WP(C) ENERG10C--ctn Mid-C_042010 2010GRC 2" xfId="16606"/>
    <cellStyle name="_Recon to Darrin's 5.11.05 proforma_NIM+O&amp;M" xfId="16607"/>
    <cellStyle name="_Recon to Darrin's 5.11.05 proforma_NIM+O&amp;M 2" xfId="16608"/>
    <cellStyle name="_Recon to Darrin's 5.11.05 proforma_NIM+O&amp;M 2 2" xfId="16609"/>
    <cellStyle name="_Recon to Darrin's 5.11.05 proforma_NIM+O&amp;M 2 2 2" xfId="16610"/>
    <cellStyle name="_Recon to Darrin's 5.11.05 proforma_NIM+O&amp;M 2 2 2 2" xfId="16611"/>
    <cellStyle name="_Recon to Darrin's 5.11.05 proforma_NIM+O&amp;M 2 3" xfId="16612"/>
    <cellStyle name="_Recon to Darrin's 5.11.05 proforma_NIM+O&amp;M 2 3 2" xfId="16613"/>
    <cellStyle name="_Recon to Darrin's 5.11.05 proforma_NIM+O&amp;M 2 4" xfId="16614"/>
    <cellStyle name="_Recon to Darrin's 5.11.05 proforma_NIM+O&amp;M 2 4 2" xfId="16615"/>
    <cellStyle name="_Recon to Darrin's 5.11.05 proforma_NIM+O&amp;M 3" xfId="16616"/>
    <cellStyle name="_Recon to Darrin's 5.11.05 proforma_NIM+O&amp;M 3 2" xfId="16617"/>
    <cellStyle name="_Recon to Darrin's 5.11.05 proforma_NIM+O&amp;M 3 2 2" xfId="16618"/>
    <cellStyle name="_Recon to Darrin's 5.11.05 proforma_NIM+O&amp;M 4" xfId="16619"/>
    <cellStyle name="_Recon to Darrin's 5.11.05 proforma_NIM+O&amp;M 4 2" xfId="16620"/>
    <cellStyle name="_Recon to Darrin's 5.11.05 proforma_NIM+O&amp;M 4 2 2" xfId="16621"/>
    <cellStyle name="_Recon to Darrin's 5.11.05 proforma_NIM+O&amp;M 4 3" xfId="16622"/>
    <cellStyle name="_Recon to Darrin's 5.11.05 proforma_NIM+O&amp;M 5" xfId="16623"/>
    <cellStyle name="_Recon to Darrin's 5.11.05 proforma_NIM+O&amp;M 5 2" xfId="16624"/>
    <cellStyle name="_Recon to Darrin's 5.11.05 proforma_NIM+O&amp;M 6" xfId="16625"/>
    <cellStyle name="_Recon to Darrin's 5.11.05 proforma_NIM+O&amp;M 6 2" xfId="16626"/>
    <cellStyle name="_Recon to Darrin's 5.11.05 proforma_NIM+O&amp;M Monthly" xfId="16627"/>
    <cellStyle name="_Recon to Darrin's 5.11.05 proforma_NIM+O&amp;M Monthly 2" xfId="16628"/>
    <cellStyle name="_Recon to Darrin's 5.11.05 proforma_NIM+O&amp;M Monthly 2 2" xfId="16629"/>
    <cellStyle name="_Recon to Darrin's 5.11.05 proforma_NIM+O&amp;M Monthly 2 2 2" xfId="16630"/>
    <cellStyle name="_Recon to Darrin's 5.11.05 proforma_NIM+O&amp;M Monthly 2 2 2 2" xfId="16631"/>
    <cellStyle name="_Recon to Darrin's 5.11.05 proforma_NIM+O&amp;M Monthly 2 3" xfId="16632"/>
    <cellStyle name="_Recon to Darrin's 5.11.05 proforma_NIM+O&amp;M Monthly 2 3 2" xfId="16633"/>
    <cellStyle name="_Recon to Darrin's 5.11.05 proforma_NIM+O&amp;M Monthly 2 4" xfId="16634"/>
    <cellStyle name="_Recon to Darrin's 5.11.05 proforma_NIM+O&amp;M Monthly 2 4 2" xfId="16635"/>
    <cellStyle name="_Recon to Darrin's 5.11.05 proforma_NIM+O&amp;M Monthly 3" xfId="16636"/>
    <cellStyle name="_Recon to Darrin's 5.11.05 proforma_NIM+O&amp;M Monthly 3 2" xfId="16637"/>
    <cellStyle name="_Recon to Darrin's 5.11.05 proforma_NIM+O&amp;M Monthly 3 2 2" xfId="16638"/>
    <cellStyle name="_Recon to Darrin's 5.11.05 proforma_NIM+O&amp;M Monthly 4" xfId="16639"/>
    <cellStyle name="_Recon to Darrin's 5.11.05 proforma_NIM+O&amp;M Monthly 4 2" xfId="16640"/>
    <cellStyle name="_Recon to Darrin's 5.11.05 proforma_NIM+O&amp;M Monthly 4 2 2" xfId="16641"/>
    <cellStyle name="_Recon to Darrin's 5.11.05 proforma_NIM+O&amp;M Monthly 4 3" xfId="16642"/>
    <cellStyle name="_Recon to Darrin's 5.11.05 proforma_NIM+O&amp;M Monthly 5" xfId="16643"/>
    <cellStyle name="_Recon to Darrin's 5.11.05 proforma_NIM+O&amp;M Monthly 5 2" xfId="16644"/>
    <cellStyle name="_Recon to Darrin's 5.11.05 proforma_NIM+O&amp;M Monthly 6" xfId="16645"/>
    <cellStyle name="_Recon to Darrin's 5.11.05 proforma_NIM+O&amp;M Monthly 6 2" xfId="16646"/>
    <cellStyle name="_Recon to Darrin's 5.11.05 proforma_PCA 10 -  Exhibit D Dec 2011" xfId="16647"/>
    <cellStyle name="_Recon to Darrin's 5.11.05 proforma_PCA 10 -  Exhibit D Dec 2011 2" xfId="16648"/>
    <cellStyle name="_Recon to Darrin's 5.11.05 proforma_PCA 10 -  Exhibit D from A Kellogg Jan 2011" xfId="16649"/>
    <cellStyle name="_Recon to Darrin's 5.11.05 proforma_PCA 10 -  Exhibit D from A Kellogg Jan 2011 2" xfId="16650"/>
    <cellStyle name="_Recon to Darrin's 5.11.05 proforma_PCA 10 -  Exhibit D from A Kellogg July 2011" xfId="16651"/>
    <cellStyle name="_Recon to Darrin's 5.11.05 proforma_PCA 10 -  Exhibit D from A Kellogg July 2011 2" xfId="16652"/>
    <cellStyle name="_Recon to Darrin's 5.11.05 proforma_PCA 10 -  Exhibit D from S Free Rcv'd 12-11" xfId="16653"/>
    <cellStyle name="_Recon to Darrin's 5.11.05 proforma_PCA 10 -  Exhibit D from S Free Rcv'd 12-11 2" xfId="16654"/>
    <cellStyle name="_Recon to Darrin's 5.11.05 proforma_PCA 11 -  Exhibit D Jan 2012 fr A Kellogg" xfId="16655"/>
    <cellStyle name="_Recon to Darrin's 5.11.05 proforma_PCA 11 -  Exhibit D Jan 2012 fr A Kellogg 2" xfId="16656"/>
    <cellStyle name="_Recon to Darrin's 5.11.05 proforma_PCA 11 -  Exhibit D Jan 2012 WF" xfId="16657"/>
    <cellStyle name="_Recon to Darrin's 5.11.05 proforma_PCA 11 -  Exhibit D Jan 2012 WF 2" xfId="16658"/>
    <cellStyle name="_Recon to Darrin's 5.11.05 proforma_PCA 7 - Exhibit D update 11_30_08 (2)" xfId="16659"/>
    <cellStyle name="_Recon to Darrin's 5.11.05 proforma_PCA 7 - Exhibit D update 11_30_08 (2) 2" xfId="16660"/>
    <cellStyle name="_Recon to Darrin's 5.11.05 proforma_PCA 7 - Exhibit D update 11_30_08 (2) 2 2" xfId="16661"/>
    <cellStyle name="_Recon to Darrin's 5.11.05 proforma_PCA 7 - Exhibit D update 11_30_08 (2) 2 2 2" xfId="16662"/>
    <cellStyle name="_Recon to Darrin's 5.11.05 proforma_PCA 7 - Exhibit D update 11_30_08 (2) 2 2 2 2" xfId="16663"/>
    <cellStyle name="_Recon to Darrin's 5.11.05 proforma_PCA 7 - Exhibit D update 11_30_08 (2) 2 2 2 2 2" xfId="16664"/>
    <cellStyle name="_Recon to Darrin's 5.11.05 proforma_PCA 7 - Exhibit D update 11_30_08 (2) 2 2 3" xfId="16665"/>
    <cellStyle name="_Recon to Darrin's 5.11.05 proforma_PCA 7 - Exhibit D update 11_30_08 (2) 2 2 3 2" xfId="16666"/>
    <cellStyle name="_Recon to Darrin's 5.11.05 proforma_PCA 7 - Exhibit D update 11_30_08 (2) 2 2 4" xfId="16667"/>
    <cellStyle name="_Recon to Darrin's 5.11.05 proforma_PCA 7 - Exhibit D update 11_30_08 (2) 2 2 4 2" xfId="16668"/>
    <cellStyle name="_Recon to Darrin's 5.11.05 proforma_PCA 7 - Exhibit D update 11_30_08 (2) 2 3" xfId="16669"/>
    <cellStyle name="_Recon to Darrin's 5.11.05 proforma_PCA 7 - Exhibit D update 11_30_08 (2) 2 3 2" xfId="16670"/>
    <cellStyle name="_Recon to Darrin's 5.11.05 proforma_PCA 7 - Exhibit D update 11_30_08 (2) 2 3 2 2" xfId="16671"/>
    <cellStyle name="_Recon to Darrin's 5.11.05 proforma_PCA 7 - Exhibit D update 11_30_08 (2) 2 4" xfId="16672"/>
    <cellStyle name="_Recon to Darrin's 5.11.05 proforma_PCA 7 - Exhibit D update 11_30_08 (2) 2 4 2" xfId="16673"/>
    <cellStyle name="_Recon to Darrin's 5.11.05 proforma_PCA 7 - Exhibit D update 11_30_08 (2) 2 4 2 2" xfId="16674"/>
    <cellStyle name="_Recon to Darrin's 5.11.05 proforma_PCA 7 - Exhibit D update 11_30_08 (2) 2 4 3" xfId="16675"/>
    <cellStyle name="_Recon to Darrin's 5.11.05 proforma_PCA 7 - Exhibit D update 11_30_08 (2) 2 5" xfId="16676"/>
    <cellStyle name="_Recon to Darrin's 5.11.05 proforma_PCA 7 - Exhibit D update 11_30_08 (2) 2 5 2" xfId="16677"/>
    <cellStyle name="_Recon to Darrin's 5.11.05 proforma_PCA 7 - Exhibit D update 11_30_08 (2) 2 6" xfId="16678"/>
    <cellStyle name="_Recon to Darrin's 5.11.05 proforma_PCA 7 - Exhibit D update 11_30_08 (2) 2 6 2" xfId="16679"/>
    <cellStyle name="_Recon to Darrin's 5.11.05 proforma_PCA 7 - Exhibit D update 11_30_08 (2) 3" xfId="16680"/>
    <cellStyle name="_Recon to Darrin's 5.11.05 proforma_PCA 7 - Exhibit D update 11_30_08 (2) 3 2" xfId="16681"/>
    <cellStyle name="_Recon to Darrin's 5.11.05 proforma_PCA 7 - Exhibit D update 11_30_08 (2) 3 2 2" xfId="16682"/>
    <cellStyle name="_Recon to Darrin's 5.11.05 proforma_PCA 7 - Exhibit D update 11_30_08 (2) 3 2 2 2" xfId="16683"/>
    <cellStyle name="_Recon to Darrin's 5.11.05 proforma_PCA 7 - Exhibit D update 11_30_08 (2) 3 3" xfId="16684"/>
    <cellStyle name="_Recon to Darrin's 5.11.05 proforma_PCA 7 - Exhibit D update 11_30_08 (2) 3 3 2" xfId="16685"/>
    <cellStyle name="_Recon to Darrin's 5.11.05 proforma_PCA 7 - Exhibit D update 11_30_08 (2) 3 4" xfId="16686"/>
    <cellStyle name="_Recon to Darrin's 5.11.05 proforma_PCA 7 - Exhibit D update 11_30_08 (2) 3 4 2" xfId="16687"/>
    <cellStyle name="_Recon to Darrin's 5.11.05 proforma_PCA 7 - Exhibit D update 11_30_08 (2) 4" xfId="16688"/>
    <cellStyle name="_Recon to Darrin's 5.11.05 proforma_PCA 7 - Exhibit D update 11_30_08 (2) 4 2" xfId="16689"/>
    <cellStyle name="_Recon to Darrin's 5.11.05 proforma_PCA 7 - Exhibit D update 11_30_08 (2) 4 2 2" xfId="16690"/>
    <cellStyle name="_Recon to Darrin's 5.11.05 proforma_PCA 7 - Exhibit D update 11_30_08 (2) 4 3" xfId="16691"/>
    <cellStyle name="_Recon to Darrin's 5.11.05 proforma_PCA 7 - Exhibit D update 11_30_08 (2) 5" xfId="16692"/>
    <cellStyle name="_Recon to Darrin's 5.11.05 proforma_PCA 7 - Exhibit D update 11_30_08 (2) 5 2" xfId="16693"/>
    <cellStyle name="_Recon to Darrin's 5.11.05 proforma_PCA 7 - Exhibit D update 11_30_08 (2) 5 2 2" xfId="16694"/>
    <cellStyle name="_Recon to Darrin's 5.11.05 proforma_PCA 7 - Exhibit D update 11_30_08 (2) 5 3" xfId="16695"/>
    <cellStyle name="_Recon to Darrin's 5.11.05 proforma_PCA 7 - Exhibit D update 11_30_08 (2) 6" xfId="16696"/>
    <cellStyle name="_Recon to Darrin's 5.11.05 proforma_PCA 7 - Exhibit D update 11_30_08 (2) 6 2" xfId="16697"/>
    <cellStyle name="_Recon to Darrin's 5.11.05 proforma_PCA 7 - Exhibit D update 11_30_08 (2) 7" xfId="16698"/>
    <cellStyle name="_Recon to Darrin's 5.11.05 proforma_PCA 7 - Exhibit D update 11_30_08 (2) 7 2" xfId="16699"/>
    <cellStyle name="_Recon to Darrin's 5.11.05 proforma_PCA 7 - Exhibit D update 11_30_08 (2)_DEM-WP(C) ENERG10C--ctn Mid-C_042010 2010GRC" xfId="16700"/>
    <cellStyle name="_Recon to Darrin's 5.11.05 proforma_PCA 7 - Exhibit D update 11_30_08 (2)_DEM-WP(C) ENERG10C--ctn Mid-C_042010 2010GRC 2" xfId="16701"/>
    <cellStyle name="_Recon to Darrin's 5.11.05 proforma_PCA 7 - Exhibit D update 11_30_08 (2)_NIM Summary" xfId="16702"/>
    <cellStyle name="_Recon to Darrin's 5.11.05 proforma_PCA 7 - Exhibit D update 11_30_08 (2)_NIM Summary 2" xfId="16703"/>
    <cellStyle name="_Recon to Darrin's 5.11.05 proforma_PCA 7 - Exhibit D update 11_30_08 (2)_NIM Summary 2 2" xfId="16704"/>
    <cellStyle name="_Recon to Darrin's 5.11.05 proforma_PCA 7 - Exhibit D update 11_30_08 (2)_NIM Summary 2 2 2" xfId="16705"/>
    <cellStyle name="_Recon to Darrin's 5.11.05 proforma_PCA 7 - Exhibit D update 11_30_08 (2)_NIM Summary 2 2 2 2" xfId="16706"/>
    <cellStyle name="_Recon to Darrin's 5.11.05 proforma_PCA 7 - Exhibit D update 11_30_08 (2)_NIM Summary 2 3" xfId="16707"/>
    <cellStyle name="_Recon to Darrin's 5.11.05 proforma_PCA 7 - Exhibit D update 11_30_08 (2)_NIM Summary 2 3 2" xfId="16708"/>
    <cellStyle name="_Recon to Darrin's 5.11.05 proforma_PCA 7 - Exhibit D update 11_30_08 (2)_NIM Summary 2 4" xfId="16709"/>
    <cellStyle name="_Recon to Darrin's 5.11.05 proforma_PCA 7 - Exhibit D update 11_30_08 (2)_NIM Summary 2 4 2" xfId="16710"/>
    <cellStyle name="_Recon to Darrin's 5.11.05 proforma_PCA 7 - Exhibit D update 11_30_08 (2)_NIM Summary 3" xfId="16711"/>
    <cellStyle name="_Recon to Darrin's 5.11.05 proforma_PCA 7 - Exhibit D update 11_30_08 (2)_NIM Summary 3 2" xfId="16712"/>
    <cellStyle name="_Recon to Darrin's 5.11.05 proforma_PCA 7 - Exhibit D update 11_30_08 (2)_NIM Summary 3 2 2" xfId="16713"/>
    <cellStyle name="_Recon to Darrin's 5.11.05 proforma_PCA 7 - Exhibit D update 11_30_08 (2)_NIM Summary 3 3" xfId="16714"/>
    <cellStyle name="_Recon to Darrin's 5.11.05 proforma_PCA 7 - Exhibit D update 11_30_08 (2)_NIM Summary 4" xfId="16715"/>
    <cellStyle name="_Recon to Darrin's 5.11.05 proforma_PCA 7 - Exhibit D update 11_30_08 (2)_NIM Summary 4 2" xfId="16716"/>
    <cellStyle name="_Recon to Darrin's 5.11.05 proforma_PCA 7 - Exhibit D update 11_30_08 (2)_NIM Summary 4 2 2" xfId="16717"/>
    <cellStyle name="_Recon to Darrin's 5.11.05 proforma_PCA 7 - Exhibit D update 11_30_08 (2)_NIM Summary 4 3" xfId="16718"/>
    <cellStyle name="_Recon to Darrin's 5.11.05 proforma_PCA 7 - Exhibit D update 11_30_08 (2)_NIM Summary 5" xfId="16719"/>
    <cellStyle name="_Recon to Darrin's 5.11.05 proforma_PCA 7 - Exhibit D update 11_30_08 (2)_NIM Summary 5 2" xfId="16720"/>
    <cellStyle name="_Recon to Darrin's 5.11.05 proforma_PCA 7 - Exhibit D update 11_30_08 (2)_NIM Summary 6" xfId="16721"/>
    <cellStyle name="_Recon to Darrin's 5.11.05 proforma_PCA 7 - Exhibit D update 11_30_08 (2)_NIM Summary 6 2" xfId="16722"/>
    <cellStyle name="_Recon to Darrin's 5.11.05 proforma_PCA 7 - Exhibit D update 11_30_08 (2)_NIM Summary_DEM-WP(C) ENERG10C--ctn Mid-C_042010 2010GRC" xfId="16723"/>
    <cellStyle name="_Recon to Darrin's 5.11.05 proforma_PCA 7 - Exhibit D update 11_30_08 (2)_NIM Summary_DEM-WP(C) ENERG10C--ctn Mid-C_042010 2010GRC 2" xfId="16724"/>
    <cellStyle name="_Recon to Darrin's 5.11.05 proforma_PCA 8 - Exhibit D update 12_31_09" xfId="16725"/>
    <cellStyle name="_Recon to Darrin's 5.11.05 proforma_PCA 8 - Exhibit D update 12_31_09 2" xfId="16726"/>
    <cellStyle name="_Recon to Darrin's 5.11.05 proforma_PCA 8 - Exhibit D update 12_31_09 2 2" xfId="16727"/>
    <cellStyle name="_Recon to Darrin's 5.11.05 proforma_PCA 8 - Exhibit D update 12_31_09 3" xfId="16728"/>
    <cellStyle name="_Recon to Darrin's 5.11.05 proforma_PCA 9 -  Exhibit D April 2010" xfId="16729"/>
    <cellStyle name="_Recon to Darrin's 5.11.05 proforma_PCA 9 -  Exhibit D April 2010 (3)" xfId="16730"/>
    <cellStyle name="_Recon to Darrin's 5.11.05 proforma_PCA 9 -  Exhibit D April 2010 (3) 2" xfId="16731"/>
    <cellStyle name="_Recon to Darrin's 5.11.05 proforma_PCA 9 -  Exhibit D April 2010 (3) 2 2" xfId="16732"/>
    <cellStyle name="_Recon to Darrin's 5.11.05 proforma_PCA 9 -  Exhibit D April 2010 (3) 2 2 2" xfId="16733"/>
    <cellStyle name="_Recon to Darrin's 5.11.05 proforma_PCA 9 -  Exhibit D April 2010 (3) 2 2 2 2" xfId="16734"/>
    <cellStyle name="_Recon to Darrin's 5.11.05 proforma_PCA 9 -  Exhibit D April 2010 (3) 2 3" xfId="16735"/>
    <cellStyle name="_Recon to Darrin's 5.11.05 proforma_PCA 9 -  Exhibit D April 2010 (3) 2 3 2" xfId="16736"/>
    <cellStyle name="_Recon to Darrin's 5.11.05 proforma_PCA 9 -  Exhibit D April 2010 (3) 2 4" xfId="16737"/>
    <cellStyle name="_Recon to Darrin's 5.11.05 proforma_PCA 9 -  Exhibit D April 2010 (3) 2 4 2" xfId="16738"/>
    <cellStyle name="_Recon to Darrin's 5.11.05 proforma_PCA 9 -  Exhibit D April 2010 (3) 3" xfId="16739"/>
    <cellStyle name="_Recon to Darrin's 5.11.05 proforma_PCA 9 -  Exhibit D April 2010 (3) 3 2" xfId="16740"/>
    <cellStyle name="_Recon to Darrin's 5.11.05 proforma_PCA 9 -  Exhibit D April 2010 (3) 3 2 2" xfId="16741"/>
    <cellStyle name="_Recon to Darrin's 5.11.05 proforma_PCA 9 -  Exhibit D April 2010 (3) 3 3" xfId="16742"/>
    <cellStyle name="_Recon to Darrin's 5.11.05 proforma_PCA 9 -  Exhibit D April 2010 (3) 4" xfId="16743"/>
    <cellStyle name="_Recon to Darrin's 5.11.05 proforma_PCA 9 -  Exhibit D April 2010 (3) 4 2" xfId="16744"/>
    <cellStyle name="_Recon to Darrin's 5.11.05 proforma_PCA 9 -  Exhibit D April 2010 (3) 4 2 2" xfId="16745"/>
    <cellStyle name="_Recon to Darrin's 5.11.05 proforma_PCA 9 -  Exhibit D April 2010 (3) 4 3" xfId="16746"/>
    <cellStyle name="_Recon to Darrin's 5.11.05 proforma_PCA 9 -  Exhibit D April 2010 (3) 5" xfId="16747"/>
    <cellStyle name="_Recon to Darrin's 5.11.05 proforma_PCA 9 -  Exhibit D April 2010 (3) 5 2" xfId="16748"/>
    <cellStyle name="_Recon to Darrin's 5.11.05 proforma_PCA 9 -  Exhibit D April 2010 (3) 6" xfId="16749"/>
    <cellStyle name="_Recon to Darrin's 5.11.05 proforma_PCA 9 -  Exhibit D April 2010 (3) 6 2" xfId="16750"/>
    <cellStyle name="_Recon to Darrin's 5.11.05 proforma_PCA 9 -  Exhibit D April 2010 (3)_DEM-WP(C) ENERG10C--ctn Mid-C_042010 2010GRC" xfId="16751"/>
    <cellStyle name="_Recon to Darrin's 5.11.05 proforma_PCA 9 -  Exhibit D April 2010 (3)_DEM-WP(C) ENERG10C--ctn Mid-C_042010 2010GRC 2" xfId="16752"/>
    <cellStyle name="_Recon to Darrin's 5.11.05 proforma_PCA 9 -  Exhibit D April 2010 2" xfId="16753"/>
    <cellStyle name="_Recon to Darrin's 5.11.05 proforma_PCA 9 -  Exhibit D April 2010 2 2" xfId="16754"/>
    <cellStyle name="_Recon to Darrin's 5.11.05 proforma_PCA 9 -  Exhibit D April 2010 3" xfId="16755"/>
    <cellStyle name="_Recon to Darrin's 5.11.05 proforma_PCA 9 -  Exhibit D April 2010 3 2" xfId="16756"/>
    <cellStyle name="_Recon to Darrin's 5.11.05 proforma_PCA 9 -  Exhibit D April 2010 4" xfId="16757"/>
    <cellStyle name="_Recon to Darrin's 5.11.05 proforma_PCA 9 -  Exhibit D April 2010 4 2" xfId="16758"/>
    <cellStyle name="_Recon to Darrin's 5.11.05 proforma_PCA 9 -  Exhibit D April 2010 5" xfId="16759"/>
    <cellStyle name="_Recon to Darrin's 5.11.05 proforma_PCA 9 -  Exhibit D April 2010 5 2" xfId="16760"/>
    <cellStyle name="_Recon to Darrin's 5.11.05 proforma_PCA 9 -  Exhibit D April 2010 6" xfId="16761"/>
    <cellStyle name="_Recon to Darrin's 5.11.05 proforma_PCA 9 -  Exhibit D April 2010 6 2" xfId="16762"/>
    <cellStyle name="_Recon to Darrin's 5.11.05 proforma_PCA 9 -  Exhibit D April 2010 7" xfId="16763"/>
    <cellStyle name="_Recon to Darrin's 5.11.05 proforma_PCA 9 -  Exhibit D Feb 2010" xfId="16764"/>
    <cellStyle name="_Recon to Darrin's 5.11.05 proforma_PCA 9 -  Exhibit D Feb 2010 2" xfId="16765"/>
    <cellStyle name="_Recon to Darrin's 5.11.05 proforma_PCA 9 -  Exhibit D Feb 2010 2 2" xfId="16766"/>
    <cellStyle name="_Recon to Darrin's 5.11.05 proforma_PCA 9 -  Exhibit D Feb 2010 3" xfId="16767"/>
    <cellStyle name="_Recon to Darrin's 5.11.05 proforma_PCA 9 -  Exhibit D Feb 2010 v2" xfId="16768"/>
    <cellStyle name="_Recon to Darrin's 5.11.05 proforma_PCA 9 -  Exhibit D Feb 2010 v2 2" xfId="16769"/>
    <cellStyle name="_Recon to Darrin's 5.11.05 proforma_PCA 9 -  Exhibit D Feb 2010 v2 2 2" xfId="16770"/>
    <cellStyle name="_Recon to Darrin's 5.11.05 proforma_PCA 9 -  Exhibit D Feb 2010 v2 3" xfId="16771"/>
    <cellStyle name="_Recon to Darrin's 5.11.05 proforma_PCA 9 -  Exhibit D Feb 2010 WF" xfId="16772"/>
    <cellStyle name="_Recon to Darrin's 5.11.05 proforma_PCA 9 -  Exhibit D Feb 2010 WF 2" xfId="16773"/>
    <cellStyle name="_Recon to Darrin's 5.11.05 proforma_PCA 9 -  Exhibit D Feb 2010 WF 2 2" xfId="16774"/>
    <cellStyle name="_Recon to Darrin's 5.11.05 proforma_PCA 9 -  Exhibit D Feb 2010 WF 3" xfId="16775"/>
    <cellStyle name="_Recon to Darrin's 5.11.05 proforma_PCA 9 -  Exhibit D Jan 2010" xfId="16776"/>
    <cellStyle name="_Recon to Darrin's 5.11.05 proforma_PCA 9 -  Exhibit D Jan 2010 2" xfId="16777"/>
    <cellStyle name="_Recon to Darrin's 5.11.05 proforma_PCA 9 -  Exhibit D Jan 2010 2 2" xfId="16778"/>
    <cellStyle name="_Recon to Darrin's 5.11.05 proforma_PCA 9 -  Exhibit D Jan 2010 3" xfId="16779"/>
    <cellStyle name="_Recon to Darrin's 5.11.05 proforma_PCA 9 -  Exhibit D March 2010 (2)" xfId="16780"/>
    <cellStyle name="_Recon to Darrin's 5.11.05 proforma_PCA 9 -  Exhibit D March 2010 (2) 2" xfId="16781"/>
    <cellStyle name="_Recon to Darrin's 5.11.05 proforma_PCA 9 -  Exhibit D March 2010 (2) 2 2" xfId="16782"/>
    <cellStyle name="_Recon to Darrin's 5.11.05 proforma_PCA 9 -  Exhibit D March 2010 (2) 3" xfId="16783"/>
    <cellStyle name="_Recon to Darrin's 5.11.05 proforma_PCA 9 -  Exhibit D Nov 2010" xfId="16784"/>
    <cellStyle name="_Recon to Darrin's 5.11.05 proforma_PCA 9 -  Exhibit D Nov 2010 2" xfId="16785"/>
    <cellStyle name="_Recon to Darrin's 5.11.05 proforma_PCA 9 -  Exhibit D Nov 2010 2 2" xfId="16786"/>
    <cellStyle name="_Recon to Darrin's 5.11.05 proforma_PCA 9 -  Exhibit D Nov 2010 3" xfId="16787"/>
    <cellStyle name="_Recon to Darrin's 5.11.05 proforma_PCA 9 - Exhibit D at August 2010" xfId="16788"/>
    <cellStyle name="_Recon to Darrin's 5.11.05 proforma_PCA 9 - Exhibit D at August 2010 2" xfId="16789"/>
    <cellStyle name="_Recon to Darrin's 5.11.05 proforma_PCA 9 - Exhibit D at August 2010 2 2" xfId="16790"/>
    <cellStyle name="_Recon to Darrin's 5.11.05 proforma_PCA 9 - Exhibit D at August 2010 3" xfId="16791"/>
    <cellStyle name="_Recon to Darrin's 5.11.05 proforma_PCA 9 - Exhibit D June 2010 GRC" xfId="16792"/>
    <cellStyle name="_Recon to Darrin's 5.11.05 proforma_PCA 9 - Exhibit D June 2010 GRC 2" xfId="16793"/>
    <cellStyle name="_Recon to Darrin's 5.11.05 proforma_PCA 9 - Exhibit D June 2010 GRC 2 2" xfId="16794"/>
    <cellStyle name="_Recon to Darrin's 5.11.05 proforma_PCA 9 - Exhibit D June 2010 GRC 3" xfId="16795"/>
    <cellStyle name="_Recon to Darrin's 5.11.05 proforma_Power Costs - Comparison bx Rbtl-Staff-Jt-PC" xfId="16796"/>
    <cellStyle name="_Recon to Darrin's 5.11.05 proforma_Power Costs - Comparison bx Rbtl-Staff-Jt-PC 2" xfId="16797"/>
    <cellStyle name="_Recon to Darrin's 5.11.05 proforma_Power Costs - Comparison bx Rbtl-Staff-Jt-PC 2 2" xfId="16798"/>
    <cellStyle name="_Recon to Darrin's 5.11.05 proforma_Power Costs - Comparison bx Rbtl-Staff-Jt-PC 2 2 2" xfId="16799"/>
    <cellStyle name="_Recon to Darrin's 5.11.05 proforma_Power Costs - Comparison bx Rbtl-Staff-Jt-PC 2 2 2 2" xfId="16800"/>
    <cellStyle name="_Recon to Darrin's 5.11.05 proforma_Power Costs - Comparison bx Rbtl-Staff-Jt-PC 2 3" xfId="16801"/>
    <cellStyle name="_Recon to Darrin's 5.11.05 proforma_Power Costs - Comparison bx Rbtl-Staff-Jt-PC 2 3 2" xfId="16802"/>
    <cellStyle name="_Recon to Darrin's 5.11.05 proforma_Power Costs - Comparison bx Rbtl-Staff-Jt-PC 2 4" xfId="16803"/>
    <cellStyle name="_Recon to Darrin's 5.11.05 proforma_Power Costs - Comparison bx Rbtl-Staff-Jt-PC 2 4 2" xfId="16804"/>
    <cellStyle name="_Recon to Darrin's 5.11.05 proforma_Power Costs - Comparison bx Rbtl-Staff-Jt-PC 3" xfId="16805"/>
    <cellStyle name="_Recon to Darrin's 5.11.05 proforma_Power Costs - Comparison bx Rbtl-Staff-Jt-PC 3 2" xfId="16806"/>
    <cellStyle name="_Recon to Darrin's 5.11.05 proforma_Power Costs - Comparison bx Rbtl-Staff-Jt-PC 3 2 2" xfId="16807"/>
    <cellStyle name="_Recon to Darrin's 5.11.05 proforma_Power Costs - Comparison bx Rbtl-Staff-Jt-PC 3 3" xfId="16808"/>
    <cellStyle name="_Recon to Darrin's 5.11.05 proforma_Power Costs - Comparison bx Rbtl-Staff-Jt-PC 4" xfId="16809"/>
    <cellStyle name="_Recon to Darrin's 5.11.05 proforma_Power Costs - Comparison bx Rbtl-Staff-Jt-PC 4 2" xfId="16810"/>
    <cellStyle name="_Recon to Darrin's 5.11.05 proforma_Power Costs - Comparison bx Rbtl-Staff-Jt-PC 4 2 2" xfId="16811"/>
    <cellStyle name="_Recon to Darrin's 5.11.05 proforma_Power Costs - Comparison bx Rbtl-Staff-Jt-PC 4 3" xfId="16812"/>
    <cellStyle name="_Recon to Darrin's 5.11.05 proforma_Power Costs - Comparison bx Rbtl-Staff-Jt-PC 5" xfId="16813"/>
    <cellStyle name="_Recon to Darrin's 5.11.05 proforma_Power Costs - Comparison bx Rbtl-Staff-Jt-PC 5 2" xfId="16814"/>
    <cellStyle name="_Recon to Darrin's 5.11.05 proforma_Power Costs - Comparison bx Rbtl-Staff-Jt-PC 6" xfId="16815"/>
    <cellStyle name="_Recon to Darrin's 5.11.05 proforma_Power Costs - Comparison bx Rbtl-Staff-Jt-PC 6 2" xfId="16816"/>
    <cellStyle name="_Recon to Darrin's 5.11.05 proforma_Power Costs - Comparison bx Rbtl-Staff-Jt-PC_Adj Bench DR 3 for Initial Briefs (Electric)" xfId="16817"/>
    <cellStyle name="_Recon to Darrin's 5.11.05 proforma_Power Costs - Comparison bx Rbtl-Staff-Jt-PC_Adj Bench DR 3 for Initial Briefs (Electric) 2" xfId="16818"/>
    <cellStyle name="_Recon to Darrin's 5.11.05 proforma_Power Costs - Comparison bx Rbtl-Staff-Jt-PC_Adj Bench DR 3 for Initial Briefs (Electric) 2 2" xfId="16819"/>
    <cellStyle name="_Recon to Darrin's 5.11.05 proforma_Power Costs - Comparison bx Rbtl-Staff-Jt-PC_Adj Bench DR 3 for Initial Briefs (Electric) 2 2 2" xfId="16820"/>
    <cellStyle name="_Recon to Darrin's 5.11.05 proforma_Power Costs - Comparison bx Rbtl-Staff-Jt-PC_Adj Bench DR 3 for Initial Briefs (Electric) 2 2 2 2" xfId="16821"/>
    <cellStyle name="_Recon to Darrin's 5.11.05 proforma_Power Costs - Comparison bx Rbtl-Staff-Jt-PC_Adj Bench DR 3 for Initial Briefs (Electric) 2 3" xfId="16822"/>
    <cellStyle name="_Recon to Darrin's 5.11.05 proforma_Power Costs - Comparison bx Rbtl-Staff-Jt-PC_Adj Bench DR 3 for Initial Briefs (Electric) 2 3 2" xfId="16823"/>
    <cellStyle name="_Recon to Darrin's 5.11.05 proforma_Power Costs - Comparison bx Rbtl-Staff-Jt-PC_Adj Bench DR 3 for Initial Briefs (Electric) 2 4" xfId="16824"/>
    <cellStyle name="_Recon to Darrin's 5.11.05 proforma_Power Costs - Comparison bx Rbtl-Staff-Jt-PC_Adj Bench DR 3 for Initial Briefs (Electric) 2 4 2" xfId="16825"/>
    <cellStyle name="_Recon to Darrin's 5.11.05 proforma_Power Costs - Comparison bx Rbtl-Staff-Jt-PC_Adj Bench DR 3 for Initial Briefs (Electric) 3" xfId="16826"/>
    <cellStyle name="_Recon to Darrin's 5.11.05 proforma_Power Costs - Comparison bx Rbtl-Staff-Jt-PC_Adj Bench DR 3 for Initial Briefs (Electric) 3 2" xfId="16827"/>
    <cellStyle name="_Recon to Darrin's 5.11.05 proforma_Power Costs - Comparison bx Rbtl-Staff-Jt-PC_Adj Bench DR 3 for Initial Briefs (Electric) 3 2 2" xfId="16828"/>
    <cellStyle name="_Recon to Darrin's 5.11.05 proforma_Power Costs - Comparison bx Rbtl-Staff-Jt-PC_Adj Bench DR 3 for Initial Briefs (Electric) 3 3" xfId="16829"/>
    <cellStyle name="_Recon to Darrin's 5.11.05 proforma_Power Costs - Comparison bx Rbtl-Staff-Jt-PC_Adj Bench DR 3 for Initial Briefs (Electric) 4" xfId="16830"/>
    <cellStyle name="_Recon to Darrin's 5.11.05 proforma_Power Costs - Comparison bx Rbtl-Staff-Jt-PC_Adj Bench DR 3 for Initial Briefs (Electric) 4 2" xfId="16831"/>
    <cellStyle name="_Recon to Darrin's 5.11.05 proforma_Power Costs - Comparison bx Rbtl-Staff-Jt-PC_Adj Bench DR 3 for Initial Briefs (Electric) 4 2 2" xfId="16832"/>
    <cellStyle name="_Recon to Darrin's 5.11.05 proforma_Power Costs - Comparison bx Rbtl-Staff-Jt-PC_Adj Bench DR 3 for Initial Briefs (Electric) 4 3" xfId="16833"/>
    <cellStyle name="_Recon to Darrin's 5.11.05 proforma_Power Costs - Comparison bx Rbtl-Staff-Jt-PC_Adj Bench DR 3 for Initial Briefs (Electric) 5" xfId="16834"/>
    <cellStyle name="_Recon to Darrin's 5.11.05 proforma_Power Costs - Comparison bx Rbtl-Staff-Jt-PC_Adj Bench DR 3 for Initial Briefs (Electric) 5 2" xfId="16835"/>
    <cellStyle name="_Recon to Darrin's 5.11.05 proforma_Power Costs - Comparison bx Rbtl-Staff-Jt-PC_Adj Bench DR 3 for Initial Briefs (Electric) 6" xfId="16836"/>
    <cellStyle name="_Recon to Darrin's 5.11.05 proforma_Power Costs - Comparison bx Rbtl-Staff-Jt-PC_Adj Bench DR 3 for Initial Briefs (Electric) 6 2" xfId="16837"/>
    <cellStyle name="_Recon to Darrin's 5.11.05 proforma_Power Costs - Comparison bx Rbtl-Staff-Jt-PC_Adj Bench DR 3 for Initial Briefs (Electric)_DEM-WP(C) ENERG10C--ctn Mid-C_042010 2010GRC" xfId="16838"/>
    <cellStyle name="_Recon to Darrin's 5.11.05 proforma_Power Costs - Comparison bx Rbtl-Staff-Jt-PC_Adj Bench DR 3 for Initial Briefs (Electric)_DEM-WP(C) ENERG10C--ctn Mid-C_042010 2010GRC 2" xfId="16839"/>
    <cellStyle name="_Recon to Darrin's 5.11.05 proforma_Power Costs - Comparison bx Rbtl-Staff-Jt-PC_DEM-WP(C) ENERG10C--ctn Mid-C_042010 2010GRC" xfId="16840"/>
    <cellStyle name="_Recon to Darrin's 5.11.05 proforma_Power Costs - Comparison bx Rbtl-Staff-Jt-PC_DEM-WP(C) ENERG10C--ctn Mid-C_042010 2010GRC 2" xfId="16841"/>
    <cellStyle name="_Recon to Darrin's 5.11.05 proforma_Power Costs - Comparison bx Rbtl-Staff-Jt-PC_Electric Rev Req Model (2009 GRC) Rebuttal" xfId="16842"/>
    <cellStyle name="_Recon to Darrin's 5.11.05 proforma_Power Costs - Comparison bx Rbtl-Staff-Jt-PC_Electric Rev Req Model (2009 GRC) Rebuttal 2" xfId="16843"/>
    <cellStyle name="_Recon to Darrin's 5.11.05 proforma_Power Costs - Comparison bx Rbtl-Staff-Jt-PC_Electric Rev Req Model (2009 GRC) Rebuttal 2 2" xfId="16844"/>
    <cellStyle name="_Recon to Darrin's 5.11.05 proforma_Power Costs - Comparison bx Rbtl-Staff-Jt-PC_Electric Rev Req Model (2009 GRC) Rebuttal 2 2 2" xfId="16845"/>
    <cellStyle name="_Recon to Darrin's 5.11.05 proforma_Power Costs - Comparison bx Rbtl-Staff-Jt-PC_Electric Rev Req Model (2009 GRC) Rebuttal 2 3" xfId="16846"/>
    <cellStyle name="_Recon to Darrin's 5.11.05 proforma_Power Costs - Comparison bx Rbtl-Staff-Jt-PC_Electric Rev Req Model (2009 GRC) Rebuttal 3" xfId="16847"/>
    <cellStyle name="_Recon to Darrin's 5.11.05 proforma_Power Costs - Comparison bx Rbtl-Staff-Jt-PC_Electric Rev Req Model (2009 GRC) Rebuttal 3 2" xfId="16848"/>
    <cellStyle name="_Recon to Darrin's 5.11.05 proforma_Power Costs - Comparison bx Rbtl-Staff-Jt-PC_Electric Rev Req Model (2009 GRC) Rebuttal 4" xfId="16849"/>
    <cellStyle name="_Recon to Darrin's 5.11.05 proforma_Power Costs - Comparison bx Rbtl-Staff-Jt-PC_Electric Rev Req Model (2009 GRC) Rebuttal REmoval of New  WH Solar AdjustMI" xfId="16850"/>
    <cellStyle name="_Recon to Darrin's 5.11.05 proforma_Power Costs - Comparison bx Rbtl-Staff-Jt-PC_Electric Rev Req Model (2009 GRC) Rebuttal REmoval of New  WH Solar AdjustMI 2" xfId="16851"/>
    <cellStyle name="_Recon to Darrin's 5.11.05 proforma_Power Costs - Comparison bx Rbtl-Staff-Jt-PC_Electric Rev Req Model (2009 GRC) Rebuttal REmoval of New  WH Solar AdjustMI 2 2" xfId="16852"/>
    <cellStyle name="_Recon to Darrin's 5.11.05 proforma_Power Costs - Comparison bx Rbtl-Staff-Jt-PC_Electric Rev Req Model (2009 GRC) Rebuttal REmoval of New  WH Solar AdjustMI 2 2 2" xfId="16853"/>
    <cellStyle name="_Recon to Darrin's 5.11.05 proforma_Power Costs - Comparison bx Rbtl-Staff-Jt-PC_Electric Rev Req Model (2009 GRC) Rebuttal REmoval of New  WH Solar AdjustMI 2 2 2 2" xfId="16854"/>
    <cellStyle name="_Recon to Darrin's 5.11.05 proforma_Power Costs - Comparison bx Rbtl-Staff-Jt-PC_Electric Rev Req Model (2009 GRC) Rebuttal REmoval of New  WH Solar AdjustMI 2 3" xfId="16855"/>
    <cellStyle name="_Recon to Darrin's 5.11.05 proforma_Power Costs - Comparison bx Rbtl-Staff-Jt-PC_Electric Rev Req Model (2009 GRC) Rebuttal REmoval of New  WH Solar AdjustMI 2 3 2" xfId="16856"/>
    <cellStyle name="_Recon to Darrin's 5.11.05 proforma_Power Costs - Comparison bx Rbtl-Staff-Jt-PC_Electric Rev Req Model (2009 GRC) Rebuttal REmoval of New  WH Solar AdjustMI 2 4" xfId="16857"/>
    <cellStyle name="_Recon to Darrin's 5.11.05 proforma_Power Costs - Comparison bx Rbtl-Staff-Jt-PC_Electric Rev Req Model (2009 GRC) Rebuttal REmoval of New  WH Solar AdjustMI 2 4 2" xfId="16858"/>
    <cellStyle name="_Recon to Darrin's 5.11.05 proforma_Power Costs - Comparison bx Rbtl-Staff-Jt-PC_Electric Rev Req Model (2009 GRC) Rebuttal REmoval of New  WH Solar AdjustMI 3" xfId="16859"/>
    <cellStyle name="_Recon to Darrin's 5.11.05 proforma_Power Costs - Comparison bx Rbtl-Staff-Jt-PC_Electric Rev Req Model (2009 GRC) Rebuttal REmoval of New  WH Solar AdjustMI 3 2" xfId="16860"/>
    <cellStyle name="_Recon to Darrin's 5.11.05 proforma_Power Costs - Comparison bx Rbtl-Staff-Jt-PC_Electric Rev Req Model (2009 GRC) Rebuttal REmoval of New  WH Solar AdjustMI 3 2 2" xfId="16861"/>
    <cellStyle name="_Recon to Darrin's 5.11.05 proforma_Power Costs - Comparison bx Rbtl-Staff-Jt-PC_Electric Rev Req Model (2009 GRC) Rebuttal REmoval of New  WH Solar AdjustMI 3 3" xfId="16862"/>
    <cellStyle name="_Recon to Darrin's 5.11.05 proforma_Power Costs - Comparison bx Rbtl-Staff-Jt-PC_Electric Rev Req Model (2009 GRC) Rebuttal REmoval of New  WH Solar AdjustMI 4" xfId="16863"/>
    <cellStyle name="_Recon to Darrin's 5.11.05 proforma_Power Costs - Comparison bx Rbtl-Staff-Jt-PC_Electric Rev Req Model (2009 GRC) Rebuttal REmoval of New  WH Solar AdjustMI 4 2" xfId="16864"/>
    <cellStyle name="_Recon to Darrin's 5.11.05 proforma_Power Costs - Comparison bx Rbtl-Staff-Jt-PC_Electric Rev Req Model (2009 GRC) Rebuttal REmoval of New  WH Solar AdjustMI 4 2 2" xfId="16865"/>
    <cellStyle name="_Recon to Darrin's 5.11.05 proforma_Power Costs - Comparison bx Rbtl-Staff-Jt-PC_Electric Rev Req Model (2009 GRC) Rebuttal REmoval of New  WH Solar AdjustMI 4 3" xfId="16866"/>
    <cellStyle name="_Recon to Darrin's 5.11.05 proforma_Power Costs - Comparison bx Rbtl-Staff-Jt-PC_Electric Rev Req Model (2009 GRC) Rebuttal REmoval of New  WH Solar AdjustMI 5" xfId="16867"/>
    <cellStyle name="_Recon to Darrin's 5.11.05 proforma_Power Costs - Comparison bx Rbtl-Staff-Jt-PC_Electric Rev Req Model (2009 GRC) Rebuttal REmoval of New  WH Solar AdjustMI 5 2" xfId="16868"/>
    <cellStyle name="_Recon to Darrin's 5.11.05 proforma_Power Costs - Comparison bx Rbtl-Staff-Jt-PC_Electric Rev Req Model (2009 GRC) Rebuttal REmoval of New  WH Solar AdjustMI 6" xfId="16869"/>
    <cellStyle name="_Recon to Darrin's 5.11.05 proforma_Power Costs - Comparison bx Rbtl-Staff-Jt-PC_Electric Rev Req Model (2009 GRC) Rebuttal REmoval of New  WH Solar AdjustMI 6 2" xfId="16870"/>
    <cellStyle name="_Recon to Darrin's 5.11.05 proforma_Power Costs - Comparison bx Rbtl-Staff-Jt-PC_Electric Rev Req Model (2009 GRC) Rebuttal REmoval of New  WH Solar AdjustMI_DEM-WP(C) ENERG10C--ctn Mid-C_042010 2010GRC" xfId="16871"/>
    <cellStyle name="_Recon to Darrin's 5.11.05 proforma_Power Costs - Comparison bx Rbtl-Staff-Jt-PC_Electric Rev Req Model (2009 GRC) Rebuttal REmoval of New  WH Solar AdjustMI_DEM-WP(C) ENERG10C--ctn Mid-C_042010 2010GRC 2" xfId="16872"/>
    <cellStyle name="_Recon to Darrin's 5.11.05 proforma_Power Costs - Comparison bx Rbtl-Staff-Jt-PC_Electric Rev Req Model (2009 GRC) Revised 01-18-2010" xfId="16873"/>
    <cellStyle name="_Recon to Darrin's 5.11.05 proforma_Power Costs - Comparison bx Rbtl-Staff-Jt-PC_Electric Rev Req Model (2009 GRC) Revised 01-18-2010 2" xfId="16874"/>
    <cellStyle name="_Recon to Darrin's 5.11.05 proforma_Power Costs - Comparison bx Rbtl-Staff-Jt-PC_Electric Rev Req Model (2009 GRC) Revised 01-18-2010 2 2" xfId="16875"/>
    <cellStyle name="_Recon to Darrin's 5.11.05 proforma_Power Costs - Comparison bx Rbtl-Staff-Jt-PC_Electric Rev Req Model (2009 GRC) Revised 01-18-2010 2 2 2" xfId="16876"/>
    <cellStyle name="_Recon to Darrin's 5.11.05 proforma_Power Costs - Comparison bx Rbtl-Staff-Jt-PC_Electric Rev Req Model (2009 GRC) Revised 01-18-2010 2 2 2 2" xfId="16877"/>
    <cellStyle name="_Recon to Darrin's 5.11.05 proforma_Power Costs - Comparison bx Rbtl-Staff-Jt-PC_Electric Rev Req Model (2009 GRC) Revised 01-18-2010 2 3" xfId="16878"/>
    <cellStyle name="_Recon to Darrin's 5.11.05 proforma_Power Costs - Comparison bx Rbtl-Staff-Jt-PC_Electric Rev Req Model (2009 GRC) Revised 01-18-2010 2 3 2" xfId="16879"/>
    <cellStyle name="_Recon to Darrin's 5.11.05 proforma_Power Costs - Comparison bx Rbtl-Staff-Jt-PC_Electric Rev Req Model (2009 GRC) Revised 01-18-2010 2 4" xfId="16880"/>
    <cellStyle name="_Recon to Darrin's 5.11.05 proforma_Power Costs - Comparison bx Rbtl-Staff-Jt-PC_Electric Rev Req Model (2009 GRC) Revised 01-18-2010 2 4 2" xfId="16881"/>
    <cellStyle name="_Recon to Darrin's 5.11.05 proforma_Power Costs - Comparison bx Rbtl-Staff-Jt-PC_Electric Rev Req Model (2009 GRC) Revised 01-18-2010 3" xfId="16882"/>
    <cellStyle name="_Recon to Darrin's 5.11.05 proforma_Power Costs - Comparison bx Rbtl-Staff-Jt-PC_Electric Rev Req Model (2009 GRC) Revised 01-18-2010 3 2" xfId="16883"/>
    <cellStyle name="_Recon to Darrin's 5.11.05 proforma_Power Costs - Comparison bx Rbtl-Staff-Jt-PC_Electric Rev Req Model (2009 GRC) Revised 01-18-2010 3 2 2" xfId="16884"/>
    <cellStyle name="_Recon to Darrin's 5.11.05 proforma_Power Costs - Comparison bx Rbtl-Staff-Jt-PC_Electric Rev Req Model (2009 GRC) Revised 01-18-2010 3 3" xfId="16885"/>
    <cellStyle name="_Recon to Darrin's 5.11.05 proforma_Power Costs - Comparison bx Rbtl-Staff-Jt-PC_Electric Rev Req Model (2009 GRC) Revised 01-18-2010 4" xfId="16886"/>
    <cellStyle name="_Recon to Darrin's 5.11.05 proforma_Power Costs - Comparison bx Rbtl-Staff-Jt-PC_Electric Rev Req Model (2009 GRC) Revised 01-18-2010 4 2" xfId="16887"/>
    <cellStyle name="_Recon to Darrin's 5.11.05 proforma_Power Costs - Comparison bx Rbtl-Staff-Jt-PC_Electric Rev Req Model (2009 GRC) Revised 01-18-2010 4 2 2" xfId="16888"/>
    <cellStyle name="_Recon to Darrin's 5.11.05 proforma_Power Costs - Comparison bx Rbtl-Staff-Jt-PC_Electric Rev Req Model (2009 GRC) Revised 01-18-2010 4 3" xfId="16889"/>
    <cellStyle name="_Recon to Darrin's 5.11.05 proforma_Power Costs - Comparison bx Rbtl-Staff-Jt-PC_Electric Rev Req Model (2009 GRC) Revised 01-18-2010 5" xfId="16890"/>
    <cellStyle name="_Recon to Darrin's 5.11.05 proforma_Power Costs - Comparison bx Rbtl-Staff-Jt-PC_Electric Rev Req Model (2009 GRC) Revised 01-18-2010 5 2" xfId="16891"/>
    <cellStyle name="_Recon to Darrin's 5.11.05 proforma_Power Costs - Comparison bx Rbtl-Staff-Jt-PC_Electric Rev Req Model (2009 GRC) Revised 01-18-2010 6" xfId="16892"/>
    <cellStyle name="_Recon to Darrin's 5.11.05 proforma_Power Costs - Comparison bx Rbtl-Staff-Jt-PC_Electric Rev Req Model (2009 GRC) Revised 01-18-2010 6 2" xfId="16893"/>
    <cellStyle name="_Recon to Darrin's 5.11.05 proforma_Power Costs - Comparison bx Rbtl-Staff-Jt-PC_Electric Rev Req Model (2009 GRC) Revised 01-18-2010_DEM-WP(C) ENERG10C--ctn Mid-C_042010 2010GRC" xfId="16894"/>
    <cellStyle name="_Recon to Darrin's 5.11.05 proforma_Power Costs - Comparison bx Rbtl-Staff-Jt-PC_Electric Rev Req Model (2009 GRC) Revised 01-18-2010_DEM-WP(C) ENERG10C--ctn Mid-C_042010 2010GRC 2" xfId="16895"/>
    <cellStyle name="_Recon to Darrin's 5.11.05 proforma_Power Costs - Comparison bx Rbtl-Staff-Jt-PC_Final Order Electric EXHIBIT A-1" xfId="16896"/>
    <cellStyle name="_Recon to Darrin's 5.11.05 proforma_Power Costs - Comparison bx Rbtl-Staff-Jt-PC_Final Order Electric EXHIBIT A-1 2" xfId="16897"/>
    <cellStyle name="_Recon to Darrin's 5.11.05 proforma_Power Costs - Comparison bx Rbtl-Staff-Jt-PC_Final Order Electric EXHIBIT A-1 2 2" xfId="16898"/>
    <cellStyle name="_Recon to Darrin's 5.11.05 proforma_Power Costs - Comparison bx Rbtl-Staff-Jt-PC_Final Order Electric EXHIBIT A-1 2 2 2" xfId="16899"/>
    <cellStyle name="_Recon to Darrin's 5.11.05 proforma_Power Costs - Comparison bx Rbtl-Staff-Jt-PC_Final Order Electric EXHIBIT A-1 2 3" xfId="16900"/>
    <cellStyle name="_Recon to Darrin's 5.11.05 proforma_Power Costs - Comparison bx Rbtl-Staff-Jt-PC_Final Order Electric EXHIBIT A-1 3" xfId="16901"/>
    <cellStyle name="_Recon to Darrin's 5.11.05 proforma_Power Costs - Comparison bx Rbtl-Staff-Jt-PC_Final Order Electric EXHIBIT A-1 3 2" xfId="16902"/>
    <cellStyle name="_Recon to Darrin's 5.11.05 proforma_Power Costs - Comparison bx Rbtl-Staff-Jt-PC_Final Order Electric EXHIBIT A-1 3 2 2" xfId="16903"/>
    <cellStyle name="_Recon to Darrin's 5.11.05 proforma_Power Costs - Comparison bx Rbtl-Staff-Jt-PC_Final Order Electric EXHIBIT A-1 3 3" xfId="16904"/>
    <cellStyle name="_Recon to Darrin's 5.11.05 proforma_Power Costs - Comparison bx Rbtl-Staff-Jt-PC_Final Order Electric EXHIBIT A-1 4" xfId="16905"/>
    <cellStyle name="_Recon to Darrin's 5.11.05 proforma_Power Costs - Comparison bx Rbtl-Staff-Jt-PC_Final Order Electric EXHIBIT A-1 4 2" xfId="16906"/>
    <cellStyle name="_Recon to Darrin's 5.11.05 proforma_Power Costs - Comparison bx Rbtl-Staff-Jt-PC_Final Order Electric EXHIBIT A-1 5" xfId="16907"/>
    <cellStyle name="_Recon to Darrin's 5.11.05 proforma_Power Costs - Comparison bx Rbtl-Staff-Jt-PC_Final Order Electric EXHIBIT A-1 6" xfId="16908"/>
    <cellStyle name="_Recon to Darrin's 5.11.05 proforma_Production Adj 4.37" xfId="16909"/>
    <cellStyle name="_Recon to Darrin's 5.11.05 proforma_Production Adj 4.37 2" xfId="16910"/>
    <cellStyle name="_Recon to Darrin's 5.11.05 proforma_Production Adj 4.37 2 2" xfId="16911"/>
    <cellStyle name="_Recon to Darrin's 5.11.05 proforma_Production Adj 4.37 2 2 2" xfId="16912"/>
    <cellStyle name="_Recon to Darrin's 5.11.05 proforma_Production Adj 4.37 2 3" xfId="16913"/>
    <cellStyle name="_Recon to Darrin's 5.11.05 proforma_Production Adj 4.37 3" xfId="16914"/>
    <cellStyle name="_Recon to Darrin's 5.11.05 proforma_Production Adj 4.37 3 2" xfId="16915"/>
    <cellStyle name="_Recon to Darrin's 5.11.05 proforma_Production Adj 4.37 4" xfId="16916"/>
    <cellStyle name="_Recon to Darrin's 5.11.05 proforma_Purchased Power Adj 4.03" xfId="16917"/>
    <cellStyle name="_Recon to Darrin's 5.11.05 proforma_Purchased Power Adj 4.03 2" xfId="16918"/>
    <cellStyle name="_Recon to Darrin's 5.11.05 proforma_Purchased Power Adj 4.03 2 2" xfId="16919"/>
    <cellStyle name="_Recon to Darrin's 5.11.05 proforma_Purchased Power Adj 4.03 2 2 2" xfId="16920"/>
    <cellStyle name="_Recon to Darrin's 5.11.05 proforma_Purchased Power Adj 4.03 2 3" xfId="16921"/>
    <cellStyle name="_Recon to Darrin's 5.11.05 proforma_Purchased Power Adj 4.03 3" xfId="16922"/>
    <cellStyle name="_Recon to Darrin's 5.11.05 proforma_Purchased Power Adj 4.03 3 2" xfId="16923"/>
    <cellStyle name="_Recon to Darrin's 5.11.05 proforma_Purchased Power Adj 4.03 4" xfId="16924"/>
    <cellStyle name="_Recon to Darrin's 5.11.05 proforma_Rebuttal Power Costs" xfId="16925"/>
    <cellStyle name="_Recon to Darrin's 5.11.05 proforma_Rebuttal Power Costs 2" xfId="16926"/>
    <cellStyle name="_Recon to Darrin's 5.11.05 proforma_Rebuttal Power Costs 2 2" xfId="16927"/>
    <cellStyle name="_Recon to Darrin's 5.11.05 proforma_Rebuttal Power Costs 2 2 2" xfId="16928"/>
    <cellStyle name="_Recon to Darrin's 5.11.05 proforma_Rebuttal Power Costs 2 2 2 2" xfId="16929"/>
    <cellStyle name="_Recon to Darrin's 5.11.05 proforma_Rebuttal Power Costs 2 3" xfId="16930"/>
    <cellStyle name="_Recon to Darrin's 5.11.05 proforma_Rebuttal Power Costs 2 3 2" xfId="16931"/>
    <cellStyle name="_Recon to Darrin's 5.11.05 proforma_Rebuttal Power Costs 2 4" xfId="16932"/>
    <cellStyle name="_Recon to Darrin's 5.11.05 proforma_Rebuttal Power Costs 2 4 2" xfId="16933"/>
    <cellStyle name="_Recon to Darrin's 5.11.05 proforma_Rebuttal Power Costs 3" xfId="16934"/>
    <cellStyle name="_Recon to Darrin's 5.11.05 proforma_Rebuttal Power Costs 3 2" xfId="16935"/>
    <cellStyle name="_Recon to Darrin's 5.11.05 proforma_Rebuttal Power Costs 3 2 2" xfId="16936"/>
    <cellStyle name="_Recon to Darrin's 5.11.05 proforma_Rebuttal Power Costs 3 3" xfId="16937"/>
    <cellStyle name="_Recon to Darrin's 5.11.05 proforma_Rebuttal Power Costs 4" xfId="16938"/>
    <cellStyle name="_Recon to Darrin's 5.11.05 proforma_Rebuttal Power Costs 4 2" xfId="16939"/>
    <cellStyle name="_Recon to Darrin's 5.11.05 proforma_Rebuttal Power Costs 4 2 2" xfId="16940"/>
    <cellStyle name="_Recon to Darrin's 5.11.05 proforma_Rebuttal Power Costs 4 3" xfId="16941"/>
    <cellStyle name="_Recon to Darrin's 5.11.05 proforma_Rebuttal Power Costs 5" xfId="16942"/>
    <cellStyle name="_Recon to Darrin's 5.11.05 proforma_Rebuttal Power Costs 5 2" xfId="16943"/>
    <cellStyle name="_Recon to Darrin's 5.11.05 proforma_Rebuttal Power Costs 6" xfId="16944"/>
    <cellStyle name="_Recon to Darrin's 5.11.05 proforma_Rebuttal Power Costs 6 2" xfId="16945"/>
    <cellStyle name="_Recon to Darrin's 5.11.05 proforma_Rebuttal Power Costs_Adj Bench DR 3 for Initial Briefs (Electric)" xfId="16946"/>
    <cellStyle name="_Recon to Darrin's 5.11.05 proforma_Rebuttal Power Costs_Adj Bench DR 3 for Initial Briefs (Electric) 2" xfId="16947"/>
    <cellStyle name="_Recon to Darrin's 5.11.05 proforma_Rebuttal Power Costs_Adj Bench DR 3 for Initial Briefs (Electric) 2 2" xfId="16948"/>
    <cellStyle name="_Recon to Darrin's 5.11.05 proforma_Rebuttal Power Costs_Adj Bench DR 3 for Initial Briefs (Electric) 2 2 2" xfId="16949"/>
    <cellStyle name="_Recon to Darrin's 5.11.05 proforma_Rebuttal Power Costs_Adj Bench DR 3 for Initial Briefs (Electric) 2 2 2 2" xfId="16950"/>
    <cellStyle name="_Recon to Darrin's 5.11.05 proforma_Rebuttal Power Costs_Adj Bench DR 3 for Initial Briefs (Electric) 2 3" xfId="16951"/>
    <cellStyle name="_Recon to Darrin's 5.11.05 proforma_Rebuttal Power Costs_Adj Bench DR 3 for Initial Briefs (Electric) 2 3 2" xfId="16952"/>
    <cellStyle name="_Recon to Darrin's 5.11.05 proforma_Rebuttal Power Costs_Adj Bench DR 3 for Initial Briefs (Electric) 2 4" xfId="16953"/>
    <cellStyle name="_Recon to Darrin's 5.11.05 proforma_Rebuttal Power Costs_Adj Bench DR 3 for Initial Briefs (Electric) 2 4 2" xfId="16954"/>
    <cellStyle name="_Recon to Darrin's 5.11.05 proforma_Rebuttal Power Costs_Adj Bench DR 3 for Initial Briefs (Electric) 3" xfId="16955"/>
    <cellStyle name="_Recon to Darrin's 5.11.05 proforma_Rebuttal Power Costs_Adj Bench DR 3 for Initial Briefs (Electric) 3 2" xfId="16956"/>
    <cellStyle name="_Recon to Darrin's 5.11.05 proforma_Rebuttal Power Costs_Adj Bench DR 3 for Initial Briefs (Electric) 3 2 2" xfId="16957"/>
    <cellStyle name="_Recon to Darrin's 5.11.05 proforma_Rebuttal Power Costs_Adj Bench DR 3 for Initial Briefs (Electric) 3 3" xfId="16958"/>
    <cellStyle name="_Recon to Darrin's 5.11.05 proforma_Rebuttal Power Costs_Adj Bench DR 3 for Initial Briefs (Electric) 4" xfId="16959"/>
    <cellStyle name="_Recon to Darrin's 5.11.05 proforma_Rebuttal Power Costs_Adj Bench DR 3 for Initial Briefs (Electric) 4 2" xfId="16960"/>
    <cellStyle name="_Recon to Darrin's 5.11.05 proforma_Rebuttal Power Costs_Adj Bench DR 3 for Initial Briefs (Electric) 4 2 2" xfId="16961"/>
    <cellStyle name="_Recon to Darrin's 5.11.05 proforma_Rebuttal Power Costs_Adj Bench DR 3 for Initial Briefs (Electric) 4 3" xfId="16962"/>
    <cellStyle name="_Recon to Darrin's 5.11.05 proforma_Rebuttal Power Costs_Adj Bench DR 3 for Initial Briefs (Electric) 5" xfId="16963"/>
    <cellStyle name="_Recon to Darrin's 5.11.05 proforma_Rebuttal Power Costs_Adj Bench DR 3 for Initial Briefs (Electric) 5 2" xfId="16964"/>
    <cellStyle name="_Recon to Darrin's 5.11.05 proforma_Rebuttal Power Costs_Adj Bench DR 3 for Initial Briefs (Electric) 6" xfId="16965"/>
    <cellStyle name="_Recon to Darrin's 5.11.05 proforma_Rebuttal Power Costs_Adj Bench DR 3 for Initial Briefs (Electric) 6 2" xfId="16966"/>
    <cellStyle name="_Recon to Darrin's 5.11.05 proforma_Rebuttal Power Costs_Adj Bench DR 3 for Initial Briefs (Electric)_DEM-WP(C) ENERG10C--ctn Mid-C_042010 2010GRC" xfId="16967"/>
    <cellStyle name="_Recon to Darrin's 5.11.05 proforma_Rebuttal Power Costs_Adj Bench DR 3 for Initial Briefs (Electric)_DEM-WP(C) ENERG10C--ctn Mid-C_042010 2010GRC 2" xfId="16968"/>
    <cellStyle name="_Recon to Darrin's 5.11.05 proforma_Rebuttal Power Costs_DEM-WP(C) ENERG10C--ctn Mid-C_042010 2010GRC" xfId="16969"/>
    <cellStyle name="_Recon to Darrin's 5.11.05 proforma_Rebuttal Power Costs_DEM-WP(C) ENERG10C--ctn Mid-C_042010 2010GRC 2" xfId="16970"/>
    <cellStyle name="_Recon to Darrin's 5.11.05 proforma_Rebuttal Power Costs_Electric Rev Req Model (2009 GRC) Rebuttal" xfId="16971"/>
    <cellStyle name="_Recon to Darrin's 5.11.05 proforma_Rebuttal Power Costs_Electric Rev Req Model (2009 GRC) Rebuttal 2" xfId="16972"/>
    <cellStyle name="_Recon to Darrin's 5.11.05 proforma_Rebuttal Power Costs_Electric Rev Req Model (2009 GRC) Rebuttal 2 2" xfId="16973"/>
    <cellStyle name="_Recon to Darrin's 5.11.05 proforma_Rebuttal Power Costs_Electric Rev Req Model (2009 GRC) Rebuttal 2 2 2" xfId="16974"/>
    <cellStyle name="_Recon to Darrin's 5.11.05 proforma_Rebuttal Power Costs_Electric Rev Req Model (2009 GRC) Rebuttal 2 3" xfId="16975"/>
    <cellStyle name="_Recon to Darrin's 5.11.05 proforma_Rebuttal Power Costs_Electric Rev Req Model (2009 GRC) Rebuttal 3" xfId="16976"/>
    <cellStyle name="_Recon to Darrin's 5.11.05 proforma_Rebuttal Power Costs_Electric Rev Req Model (2009 GRC) Rebuttal 3 2" xfId="16977"/>
    <cellStyle name="_Recon to Darrin's 5.11.05 proforma_Rebuttal Power Costs_Electric Rev Req Model (2009 GRC) Rebuttal 4" xfId="16978"/>
    <cellStyle name="_Recon to Darrin's 5.11.05 proforma_Rebuttal Power Costs_Electric Rev Req Model (2009 GRC) Rebuttal REmoval of New  WH Solar AdjustMI" xfId="16979"/>
    <cellStyle name="_Recon to Darrin's 5.11.05 proforma_Rebuttal Power Costs_Electric Rev Req Model (2009 GRC) Rebuttal REmoval of New  WH Solar AdjustMI 2" xfId="16980"/>
    <cellStyle name="_Recon to Darrin's 5.11.05 proforma_Rebuttal Power Costs_Electric Rev Req Model (2009 GRC) Rebuttal REmoval of New  WH Solar AdjustMI 2 2" xfId="16981"/>
    <cellStyle name="_Recon to Darrin's 5.11.05 proforma_Rebuttal Power Costs_Electric Rev Req Model (2009 GRC) Rebuttal REmoval of New  WH Solar AdjustMI 2 2 2" xfId="16982"/>
    <cellStyle name="_Recon to Darrin's 5.11.05 proforma_Rebuttal Power Costs_Electric Rev Req Model (2009 GRC) Rebuttal REmoval of New  WH Solar AdjustMI 2 2 2 2" xfId="16983"/>
    <cellStyle name="_Recon to Darrin's 5.11.05 proforma_Rebuttal Power Costs_Electric Rev Req Model (2009 GRC) Rebuttal REmoval of New  WH Solar AdjustMI 2 3" xfId="16984"/>
    <cellStyle name="_Recon to Darrin's 5.11.05 proforma_Rebuttal Power Costs_Electric Rev Req Model (2009 GRC) Rebuttal REmoval of New  WH Solar AdjustMI 2 3 2" xfId="16985"/>
    <cellStyle name="_Recon to Darrin's 5.11.05 proforma_Rebuttal Power Costs_Electric Rev Req Model (2009 GRC) Rebuttal REmoval of New  WH Solar AdjustMI 2 4" xfId="16986"/>
    <cellStyle name="_Recon to Darrin's 5.11.05 proforma_Rebuttal Power Costs_Electric Rev Req Model (2009 GRC) Rebuttal REmoval of New  WH Solar AdjustMI 2 4 2" xfId="16987"/>
    <cellStyle name="_Recon to Darrin's 5.11.05 proforma_Rebuttal Power Costs_Electric Rev Req Model (2009 GRC) Rebuttal REmoval of New  WH Solar AdjustMI 3" xfId="16988"/>
    <cellStyle name="_Recon to Darrin's 5.11.05 proforma_Rebuttal Power Costs_Electric Rev Req Model (2009 GRC) Rebuttal REmoval of New  WH Solar AdjustMI 3 2" xfId="16989"/>
    <cellStyle name="_Recon to Darrin's 5.11.05 proforma_Rebuttal Power Costs_Electric Rev Req Model (2009 GRC) Rebuttal REmoval of New  WH Solar AdjustMI 3 2 2" xfId="16990"/>
    <cellStyle name="_Recon to Darrin's 5.11.05 proforma_Rebuttal Power Costs_Electric Rev Req Model (2009 GRC) Rebuttal REmoval of New  WH Solar AdjustMI 3 3" xfId="16991"/>
    <cellStyle name="_Recon to Darrin's 5.11.05 proforma_Rebuttal Power Costs_Electric Rev Req Model (2009 GRC) Rebuttal REmoval of New  WH Solar AdjustMI 4" xfId="16992"/>
    <cellStyle name="_Recon to Darrin's 5.11.05 proforma_Rebuttal Power Costs_Electric Rev Req Model (2009 GRC) Rebuttal REmoval of New  WH Solar AdjustMI 4 2" xfId="16993"/>
    <cellStyle name="_Recon to Darrin's 5.11.05 proforma_Rebuttal Power Costs_Electric Rev Req Model (2009 GRC) Rebuttal REmoval of New  WH Solar AdjustMI 4 2 2" xfId="16994"/>
    <cellStyle name="_Recon to Darrin's 5.11.05 proforma_Rebuttal Power Costs_Electric Rev Req Model (2009 GRC) Rebuttal REmoval of New  WH Solar AdjustMI 4 3" xfId="16995"/>
    <cellStyle name="_Recon to Darrin's 5.11.05 proforma_Rebuttal Power Costs_Electric Rev Req Model (2009 GRC) Rebuttal REmoval of New  WH Solar AdjustMI 5" xfId="16996"/>
    <cellStyle name="_Recon to Darrin's 5.11.05 proforma_Rebuttal Power Costs_Electric Rev Req Model (2009 GRC) Rebuttal REmoval of New  WH Solar AdjustMI 5 2" xfId="16997"/>
    <cellStyle name="_Recon to Darrin's 5.11.05 proforma_Rebuttal Power Costs_Electric Rev Req Model (2009 GRC) Rebuttal REmoval of New  WH Solar AdjustMI 6" xfId="16998"/>
    <cellStyle name="_Recon to Darrin's 5.11.05 proforma_Rebuttal Power Costs_Electric Rev Req Model (2009 GRC) Rebuttal REmoval of New  WH Solar AdjustMI 6 2" xfId="16999"/>
    <cellStyle name="_Recon to Darrin's 5.11.05 proforma_Rebuttal Power Costs_Electric Rev Req Model (2009 GRC) Rebuttal REmoval of New  WH Solar AdjustMI_DEM-WP(C) ENERG10C--ctn Mid-C_042010 2010GRC" xfId="17000"/>
    <cellStyle name="_Recon to Darrin's 5.11.05 proforma_Rebuttal Power Costs_Electric Rev Req Model (2009 GRC) Rebuttal REmoval of New  WH Solar AdjustMI_DEM-WP(C) ENERG10C--ctn Mid-C_042010 2010GRC 2" xfId="17001"/>
    <cellStyle name="_Recon to Darrin's 5.11.05 proforma_Rebuttal Power Costs_Electric Rev Req Model (2009 GRC) Revised 01-18-2010" xfId="17002"/>
    <cellStyle name="_Recon to Darrin's 5.11.05 proforma_Rebuttal Power Costs_Electric Rev Req Model (2009 GRC) Revised 01-18-2010 2" xfId="17003"/>
    <cellStyle name="_Recon to Darrin's 5.11.05 proforma_Rebuttal Power Costs_Electric Rev Req Model (2009 GRC) Revised 01-18-2010 2 2" xfId="17004"/>
    <cellStyle name="_Recon to Darrin's 5.11.05 proforma_Rebuttal Power Costs_Electric Rev Req Model (2009 GRC) Revised 01-18-2010 2 2 2" xfId="17005"/>
    <cellStyle name="_Recon to Darrin's 5.11.05 proforma_Rebuttal Power Costs_Electric Rev Req Model (2009 GRC) Revised 01-18-2010 2 2 2 2" xfId="17006"/>
    <cellStyle name="_Recon to Darrin's 5.11.05 proforma_Rebuttal Power Costs_Electric Rev Req Model (2009 GRC) Revised 01-18-2010 2 3" xfId="17007"/>
    <cellStyle name="_Recon to Darrin's 5.11.05 proforma_Rebuttal Power Costs_Electric Rev Req Model (2009 GRC) Revised 01-18-2010 2 3 2" xfId="17008"/>
    <cellStyle name="_Recon to Darrin's 5.11.05 proforma_Rebuttal Power Costs_Electric Rev Req Model (2009 GRC) Revised 01-18-2010 2 4" xfId="17009"/>
    <cellStyle name="_Recon to Darrin's 5.11.05 proforma_Rebuttal Power Costs_Electric Rev Req Model (2009 GRC) Revised 01-18-2010 2 4 2" xfId="17010"/>
    <cellStyle name="_Recon to Darrin's 5.11.05 proforma_Rebuttal Power Costs_Electric Rev Req Model (2009 GRC) Revised 01-18-2010 3" xfId="17011"/>
    <cellStyle name="_Recon to Darrin's 5.11.05 proforma_Rebuttal Power Costs_Electric Rev Req Model (2009 GRC) Revised 01-18-2010 3 2" xfId="17012"/>
    <cellStyle name="_Recon to Darrin's 5.11.05 proforma_Rebuttal Power Costs_Electric Rev Req Model (2009 GRC) Revised 01-18-2010 3 2 2" xfId="17013"/>
    <cellStyle name="_Recon to Darrin's 5.11.05 proforma_Rebuttal Power Costs_Electric Rev Req Model (2009 GRC) Revised 01-18-2010 3 3" xfId="17014"/>
    <cellStyle name="_Recon to Darrin's 5.11.05 proforma_Rebuttal Power Costs_Electric Rev Req Model (2009 GRC) Revised 01-18-2010 4" xfId="17015"/>
    <cellStyle name="_Recon to Darrin's 5.11.05 proforma_Rebuttal Power Costs_Electric Rev Req Model (2009 GRC) Revised 01-18-2010 4 2" xfId="17016"/>
    <cellStyle name="_Recon to Darrin's 5.11.05 proforma_Rebuttal Power Costs_Electric Rev Req Model (2009 GRC) Revised 01-18-2010 4 2 2" xfId="17017"/>
    <cellStyle name="_Recon to Darrin's 5.11.05 proforma_Rebuttal Power Costs_Electric Rev Req Model (2009 GRC) Revised 01-18-2010 4 3" xfId="17018"/>
    <cellStyle name="_Recon to Darrin's 5.11.05 proforma_Rebuttal Power Costs_Electric Rev Req Model (2009 GRC) Revised 01-18-2010 5" xfId="17019"/>
    <cellStyle name="_Recon to Darrin's 5.11.05 proforma_Rebuttal Power Costs_Electric Rev Req Model (2009 GRC) Revised 01-18-2010 5 2" xfId="17020"/>
    <cellStyle name="_Recon to Darrin's 5.11.05 proforma_Rebuttal Power Costs_Electric Rev Req Model (2009 GRC) Revised 01-18-2010 6" xfId="17021"/>
    <cellStyle name="_Recon to Darrin's 5.11.05 proforma_Rebuttal Power Costs_Electric Rev Req Model (2009 GRC) Revised 01-18-2010 6 2" xfId="17022"/>
    <cellStyle name="_Recon to Darrin's 5.11.05 proforma_Rebuttal Power Costs_Electric Rev Req Model (2009 GRC) Revised 01-18-2010_DEM-WP(C) ENERG10C--ctn Mid-C_042010 2010GRC" xfId="17023"/>
    <cellStyle name="_Recon to Darrin's 5.11.05 proforma_Rebuttal Power Costs_Electric Rev Req Model (2009 GRC) Revised 01-18-2010_DEM-WP(C) ENERG10C--ctn Mid-C_042010 2010GRC 2" xfId="17024"/>
    <cellStyle name="_Recon to Darrin's 5.11.05 proforma_Rebuttal Power Costs_Final Order Electric EXHIBIT A-1" xfId="17025"/>
    <cellStyle name="_Recon to Darrin's 5.11.05 proforma_Rebuttal Power Costs_Final Order Electric EXHIBIT A-1 2" xfId="17026"/>
    <cellStyle name="_Recon to Darrin's 5.11.05 proforma_Rebuttal Power Costs_Final Order Electric EXHIBIT A-1 2 2" xfId="17027"/>
    <cellStyle name="_Recon to Darrin's 5.11.05 proforma_Rebuttal Power Costs_Final Order Electric EXHIBIT A-1 2 2 2" xfId="17028"/>
    <cellStyle name="_Recon to Darrin's 5.11.05 proforma_Rebuttal Power Costs_Final Order Electric EXHIBIT A-1 2 3" xfId="17029"/>
    <cellStyle name="_Recon to Darrin's 5.11.05 proforma_Rebuttal Power Costs_Final Order Electric EXHIBIT A-1 3" xfId="17030"/>
    <cellStyle name="_Recon to Darrin's 5.11.05 proforma_Rebuttal Power Costs_Final Order Electric EXHIBIT A-1 3 2" xfId="17031"/>
    <cellStyle name="_Recon to Darrin's 5.11.05 proforma_Rebuttal Power Costs_Final Order Electric EXHIBIT A-1 3 2 2" xfId="17032"/>
    <cellStyle name="_Recon to Darrin's 5.11.05 proforma_Rebuttal Power Costs_Final Order Electric EXHIBIT A-1 3 3" xfId="17033"/>
    <cellStyle name="_Recon to Darrin's 5.11.05 proforma_Rebuttal Power Costs_Final Order Electric EXHIBIT A-1 4" xfId="17034"/>
    <cellStyle name="_Recon to Darrin's 5.11.05 proforma_Rebuttal Power Costs_Final Order Electric EXHIBIT A-1 4 2" xfId="17035"/>
    <cellStyle name="_Recon to Darrin's 5.11.05 proforma_Rebuttal Power Costs_Final Order Electric EXHIBIT A-1 5" xfId="17036"/>
    <cellStyle name="_Recon to Darrin's 5.11.05 proforma_Rebuttal Power Costs_Final Order Electric EXHIBIT A-1 6" xfId="17037"/>
    <cellStyle name="_Recon to Darrin's 5.11.05 proforma_RECS vs PTC's w Interest 6-28-10" xfId="17038"/>
    <cellStyle name="_Recon to Darrin's 5.11.05 proforma_ROR &amp; CONV FACTOR" xfId="17039"/>
    <cellStyle name="_Recon to Darrin's 5.11.05 proforma_ROR &amp; CONV FACTOR 2" xfId="17040"/>
    <cellStyle name="_Recon to Darrin's 5.11.05 proforma_ROR &amp; CONV FACTOR 2 2" xfId="17041"/>
    <cellStyle name="_Recon to Darrin's 5.11.05 proforma_ROR &amp; CONV FACTOR 2 2 2" xfId="17042"/>
    <cellStyle name="_Recon to Darrin's 5.11.05 proforma_ROR &amp; CONV FACTOR 2 3" xfId="17043"/>
    <cellStyle name="_Recon to Darrin's 5.11.05 proforma_ROR &amp; CONV FACTOR 3" xfId="17044"/>
    <cellStyle name="_Recon to Darrin's 5.11.05 proforma_ROR &amp; CONV FACTOR 3 2" xfId="17045"/>
    <cellStyle name="_Recon to Darrin's 5.11.05 proforma_ROR &amp; CONV FACTOR 4" xfId="17046"/>
    <cellStyle name="_Recon to Darrin's 5.11.05 proforma_ROR 5.02" xfId="17047"/>
    <cellStyle name="_Recon to Darrin's 5.11.05 proforma_ROR 5.02 2" xfId="17048"/>
    <cellStyle name="_Recon to Darrin's 5.11.05 proforma_ROR 5.02 2 2" xfId="17049"/>
    <cellStyle name="_Recon to Darrin's 5.11.05 proforma_ROR 5.02 2 2 2" xfId="17050"/>
    <cellStyle name="_Recon to Darrin's 5.11.05 proforma_ROR 5.02 2 3" xfId="17051"/>
    <cellStyle name="_Recon to Darrin's 5.11.05 proforma_ROR 5.02 3" xfId="17052"/>
    <cellStyle name="_Recon to Darrin's 5.11.05 proforma_ROR 5.02 3 2" xfId="17053"/>
    <cellStyle name="_Recon to Darrin's 5.11.05 proforma_ROR 5.02 4" xfId="17054"/>
    <cellStyle name="_Recon to Darrin's 5.11.05 proforma_Transmission Workbook for May BOD" xfId="17055"/>
    <cellStyle name="_Recon to Darrin's 5.11.05 proforma_Transmission Workbook for May BOD 2" xfId="17056"/>
    <cellStyle name="_Recon to Darrin's 5.11.05 proforma_Transmission Workbook for May BOD 2 2" xfId="17057"/>
    <cellStyle name="_Recon to Darrin's 5.11.05 proforma_Transmission Workbook for May BOD 2 2 2" xfId="17058"/>
    <cellStyle name="_Recon to Darrin's 5.11.05 proforma_Transmission Workbook for May BOD 2 2 2 2" xfId="17059"/>
    <cellStyle name="_Recon to Darrin's 5.11.05 proforma_Transmission Workbook for May BOD 2 3" xfId="17060"/>
    <cellStyle name="_Recon to Darrin's 5.11.05 proforma_Transmission Workbook for May BOD 2 3 2" xfId="17061"/>
    <cellStyle name="_Recon to Darrin's 5.11.05 proforma_Transmission Workbook for May BOD 2 4" xfId="17062"/>
    <cellStyle name="_Recon to Darrin's 5.11.05 proforma_Transmission Workbook for May BOD 2 4 2" xfId="17063"/>
    <cellStyle name="_Recon to Darrin's 5.11.05 proforma_Transmission Workbook for May BOD 3" xfId="17064"/>
    <cellStyle name="_Recon to Darrin's 5.11.05 proforma_Transmission Workbook for May BOD 3 2" xfId="17065"/>
    <cellStyle name="_Recon to Darrin's 5.11.05 proforma_Transmission Workbook for May BOD 3 2 2" xfId="17066"/>
    <cellStyle name="_Recon to Darrin's 5.11.05 proforma_Transmission Workbook for May BOD 3 3" xfId="17067"/>
    <cellStyle name="_Recon to Darrin's 5.11.05 proforma_Transmission Workbook for May BOD 4" xfId="17068"/>
    <cellStyle name="_Recon to Darrin's 5.11.05 proforma_Transmission Workbook for May BOD 4 2" xfId="17069"/>
    <cellStyle name="_Recon to Darrin's 5.11.05 proforma_Transmission Workbook for May BOD 4 2 2" xfId="17070"/>
    <cellStyle name="_Recon to Darrin's 5.11.05 proforma_Transmission Workbook for May BOD 4 3" xfId="17071"/>
    <cellStyle name="_Recon to Darrin's 5.11.05 proforma_Transmission Workbook for May BOD 5" xfId="17072"/>
    <cellStyle name="_Recon to Darrin's 5.11.05 proforma_Transmission Workbook for May BOD 5 2" xfId="17073"/>
    <cellStyle name="_Recon to Darrin's 5.11.05 proforma_Transmission Workbook for May BOD 6" xfId="17074"/>
    <cellStyle name="_Recon to Darrin's 5.11.05 proforma_Transmission Workbook for May BOD 6 2" xfId="17075"/>
    <cellStyle name="_Recon to Darrin's 5.11.05 proforma_Transmission Workbook for May BOD_DEM-WP(C) ENERG10C--ctn Mid-C_042010 2010GRC" xfId="17076"/>
    <cellStyle name="_Recon to Darrin's 5.11.05 proforma_Transmission Workbook for May BOD_DEM-WP(C) ENERG10C--ctn Mid-C_042010 2010GRC 2" xfId="17077"/>
    <cellStyle name="_Recon to Darrin's 5.11.05 proforma_Typical Residential Impacts 10.27.08" xfId="17078"/>
    <cellStyle name="_Recon to Darrin's 5.11.05 proforma_Wind Integration 10GRC" xfId="17079"/>
    <cellStyle name="_Recon to Darrin's 5.11.05 proforma_Wind Integration 10GRC 2" xfId="17080"/>
    <cellStyle name="_Recon to Darrin's 5.11.05 proforma_Wind Integration 10GRC 2 2" xfId="17081"/>
    <cellStyle name="_Recon to Darrin's 5.11.05 proforma_Wind Integration 10GRC 2 2 2" xfId="17082"/>
    <cellStyle name="_Recon to Darrin's 5.11.05 proforma_Wind Integration 10GRC 2 2 2 2" xfId="17083"/>
    <cellStyle name="_Recon to Darrin's 5.11.05 proforma_Wind Integration 10GRC 2 3" xfId="17084"/>
    <cellStyle name="_Recon to Darrin's 5.11.05 proforma_Wind Integration 10GRC 2 3 2" xfId="17085"/>
    <cellStyle name="_Recon to Darrin's 5.11.05 proforma_Wind Integration 10GRC 2 4" xfId="17086"/>
    <cellStyle name="_Recon to Darrin's 5.11.05 proforma_Wind Integration 10GRC 2 4 2" xfId="17087"/>
    <cellStyle name="_Recon to Darrin's 5.11.05 proforma_Wind Integration 10GRC 3" xfId="17088"/>
    <cellStyle name="_Recon to Darrin's 5.11.05 proforma_Wind Integration 10GRC 3 2" xfId="17089"/>
    <cellStyle name="_Recon to Darrin's 5.11.05 proforma_Wind Integration 10GRC 3 2 2" xfId="17090"/>
    <cellStyle name="_Recon to Darrin's 5.11.05 proforma_Wind Integration 10GRC 3 3" xfId="17091"/>
    <cellStyle name="_Recon to Darrin's 5.11.05 proforma_Wind Integration 10GRC 4" xfId="17092"/>
    <cellStyle name="_Recon to Darrin's 5.11.05 proforma_Wind Integration 10GRC 4 2" xfId="17093"/>
    <cellStyle name="_Recon to Darrin's 5.11.05 proforma_Wind Integration 10GRC 4 2 2" xfId="17094"/>
    <cellStyle name="_Recon to Darrin's 5.11.05 proforma_Wind Integration 10GRC 4 3" xfId="17095"/>
    <cellStyle name="_Recon to Darrin's 5.11.05 proforma_Wind Integration 10GRC 5" xfId="17096"/>
    <cellStyle name="_Recon to Darrin's 5.11.05 proforma_Wind Integration 10GRC 5 2" xfId="17097"/>
    <cellStyle name="_Recon to Darrin's 5.11.05 proforma_Wind Integration 10GRC 6" xfId="17098"/>
    <cellStyle name="_Recon to Darrin's 5.11.05 proforma_Wind Integration 10GRC 6 2" xfId="17099"/>
    <cellStyle name="_Recon to Darrin's 5.11.05 proforma_Wind Integration 10GRC_DEM-WP(C) ENERG10C--ctn Mid-C_042010 2010GRC" xfId="17100"/>
    <cellStyle name="_Recon to Darrin's 5.11.05 proforma_Wind Integration 10GRC_DEM-WP(C) ENERG10C--ctn Mid-C_042010 2010GRC 2" xfId="17101"/>
    <cellStyle name="_Revenue" xfId="17102"/>
    <cellStyle name="_Revenue 2" xfId="17103"/>
    <cellStyle name="_Revenue_2.01G Temp Normalization(C) NEW WAY DM" xfId="17104"/>
    <cellStyle name="_Revenue_2.02G Revenues and Expenses NEW WAY DM" xfId="17105"/>
    <cellStyle name="_Revenue_4.01G Temp Normalization (C)" xfId="17106"/>
    <cellStyle name="_Revenue_4.01G Temp Normalization(HC)" xfId="17107"/>
    <cellStyle name="_Revenue_4.01G Temp Normalization(HC)new" xfId="17108"/>
    <cellStyle name="_Revenue_4.01G Temp Normalization(not used)" xfId="17109"/>
    <cellStyle name="_Revenue_Book1" xfId="17110"/>
    <cellStyle name="_Revenue_Data" xfId="17111"/>
    <cellStyle name="_Revenue_Data 2" xfId="17112"/>
    <cellStyle name="_Revenue_Data_1" xfId="17113"/>
    <cellStyle name="_Revenue_Data_1 2" xfId="17114"/>
    <cellStyle name="_Revenue_Data_Pro Forma Rev 09 GRC" xfId="17115"/>
    <cellStyle name="_Revenue_Data_Pro Forma Rev 09 GRC 2" xfId="17116"/>
    <cellStyle name="_Revenue_Data_Pro Forma Rev 2010 GRC" xfId="17117"/>
    <cellStyle name="_Revenue_Data_Pro Forma Rev 2010 GRC 2" xfId="17118"/>
    <cellStyle name="_Revenue_Data_Pro Forma Rev 2010 GRC_Preliminary" xfId="17119"/>
    <cellStyle name="_Revenue_Data_Pro Forma Rev 2010 GRC_Preliminary 2" xfId="17120"/>
    <cellStyle name="_Revenue_Data_Revenue (Feb 09 - Jan 10)" xfId="17121"/>
    <cellStyle name="_Revenue_Data_Revenue (Feb 09 - Jan 10) 2" xfId="17122"/>
    <cellStyle name="_Revenue_Data_Revenue (Jan 09 - Dec 09)" xfId="17123"/>
    <cellStyle name="_Revenue_Data_Revenue (Jan 09 - Dec 09) 2" xfId="17124"/>
    <cellStyle name="_Revenue_Data_Revenue (Mar 09 - Feb 10)" xfId="17125"/>
    <cellStyle name="_Revenue_Data_Revenue (Mar 09 - Feb 10) 2" xfId="17126"/>
    <cellStyle name="_Revenue_Data_Volume Exhibit (Jan09 - Dec09)" xfId="17127"/>
    <cellStyle name="_Revenue_Data_Volume Exhibit (Jan09 - Dec09) 2" xfId="17128"/>
    <cellStyle name="_Revenue_Mins" xfId="17129"/>
    <cellStyle name="_Revenue_Mins 2" xfId="17130"/>
    <cellStyle name="_Revenue_Pro Forma Rev 07 GRC" xfId="17131"/>
    <cellStyle name="_Revenue_Pro Forma Rev 07 GRC 2" xfId="17132"/>
    <cellStyle name="_Revenue_Pro Forma Rev 08 GRC" xfId="17133"/>
    <cellStyle name="_Revenue_Pro Forma Rev 08 GRC 2" xfId="17134"/>
    <cellStyle name="_Revenue_Pro Forma Rev 09 GRC" xfId="17135"/>
    <cellStyle name="_Revenue_Pro Forma Rev 09 GRC 2" xfId="17136"/>
    <cellStyle name="_Revenue_Pro Forma Rev 2010 GRC" xfId="17137"/>
    <cellStyle name="_Revenue_Pro Forma Rev 2010 GRC 2" xfId="17138"/>
    <cellStyle name="_Revenue_Pro Forma Rev 2010 GRC_Preliminary" xfId="17139"/>
    <cellStyle name="_Revenue_Pro Forma Rev 2010 GRC_Preliminary 2" xfId="17140"/>
    <cellStyle name="_Revenue_Revenue (Feb 09 - Jan 10)" xfId="17141"/>
    <cellStyle name="_Revenue_Revenue (Feb 09 - Jan 10) 2" xfId="17142"/>
    <cellStyle name="_Revenue_Revenue (Jan 09 - Dec 09)" xfId="17143"/>
    <cellStyle name="_Revenue_Revenue (Jan 09 - Dec 09) 2" xfId="17144"/>
    <cellStyle name="_Revenue_Revenue (Mar 09 - Feb 10)" xfId="17145"/>
    <cellStyle name="_Revenue_Revenue (Mar 09 - Feb 10) 2" xfId="17146"/>
    <cellStyle name="_Revenue_Revenue Proforma_Restating Gas 11-16-07" xfId="17147"/>
    <cellStyle name="_Revenue_Sheet2" xfId="17148"/>
    <cellStyle name="_Revenue_Sheet2 2" xfId="17149"/>
    <cellStyle name="_Revenue_Therms Data" xfId="17150"/>
    <cellStyle name="_Revenue_Therms Data 2" xfId="17151"/>
    <cellStyle name="_Revenue_Therms Data Rerun" xfId="17152"/>
    <cellStyle name="_Revenue_Therms Data Rerun 2" xfId="17153"/>
    <cellStyle name="_Revenue_Volume Exhibit (Jan09 - Dec09)" xfId="17154"/>
    <cellStyle name="_Revenue_Volume Exhibit (Jan09 - Dec09) 2" xfId="17155"/>
    <cellStyle name="_x0013__Scenario 1 REC vs PTC Offset" xfId="17156"/>
    <cellStyle name="_x0013__Scenario 1 REC vs PTC Offset 2" xfId="17157"/>
    <cellStyle name="_x0013__Scenario 3" xfId="17158"/>
    <cellStyle name="_x0013__Scenario 3 2" xfId="17159"/>
    <cellStyle name="_Sumas Proforma - 11-09-07" xfId="17160"/>
    <cellStyle name="_Sumas Proforma - 11-09-07 2" xfId="17161"/>
    <cellStyle name="_Sumas Proforma - 11-09-07 2 2" xfId="17162"/>
    <cellStyle name="_Sumas Proforma - 11-09-07 2 2 2" xfId="17163"/>
    <cellStyle name="_Sumas Proforma - 11-09-07 2 3" xfId="17164"/>
    <cellStyle name="_Sumas Proforma - 11-09-07 3" xfId="17165"/>
    <cellStyle name="_Sumas Proforma - 11-09-07 3 2" xfId="17166"/>
    <cellStyle name="_Sumas Proforma - 11-09-07 4" xfId="17167"/>
    <cellStyle name="_Sumas Proforma - 11-09-07 4 2" xfId="17168"/>
    <cellStyle name="_Sumas Property Taxes v1" xfId="17169"/>
    <cellStyle name="_Sumas Property Taxes v1 2" xfId="17170"/>
    <cellStyle name="_Sumas Property Taxes v1 2 2" xfId="17171"/>
    <cellStyle name="_Sumas Property Taxes v1 2 2 2" xfId="17172"/>
    <cellStyle name="_Sumas Property Taxes v1 2 3" xfId="17173"/>
    <cellStyle name="_Sumas Property Taxes v1 3" xfId="17174"/>
    <cellStyle name="_Sumas Property Taxes v1 3 2" xfId="17175"/>
    <cellStyle name="_Sumas Property Taxes v1 4" xfId="17176"/>
    <cellStyle name="_Sumas Property Taxes v1 4 2" xfId="17177"/>
    <cellStyle name="_Tenaska Comparison" xfId="17178"/>
    <cellStyle name="_Tenaska Comparison 10" xfId="17179"/>
    <cellStyle name="_Tenaska Comparison 10 2" xfId="17180"/>
    <cellStyle name="_Tenaska Comparison 10 2 2" xfId="17181"/>
    <cellStyle name="_Tenaska Comparison 10 2 2 2" xfId="17182"/>
    <cellStyle name="_Tenaska Comparison 10 2 3" xfId="17183"/>
    <cellStyle name="_Tenaska Comparison 10 3" xfId="17184"/>
    <cellStyle name="_Tenaska Comparison 10 3 2" xfId="17185"/>
    <cellStyle name="_Tenaska Comparison 10 4" xfId="17186"/>
    <cellStyle name="_Tenaska Comparison 11" xfId="17187"/>
    <cellStyle name="_Tenaska Comparison 11 2" xfId="17188"/>
    <cellStyle name="_Tenaska Comparison 12" xfId="17189"/>
    <cellStyle name="_Tenaska Comparison 12 2" xfId="17190"/>
    <cellStyle name="_Tenaska Comparison 13" xfId="17191"/>
    <cellStyle name="_Tenaska Comparison 13 2" xfId="17192"/>
    <cellStyle name="_Tenaska Comparison 13 3" xfId="17193"/>
    <cellStyle name="_Tenaska Comparison 2" xfId="17194"/>
    <cellStyle name="_Tenaska Comparison 2 2" xfId="17195"/>
    <cellStyle name="_Tenaska Comparison 2 2 2" xfId="17196"/>
    <cellStyle name="_Tenaska Comparison 2 2 2 2" xfId="17197"/>
    <cellStyle name="_Tenaska Comparison 2 2 2 2 2" xfId="17198"/>
    <cellStyle name="_Tenaska Comparison 2 2 3" xfId="17199"/>
    <cellStyle name="_Tenaska Comparison 2 2 3 2" xfId="17200"/>
    <cellStyle name="_Tenaska Comparison 2 2 4" xfId="17201"/>
    <cellStyle name="_Tenaska Comparison 2 2 4 2" xfId="17202"/>
    <cellStyle name="_Tenaska Comparison 2 3" xfId="17203"/>
    <cellStyle name="_Tenaska Comparison 2 3 2" xfId="17204"/>
    <cellStyle name="_Tenaska Comparison 2 3 2 2" xfId="17205"/>
    <cellStyle name="_Tenaska Comparison 2 3 3" xfId="17206"/>
    <cellStyle name="_Tenaska Comparison 2 4" xfId="17207"/>
    <cellStyle name="_Tenaska Comparison 2 4 2" xfId="17208"/>
    <cellStyle name="_Tenaska Comparison 2 4 2 2" xfId="17209"/>
    <cellStyle name="_Tenaska Comparison 2 4 3" xfId="17210"/>
    <cellStyle name="_Tenaska Comparison 2 5" xfId="17211"/>
    <cellStyle name="_Tenaska Comparison 2 5 2" xfId="17212"/>
    <cellStyle name="_Tenaska Comparison 2 6" xfId="17213"/>
    <cellStyle name="_Tenaska Comparison 2 6 2" xfId="17214"/>
    <cellStyle name="_Tenaska Comparison 3" xfId="17215"/>
    <cellStyle name="_Tenaska Comparison 3 2" xfId="17216"/>
    <cellStyle name="_Tenaska Comparison 3 2 2" xfId="17217"/>
    <cellStyle name="_Tenaska Comparison 3 2 2 2" xfId="17218"/>
    <cellStyle name="_Tenaska Comparison 3 2 3" xfId="17219"/>
    <cellStyle name="_Tenaska Comparison 3 3" xfId="17220"/>
    <cellStyle name="_Tenaska Comparison 3 3 2" xfId="17221"/>
    <cellStyle name="_Tenaska Comparison 3 3 2 2" xfId="17222"/>
    <cellStyle name="_Tenaska Comparison 3 3 3" xfId="17223"/>
    <cellStyle name="_Tenaska Comparison 3 4" xfId="17224"/>
    <cellStyle name="_Tenaska Comparison 3 4 2" xfId="17225"/>
    <cellStyle name="_Tenaska Comparison 3 5" xfId="17226"/>
    <cellStyle name="_Tenaska Comparison 3 5 2" xfId="17227"/>
    <cellStyle name="_Tenaska Comparison 4" xfId="17228"/>
    <cellStyle name="_Tenaska Comparison 4 2" xfId="17229"/>
    <cellStyle name="_Tenaska Comparison 4 2 2" xfId="17230"/>
    <cellStyle name="_Tenaska Comparison 4 2 2 2" xfId="17231"/>
    <cellStyle name="_Tenaska Comparison 4 2 2 2 2" xfId="17232"/>
    <cellStyle name="_Tenaska Comparison 4 2 3" xfId="17233"/>
    <cellStyle name="_Tenaska Comparison 4 2 3 2" xfId="17234"/>
    <cellStyle name="_Tenaska Comparison 4 2 4" xfId="17235"/>
    <cellStyle name="_Tenaska Comparison 4 2 4 2" xfId="17236"/>
    <cellStyle name="_Tenaska Comparison 4 3" xfId="17237"/>
    <cellStyle name="_Tenaska Comparison 4 3 2" xfId="17238"/>
    <cellStyle name="_Tenaska Comparison 4 3 2 2" xfId="17239"/>
    <cellStyle name="_Tenaska Comparison 4 3 3" xfId="17240"/>
    <cellStyle name="_Tenaska Comparison 4 4" xfId="17241"/>
    <cellStyle name="_Tenaska Comparison 4 4 2" xfId="17242"/>
    <cellStyle name="_Tenaska Comparison 4 4 2 2" xfId="17243"/>
    <cellStyle name="_Tenaska Comparison 4 4 3" xfId="17244"/>
    <cellStyle name="_Tenaska Comparison 4 5" xfId="17245"/>
    <cellStyle name="_Tenaska Comparison 4 5 2" xfId="17246"/>
    <cellStyle name="_Tenaska Comparison 4 6" xfId="17247"/>
    <cellStyle name="_Tenaska Comparison 4 6 2" xfId="17248"/>
    <cellStyle name="_Tenaska Comparison 5" xfId="17249"/>
    <cellStyle name="_Tenaska Comparison 5 2" xfId="17250"/>
    <cellStyle name="_Tenaska Comparison 5 2 2" xfId="17251"/>
    <cellStyle name="_Tenaska Comparison 5 2 2 2" xfId="17252"/>
    <cellStyle name="_Tenaska Comparison 5 2 2 2 2" xfId="17253"/>
    <cellStyle name="_Tenaska Comparison 5 2 3" xfId="17254"/>
    <cellStyle name="_Tenaska Comparison 5 2 3 2" xfId="17255"/>
    <cellStyle name="_Tenaska Comparison 5 2 4" xfId="17256"/>
    <cellStyle name="_Tenaska Comparison 5 2 4 2" xfId="17257"/>
    <cellStyle name="_Tenaska Comparison 5 2 5" xfId="17258"/>
    <cellStyle name="_Tenaska Comparison 5 3" xfId="17259"/>
    <cellStyle name="_Tenaska Comparison 5 3 2" xfId="17260"/>
    <cellStyle name="_Tenaska Comparison 5 3 2 2" xfId="17261"/>
    <cellStyle name="_Tenaska Comparison 5 3 3" xfId="17262"/>
    <cellStyle name="_Tenaska Comparison 5 4" xfId="17263"/>
    <cellStyle name="_Tenaska Comparison 5 4 2" xfId="17264"/>
    <cellStyle name="_Tenaska Comparison 5 4 2 2" xfId="17265"/>
    <cellStyle name="_Tenaska Comparison 5 4 3" xfId="17266"/>
    <cellStyle name="_Tenaska Comparison 5 5" xfId="17267"/>
    <cellStyle name="_Tenaska Comparison 5 5 2" xfId="17268"/>
    <cellStyle name="_Tenaska Comparison 5 6" xfId="17269"/>
    <cellStyle name="_Tenaska Comparison 5 6 2" xfId="17270"/>
    <cellStyle name="_Tenaska Comparison 6" xfId="17271"/>
    <cellStyle name="_Tenaska Comparison 6 2" xfId="17272"/>
    <cellStyle name="_Tenaska Comparison 6 2 2" xfId="17273"/>
    <cellStyle name="_Tenaska Comparison 6 2 2 2" xfId="17274"/>
    <cellStyle name="_Tenaska Comparison 6 2 2 2 2" xfId="17275"/>
    <cellStyle name="_Tenaska Comparison 6 2 3" xfId="17276"/>
    <cellStyle name="_Tenaska Comparison 6 2 3 2" xfId="17277"/>
    <cellStyle name="_Tenaska Comparison 6 2 4" xfId="17278"/>
    <cellStyle name="_Tenaska Comparison 6 2 4 2" xfId="17279"/>
    <cellStyle name="_Tenaska Comparison 6 2 5" xfId="17280"/>
    <cellStyle name="_Tenaska Comparison 6 3" xfId="17281"/>
    <cellStyle name="_Tenaska Comparison 6 3 2" xfId="17282"/>
    <cellStyle name="_Tenaska Comparison 6 3 2 2" xfId="17283"/>
    <cellStyle name="_Tenaska Comparison 6 4" xfId="17284"/>
    <cellStyle name="_Tenaska Comparison 6 4 2" xfId="17285"/>
    <cellStyle name="_Tenaska Comparison 6 5" xfId="17286"/>
    <cellStyle name="_Tenaska Comparison 6 5 2" xfId="17287"/>
    <cellStyle name="_Tenaska Comparison 7" xfId="17288"/>
    <cellStyle name="_Tenaska Comparison 7 2" xfId="17289"/>
    <cellStyle name="_Tenaska Comparison 7 2 2" xfId="17290"/>
    <cellStyle name="_Tenaska Comparison 7 2 2 2" xfId="17291"/>
    <cellStyle name="_Tenaska Comparison 7 3" xfId="17292"/>
    <cellStyle name="_Tenaska Comparison 7 3 2" xfId="17293"/>
    <cellStyle name="_Tenaska Comparison 7 4" xfId="17294"/>
    <cellStyle name="_Tenaska Comparison 7 4 2" xfId="17295"/>
    <cellStyle name="_Tenaska Comparison 8" xfId="17296"/>
    <cellStyle name="_Tenaska Comparison 8 2" xfId="17297"/>
    <cellStyle name="_Tenaska Comparison 8 2 2" xfId="17298"/>
    <cellStyle name="_Tenaska Comparison 8 3" xfId="17299"/>
    <cellStyle name="_Tenaska Comparison 9" xfId="17300"/>
    <cellStyle name="_Tenaska Comparison 9 2" xfId="17301"/>
    <cellStyle name="_Tenaska Comparison 9 2 2" xfId="17302"/>
    <cellStyle name="_Tenaska Comparison 9 3" xfId="17303"/>
    <cellStyle name="_Tenaska Comparison_(C) WHE Proforma with ITC cash grant 10 Yr Amort_for deferral_102809" xfId="17304"/>
    <cellStyle name="_Tenaska Comparison_(C) WHE Proforma with ITC cash grant 10 Yr Amort_for deferral_102809 2" xfId="17305"/>
    <cellStyle name="_Tenaska Comparison_(C) WHE Proforma with ITC cash grant 10 Yr Amort_for deferral_102809 2 2" xfId="17306"/>
    <cellStyle name="_Tenaska Comparison_(C) WHE Proforma with ITC cash grant 10 Yr Amort_for deferral_102809 2 2 2" xfId="17307"/>
    <cellStyle name="_Tenaska Comparison_(C) WHE Proforma with ITC cash grant 10 Yr Amort_for deferral_102809 2 2 2 2" xfId="17308"/>
    <cellStyle name="_Tenaska Comparison_(C) WHE Proforma with ITC cash grant 10 Yr Amort_for deferral_102809 2 3" xfId="17309"/>
    <cellStyle name="_Tenaska Comparison_(C) WHE Proforma with ITC cash grant 10 Yr Amort_for deferral_102809 2 3 2" xfId="17310"/>
    <cellStyle name="_Tenaska Comparison_(C) WHE Proforma with ITC cash grant 10 Yr Amort_for deferral_102809 2 4" xfId="17311"/>
    <cellStyle name="_Tenaska Comparison_(C) WHE Proforma with ITC cash grant 10 Yr Amort_for deferral_102809 2 4 2" xfId="17312"/>
    <cellStyle name="_Tenaska Comparison_(C) WHE Proforma with ITC cash grant 10 Yr Amort_for deferral_102809 3" xfId="17313"/>
    <cellStyle name="_Tenaska Comparison_(C) WHE Proforma with ITC cash grant 10 Yr Amort_for deferral_102809 3 2" xfId="17314"/>
    <cellStyle name="_Tenaska Comparison_(C) WHE Proforma with ITC cash grant 10 Yr Amort_for deferral_102809 3 2 2" xfId="17315"/>
    <cellStyle name="_Tenaska Comparison_(C) WHE Proforma with ITC cash grant 10 Yr Amort_for deferral_102809 3 3" xfId="17316"/>
    <cellStyle name="_Tenaska Comparison_(C) WHE Proforma with ITC cash grant 10 Yr Amort_for deferral_102809 4" xfId="17317"/>
    <cellStyle name="_Tenaska Comparison_(C) WHE Proforma with ITC cash grant 10 Yr Amort_for deferral_102809 4 2" xfId="17318"/>
    <cellStyle name="_Tenaska Comparison_(C) WHE Proforma with ITC cash grant 10 Yr Amort_for deferral_102809 4 2 2" xfId="17319"/>
    <cellStyle name="_Tenaska Comparison_(C) WHE Proforma with ITC cash grant 10 Yr Amort_for deferral_102809 4 3" xfId="17320"/>
    <cellStyle name="_Tenaska Comparison_(C) WHE Proforma with ITC cash grant 10 Yr Amort_for deferral_102809 5" xfId="17321"/>
    <cellStyle name="_Tenaska Comparison_(C) WHE Proforma with ITC cash grant 10 Yr Amort_for deferral_102809 5 2" xfId="17322"/>
    <cellStyle name="_Tenaska Comparison_(C) WHE Proforma with ITC cash grant 10 Yr Amort_for deferral_102809 6" xfId="17323"/>
    <cellStyle name="_Tenaska Comparison_(C) WHE Proforma with ITC cash grant 10 Yr Amort_for deferral_102809 6 2" xfId="17324"/>
    <cellStyle name="_Tenaska Comparison_(C) WHE Proforma with ITC cash grant 10 Yr Amort_for deferral_102809_16.07E Wild Horse Wind Expansionwrkingfile" xfId="17325"/>
    <cellStyle name="_Tenaska Comparison_(C) WHE Proforma with ITC cash grant 10 Yr Amort_for deferral_102809_16.07E Wild Horse Wind Expansionwrkingfile 2" xfId="17326"/>
    <cellStyle name="_Tenaska Comparison_(C) WHE Proforma with ITC cash grant 10 Yr Amort_for deferral_102809_16.07E Wild Horse Wind Expansionwrkingfile 2 2" xfId="17327"/>
    <cellStyle name="_Tenaska Comparison_(C) WHE Proforma with ITC cash grant 10 Yr Amort_for deferral_102809_16.07E Wild Horse Wind Expansionwrkingfile 2 2 2" xfId="17328"/>
    <cellStyle name="_Tenaska Comparison_(C) WHE Proforma with ITC cash grant 10 Yr Amort_for deferral_102809_16.07E Wild Horse Wind Expansionwrkingfile 2 2 2 2" xfId="17329"/>
    <cellStyle name="_Tenaska Comparison_(C) WHE Proforma with ITC cash grant 10 Yr Amort_for deferral_102809_16.07E Wild Horse Wind Expansionwrkingfile 2 3" xfId="17330"/>
    <cellStyle name="_Tenaska Comparison_(C) WHE Proforma with ITC cash grant 10 Yr Amort_for deferral_102809_16.07E Wild Horse Wind Expansionwrkingfile 2 3 2" xfId="17331"/>
    <cellStyle name="_Tenaska Comparison_(C) WHE Proforma with ITC cash grant 10 Yr Amort_for deferral_102809_16.07E Wild Horse Wind Expansionwrkingfile 2 4" xfId="17332"/>
    <cellStyle name="_Tenaska Comparison_(C) WHE Proforma with ITC cash grant 10 Yr Amort_for deferral_102809_16.07E Wild Horse Wind Expansionwrkingfile 2 4 2" xfId="17333"/>
    <cellStyle name="_Tenaska Comparison_(C) WHE Proforma with ITC cash grant 10 Yr Amort_for deferral_102809_16.07E Wild Horse Wind Expansionwrkingfile 3" xfId="17334"/>
    <cellStyle name="_Tenaska Comparison_(C) WHE Proforma with ITC cash grant 10 Yr Amort_for deferral_102809_16.07E Wild Horse Wind Expansionwrkingfile 3 2" xfId="17335"/>
    <cellStyle name="_Tenaska Comparison_(C) WHE Proforma with ITC cash grant 10 Yr Amort_for deferral_102809_16.07E Wild Horse Wind Expansionwrkingfile 3 2 2" xfId="17336"/>
    <cellStyle name="_Tenaska Comparison_(C) WHE Proforma with ITC cash grant 10 Yr Amort_for deferral_102809_16.07E Wild Horse Wind Expansionwrkingfile 3 3" xfId="17337"/>
    <cellStyle name="_Tenaska Comparison_(C) WHE Proforma with ITC cash grant 10 Yr Amort_for deferral_102809_16.07E Wild Horse Wind Expansionwrkingfile 4" xfId="17338"/>
    <cellStyle name="_Tenaska Comparison_(C) WHE Proforma with ITC cash grant 10 Yr Amort_for deferral_102809_16.07E Wild Horse Wind Expansionwrkingfile 4 2" xfId="17339"/>
    <cellStyle name="_Tenaska Comparison_(C) WHE Proforma with ITC cash grant 10 Yr Amort_for deferral_102809_16.07E Wild Horse Wind Expansionwrkingfile 4 2 2" xfId="17340"/>
    <cellStyle name="_Tenaska Comparison_(C) WHE Proforma with ITC cash grant 10 Yr Amort_for deferral_102809_16.07E Wild Horse Wind Expansionwrkingfile 4 3" xfId="17341"/>
    <cellStyle name="_Tenaska Comparison_(C) WHE Proforma with ITC cash grant 10 Yr Amort_for deferral_102809_16.07E Wild Horse Wind Expansionwrkingfile 5" xfId="17342"/>
    <cellStyle name="_Tenaska Comparison_(C) WHE Proforma with ITC cash grant 10 Yr Amort_for deferral_102809_16.07E Wild Horse Wind Expansionwrkingfile 5 2" xfId="17343"/>
    <cellStyle name="_Tenaska Comparison_(C) WHE Proforma with ITC cash grant 10 Yr Amort_for deferral_102809_16.07E Wild Horse Wind Expansionwrkingfile 6" xfId="17344"/>
    <cellStyle name="_Tenaska Comparison_(C) WHE Proforma with ITC cash grant 10 Yr Amort_for deferral_102809_16.07E Wild Horse Wind Expansionwrkingfile 6 2" xfId="17345"/>
    <cellStyle name="_Tenaska Comparison_(C) WHE Proforma with ITC cash grant 10 Yr Amort_for deferral_102809_16.07E Wild Horse Wind Expansionwrkingfile SF" xfId="17346"/>
    <cellStyle name="_Tenaska Comparison_(C) WHE Proforma with ITC cash grant 10 Yr Amort_for deferral_102809_16.07E Wild Horse Wind Expansionwrkingfile SF 2" xfId="17347"/>
    <cellStyle name="_Tenaska Comparison_(C) WHE Proforma with ITC cash grant 10 Yr Amort_for deferral_102809_16.07E Wild Horse Wind Expansionwrkingfile SF 2 2" xfId="17348"/>
    <cellStyle name="_Tenaska Comparison_(C) WHE Proforma with ITC cash grant 10 Yr Amort_for deferral_102809_16.07E Wild Horse Wind Expansionwrkingfile SF 2 2 2" xfId="17349"/>
    <cellStyle name="_Tenaska Comparison_(C) WHE Proforma with ITC cash grant 10 Yr Amort_for deferral_102809_16.07E Wild Horse Wind Expansionwrkingfile SF 2 2 2 2" xfId="17350"/>
    <cellStyle name="_Tenaska Comparison_(C) WHE Proforma with ITC cash grant 10 Yr Amort_for deferral_102809_16.07E Wild Horse Wind Expansionwrkingfile SF 2 3" xfId="17351"/>
    <cellStyle name="_Tenaska Comparison_(C) WHE Proforma with ITC cash grant 10 Yr Amort_for deferral_102809_16.07E Wild Horse Wind Expansionwrkingfile SF 2 3 2" xfId="17352"/>
    <cellStyle name="_Tenaska Comparison_(C) WHE Proforma with ITC cash grant 10 Yr Amort_for deferral_102809_16.07E Wild Horse Wind Expansionwrkingfile SF 2 4" xfId="17353"/>
    <cellStyle name="_Tenaska Comparison_(C) WHE Proforma with ITC cash grant 10 Yr Amort_for deferral_102809_16.07E Wild Horse Wind Expansionwrkingfile SF 2 4 2" xfId="17354"/>
    <cellStyle name="_Tenaska Comparison_(C) WHE Proforma with ITC cash grant 10 Yr Amort_for deferral_102809_16.07E Wild Horse Wind Expansionwrkingfile SF 3" xfId="17355"/>
    <cellStyle name="_Tenaska Comparison_(C) WHE Proforma with ITC cash grant 10 Yr Amort_for deferral_102809_16.07E Wild Horse Wind Expansionwrkingfile SF 3 2" xfId="17356"/>
    <cellStyle name="_Tenaska Comparison_(C) WHE Proforma with ITC cash grant 10 Yr Amort_for deferral_102809_16.07E Wild Horse Wind Expansionwrkingfile SF 3 2 2" xfId="17357"/>
    <cellStyle name="_Tenaska Comparison_(C) WHE Proforma with ITC cash grant 10 Yr Amort_for deferral_102809_16.07E Wild Horse Wind Expansionwrkingfile SF 3 3" xfId="17358"/>
    <cellStyle name="_Tenaska Comparison_(C) WHE Proforma with ITC cash grant 10 Yr Amort_for deferral_102809_16.07E Wild Horse Wind Expansionwrkingfile SF 4" xfId="17359"/>
    <cellStyle name="_Tenaska Comparison_(C) WHE Proforma with ITC cash grant 10 Yr Amort_for deferral_102809_16.07E Wild Horse Wind Expansionwrkingfile SF 4 2" xfId="17360"/>
    <cellStyle name="_Tenaska Comparison_(C) WHE Proforma with ITC cash grant 10 Yr Amort_for deferral_102809_16.07E Wild Horse Wind Expansionwrkingfile SF 4 2 2" xfId="17361"/>
    <cellStyle name="_Tenaska Comparison_(C) WHE Proforma with ITC cash grant 10 Yr Amort_for deferral_102809_16.07E Wild Horse Wind Expansionwrkingfile SF 4 3" xfId="17362"/>
    <cellStyle name="_Tenaska Comparison_(C) WHE Proforma with ITC cash grant 10 Yr Amort_for deferral_102809_16.07E Wild Horse Wind Expansionwrkingfile SF 5" xfId="17363"/>
    <cellStyle name="_Tenaska Comparison_(C) WHE Proforma with ITC cash grant 10 Yr Amort_for deferral_102809_16.07E Wild Horse Wind Expansionwrkingfile SF 5 2" xfId="17364"/>
    <cellStyle name="_Tenaska Comparison_(C) WHE Proforma with ITC cash grant 10 Yr Amort_for deferral_102809_16.07E Wild Horse Wind Expansionwrkingfile SF 6" xfId="17365"/>
    <cellStyle name="_Tenaska Comparison_(C) WHE Proforma with ITC cash grant 10 Yr Amort_for deferral_102809_16.07E Wild Horse Wind Expansionwrkingfile SF 6 2" xfId="17366"/>
    <cellStyle name="_Tenaska Comparison_(C) WHE Proforma with ITC cash grant 10 Yr Amort_for deferral_102809_16.07E Wild Horse Wind Expansionwrkingfile SF_DEM-WP(C) ENERG10C--ctn Mid-C_042010 2010GRC" xfId="17367"/>
    <cellStyle name="_Tenaska Comparison_(C) WHE Proforma with ITC cash grant 10 Yr Amort_for deferral_102809_16.07E Wild Horse Wind Expansionwrkingfile SF_DEM-WP(C) ENERG10C--ctn Mid-C_042010 2010GRC 2" xfId="17368"/>
    <cellStyle name="_Tenaska Comparison_(C) WHE Proforma with ITC cash grant 10 Yr Amort_for deferral_102809_16.07E Wild Horse Wind Expansionwrkingfile_DEM-WP(C) ENERG10C--ctn Mid-C_042010 2010GRC" xfId="17369"/>
    <cellStyle name="_Tenaska Comparison_(C) WHE Proforma with ITC cash grant 10 Yr Amort_for deferral_102809_16.07E Wild Horse Wind Expansionwrkingfile_DEM-WP(C) ENERG10C--ctn Mid-C_042010 2010GRC 2" xfId="17370"/>
    <cellStyle name="_Tenaska Comparison_(C) WHE Proforma with ITC cash grant 10 Yr Amort_for deferral_102809_16.37E Wild Horse Expansion DeferralRevwrkingfile SF" xfId="17371"/>
    <cellStyle name="_Tenaska Comparison_(C) WHE Proforma with ITC cash grant 10 Yr Amort_for deferral_102809_16.37E Wild Horse Expansion DeferralRevwrkingfile SF 2" xfId="17372"/>
    <cellStyle name="_Tenaska Comparison_(C) WHE Proforma with ITC cash grant 10 Yr Amort_for deferral_102809_16.37E Wild Horse Expansion DeferralRevwrkingfile SF 2 2" xfId="17373"/>
    <cellStyle name="_Tenaska Comparison_(C) WHE Proforma with ITC cash grant 10 Yr Amort_for deferral_102809_16.37E Wild Horse Expansion DeferralRevwrkingfile SF 2 2 2" xfId="17374"/>
    <cellStyle name="_Tenaska Comparison_(C) WHE Proforma with ITC cash grant 10 Yr Amort_for deferral_102809_16.37E Wild Horse Expansion DeferralRevwrkingfile SF 2 2 2 2" xfId="17375"/>
    <cellStyle name="_Tenaska Comparison_(C) WHE Proforma with ITC cash grant 10 Yr Amort_for deferral_102809_16.37E Wild Horse Expansion DeferralRevwrkingfile SF 2 3" xfId="17376"/>
    <cellStyle name="_Tenaska Comparison_(C) WHE Proforma with ITC cash grant 10 Yr Amort_for deferral_102809_16.37E Wild Horse Expansion DeferralRevwrkingfile SF 2 3 2" xfId="17377"/>
    <cellStyle name="_Tenaska Comparison_(C) WHE Proforma with ITC cash grant 10 Yr Amort_for deferral_102809_16.37E Wild Horse Expansion DeferralRevwrkingfile SF 2 4" xfId="17378"/>
    <cellStyle name="_Tenaska Comparison_(C) WHE Proforma with ITC cash grant 10 Yr Amort_for deferral_102809_16.37E Wild Horse Expansion DeferralRevwrkingfile SF 2 4 2" xfId="17379"/>
    <cellStyle name="_Tenaska Comparison_(C) WHE Proforma with ITC cash grant 10 Yr Amort_for deferral_102809_16.37E Wild Horse Expansion DeferralRevwrkingfile SF 3" xfId="17380"/>
    <cellStyle name="_Tenaska Comparison_(C) WHE Proforma with ITC cash grant 10 Yr Amort_for deferral_102809_16.37E Wild Horse Expansion DeferralRevwrkingfile SF 3 2" xfId="17381"/>
    <cellStyle name="_Tenaska Comparison_(C) WHE Proforma with ITC cash grant 10 Yr Amort_for deferral_102809_16.37E Wild Horse Expansion DeferralRevwrkingfile SF 3 2 2" xfId="17382"/>
    <cellStyle name="_Tenaska Comparison_(C) WHE Proforma with ITC cash grant 10 Yr Amort_for deferral_102809_16.37E Wild Horse Expansion DeferralRevwrkingfile SF 3 3" xfId="17383"/>
    <cellStyle name="_Tenaska Comparison_(C) WHE Proforma with ITC cash grant 10 Yr Amort_for deferral_102809_16.37E Wild Horse Expansion DeferralRevwrkingfile SF 4" xfId="17384"/>
    <cellStyle name="_Tenaska Comparison_(C) WHE Proforma with ITC cash grant 10 Yr Amort_for deferral_102809_16.37E Wild Horse Expansion DeferralRevwrkingfile SF 4 2" xfId="17385"/>
    <cellStyle name="_Tenaska Comparison_(C) WHE Proforma with ITC cash grant 10 Yr Amort_for deferral_102809_16.37E Wild Horse Expansion DeferralRevwrkingfile SF 4 2 2" xfId="17386"/>
    <cellStyle name="_Tenaska Comparison_(C) WHE Proforma with ITC cash grant 10 Yr Amort_for deferral_102809_16.37E Wild Horse Expansion DeferralRevwrkingfile SF 4 3" xfId="17387"/>
    <cellStyle name="_Tenaska Comparison_(C) WHE Proforma with ITC cash grant 10 Yr Amort_for deferral_102809_16.37E Wild Horse Expansion DeferralRevwrkingfile SF 5" xfId="17388"/>
    <cellStyle name="_Tenaska Comparison_(C) WHE Proforma with ITC cash grant 10 Yr Amort_for deferral_102809_16.37E Wild Horse Expansion DeferralRevwrkingfile SF 5 2" xfId="17389"/>
    <cellStyle name="_Tenaska Comparison_(C) WHE Proforma with ITC cash grant 10 Yr Amort_for deferral_102809_16.37E Wild Horse Expansion DeferralRevwrkingfile SF 6" xfId="17390"/>
    <cellStyle name="_Tenaska Comparison_(C) WHE Proforma with ITC cash grant 10 Yr Amort_for deferral_102809_16.37E Wild Horse Expansion DeferralRevwrkingfile SF 6 2" xfId="17391"/>
    <cellStyle name="_Tenaska Comparison_(C) WHE Proforma with ITC cash grant 10 Yr Amort_for deferral_102809_16.37E Wild Horse Expansion DeferralRevwrkingfile SF_DEM-WP(C) ENERG10C--ctn Mid-C_042010 2010GRC" xfId="17392"/>
    <cellStyle name="_Tenaska Comparison_(C) WHE Proforma with ITC cash grant 10 Yr Amort_for deferral_102809_16.37E Wild Horse Expansion DeferralRevwrkingfile SF_DEM-WP(C) ENERG10C--ctn Mid-C_042010 2010GRC 2" xfId="17393"/>
    <cellStyle name="_Tenaska Comparison_(C) WHE Proforma with ITC cash grant 10 Yr Amort_for deferral_102809_DEM-WP(C) ENERG10C--ctn Mid-C_042010 2010GRC" xfId="17394"/>
    <cellStyle name="_Tenaska Comparison_(C) WHE Proforma with ITC cash grant 10 Yr Amort_for deferral_102809_DEM-WP(C) ENERG10C--ctn Mid-C_042010 2010GRC 2" xfId="17395"/>
    <cellStyle name="_Tenaska Comparison_(C) WHE Proforma with ITC cash grant 10 Yr Amort_for rebuttal_120709" xfId="17396"/>
    <cellStyle name="_Tenaska Comparison_(C) WHE Proforma with ITC cash grant 10 Yr Amort_for rebuttal_120709 2" xfId="17397"/>
    <cellStyle name="_Tenaska Comparison_(C) WHE Proforma with ITC cash grant 10 Yr Amort_for rebuttal_120709 2 2" xfId="17398"/>
    <cellStyle name="_Tenaska Comparison_(C) WHE Proforma with ITC cash grant 10 Yr Amort_for rebuttal_120709 2 2 2" xfId="17399"/>
    <cellStyle name="_Tenaska Comparison_(C) WHE Proforma with ITC cash grant 10 Yr Amort_for rebuttal_120709 2 2 2 2" xfId="17400"/>
    <cellStyle name="_Tenaska Comparison_(C) WHE Proforma with ITC cash grant 10 Yr Amort_for rebuttal_120709 2 3" xfId="17401"/>
    <cellStyle name="_Tenaska Comparison_(C) WHE Proforma with ITC cash grant 10 Yr Amort_for rebuttal_120709 2 3 2" xfId="17402"/>
    <cellStyle name="_Tenaska Comparison_(C) WHE Proforma with ITC cash grant 10 Yr Amort_for rebuttal_120709 2 4" xfId="17403"/>
    <cellStyle name="_Tenaska Comparison_(C) WHE Proforma with ITC cash grant 10 Yr Amort_for rebuttal_120709 2 4 2" xfId="17404"/>
    <cellStyle name="_Tenaska Comparison_(C) WHE Proforma with ITC cash grant 10 Yr Amort_for rebuttal_120709 3" xfId="17405"/>
    <cellStyle name="_Tenaska Comparison_(C) WHE Proforma with ITC cash grant 10 Yr Amort_for rebuttal_120709 3 2" xfId="17406"/>
    <cellStyle name="_Tenaska Comparison_(C) WHE Proforma with ITC cash grant 10 Yr Amort_for rebuttal_120709 3 2 2" xfId="17407"/>
    <cellStyle name="_Tenaska Comparison_(C) WHE Proforma with ITC cash grant 10 Yr Amort_for rebuttal_120709 3 3" xfId="17408"/>
    <cellStyle name="_Tenaska Comparison_(C) WHE Proforma with ITC cash grant 10 Yr Amort_for rebuttal_120709 4" xfId="17409"/>
    <cellStyle name="_Tenaska Comparison_(C) WHE Proforma with ITC cash grant 10 Yr Amort_for rebuttal_120709 4 2" xfId="17410"/>
    <cellStyle name="_Tenaska Comparison_(C) WHE Proforma with ITC cash grant 10 Yr Amort_for rebuttal_120709 4 2 2" xfId="17411"/>
    <cellStyle name="_Tenaska Comparison_(C) WHE Proforma with ITC cash grant 10 Yr Amort_for rebuttal_120709 4 3" xfId="17412"/>
    <cellStyle name="_Tenaska Comparison_(C) WHE Proforma with ITC cash grant 10 Yr Amort_for rebuttal_120709 5" xfId="17413"/>
    <cellStyle name="_Tenaska Comparison_(C) WHE Proforma with ITC cash grant 10 Yr Amort_for rebuttal_120709 5 2" xfId="17414"/>
    <cellStyle name="_Tenaska Comparison_(C) WHE Proforma with ITC cash grant 10 Yr Amort_for rebuttal_120709 6" xfId="17415"/>
    <cellStyle name="_Tenaska Comparison_(C) WHE Proforma with ITC cash grant 10 Yr Amort_for rebuttal_120709 6 2" xfId="17416"/>
    <cellStyle name="_Tenaska Comparison_(C) WHE Proforma with ITC cash grant 10 Yr Amort_for rebuttal_120709_DEM-WP(C) ENERG10C--ctn Mid-C_042010 2010GRC" xfId="17417"/>
    <cellStyle name="_Tenaska Comparison_(C) WHE Proforma with ITC cash grant 10 Yr Amort_for rebuttal_120709_DEM-WP(C) ENERG10C--ctn Mid-C_042010 2010GRC 2" xfId="17418"/>
    <cellStyle name="_Tenaska Comparison_04.07E Wild Horse Wind Expansion" xfId="17419"/>
    <cellStyle name="_Tenaska Comparison_04.07E Wild Horse Wind Expansion 2" xfId="17420"/>
    <cellStyle name="_Tenaska Comparison_04.07E Wild Horse Wind Expansion 2 2" xfId="17421"/>
    <cellStyle name="_Tenaska Comparison_04.07E Wild Horse Wind Expansion 2 2 2" xfId="17422"/>
    <cellStyle name="_Tenaska Comparison_04.07E Wild Horse Wind Expansion 2 2 2 2" xfId="17423"/>
    <cellStyle name="_Tenaska Comparison_04.07E Wild Horse Wind Expansion 2 3" xfId="17424"/>
    <cellStyle name="_Tenaska Comparison_04.07E Wild Horse Wind Expansion 2 3 2" xfId="17425"/>
    <cellStyle name="_Tenaska Comparison_04.07E Wild Horse Wind Expansion 2 4" xfId="17426"/>
    <cellStyle name="_Tenaska Comparison_04.07E Wild Horse Wind Expansion 2 4 2" xfId="17427"/>
    <cellStyle name="_Tenaska Comparison_04.07E Wild Horse Wind Expansion 3" xfId="17428"/>
    <cellStyle name="_Tenaska Comparison_04.07E Wild Horse Wind Expansion 3 2" xfId="17429"/>
    <cellStyle name="_Tenaska Comparison_04.07E Wild Horse Wind Expansion 3 2 2" xfId="17430"/>
    <cellStyle name="_Tenaska Comparison_04.07E Wild Horse Wind Expansion 3 3" xfId="17431"/>
    <cellStyle name="_Tenaska Comparison_04.07E Wild Horse Wind Expansion 4" xfId="17432"/>
    <cellStyle name="_Tenaska Comparison_04.07E Wild Horse Wind Expansion 4 2" xfId="17433"/>
    <cellStyle name="_Tenaska Comparison_04.07E Wild Horse Wind Expansion 4 2 2" xfId="17434"/>
    <cellStyle name="_Tenaska Comparison_04.07E Wild Horse Wind Expansion 4 3" xfId="17435"/>
    <cellStyle name="_Tenaska Comparison_04.07E Wild Horse Wind Expansion 5" xfId="17436"/>
    <cellStyle name="_Tenaska Comparison_04.07E Wild Horse Wind Expansion 5 2" xfId="17437"/>
    <cellStyle name="_Tenaska Comparison_04.07E Wild Horse Wind Expansion 6" xfId="17438"/>
    <cellStyle name="_Tenaska Comparison_04.07E Wild Horse Wind Expansion 6 2" xfId="17439"/>
    <cellStyle name="_Tenaska Comparison_04.07E Wild Horse Wind Expansion_16.07E Wild Horse Wind Expansionwrkingfile" xfId="17440"/>
    <cellStyle name="_Tenaska Comparison_04.07E Wild Horse Wind Expansion_16.07E Wild Horse Wind Expansionwrkingfile 2" xfId="17441"/>
    <cellStyle name="_Tenaska Comparison_04.07E Wild Horse Wind Expansion_16.07E Wild Horse Wind Expansionwrkingfile 2 2" xfId="17442"/>
    <cellStyle name="_Tenaska Comparison_04.07E Wild Horse Wind Expansion_16.07E Wild Horse Wind Expansionwrkingfile 2 2 2" xfId="17443"/>
    <cellStyle name="_Tenaska Comparison_04.07E Wild Horse Wind Expansion_16.07E Wild Horse Wind Expansionwrkingfile 2 2 2 2" xfId="17444"/>
    <cellStyle name="_Tenaska Comparison_04.07E Wild Horse Wind Expansion_16.07E Wild Horse Wind Expansionwrkingfile 2 3" xfId="17445"/>
    <cellStyle name="_Tenaska Comparison_04.07E Wild Horse Wind Expansion_16.07E Wild Horse Wind Expansionwrkingfile 2 3 2" xfId="17446"/>
    <cellStyle name="_Tenaska Comparison_04.07E Wild Horse Wind Expansion_16.07E Wild Horse Wind Expansionwrkingfile 2 4" xfId="17447"/>
    <cellStyle name="_Tenaska Comparison_04.07E Wild Horse Wind Expansion_16.07E Wild Horse Wind Expansionwrkingfile 2 4 2" xfId="17448"/>
    <cellStyle name="_Tenaska Comparison_04.07E Wild Horse Wind Expansion_16.07E Wild Horse Wind Expansionwrkingfile 3" xfId="17449"/>
    <cellStyle name="_Tenaska Comparison_04.07E Wild Horse Wind Expansion_16.07E Wild Horse Wind Expansionwrkingfile 3 2" xfId="17450"/>
    <cellStyle name="_Tenaska Comparison_04.07E Wild Horse Wind Expansion_16.07E Wild Horse Wind Expansionwrkingfile 3 2 2" xfId="17451"/>
    <cellStyle name="_Tenaska Comparison_04.07E Wild Horse Wind Expansion_16.07E Wild Horse Wind Expansionwrkingfile 3 3" xfId="17452"/>
    <cellStyle name="_Tenaska Comparison_04.07E Wild Horse Wind Expansion_16.07E Wild Horse Wind Expansionwrkingfile 4" xfId="17453"/>
    <cellStyle name="_Tenaska Comparison_04.07E Wild Horse Wind Expansion_16.07E Wild Horse Wind Expansionwrkingfile 4 2" xfId="17454"/>
    <cellStyle name="_Tenaska Comparison_04.07E Wild Horse Wind Expansion_16.07E Wild Horse Wind Expansionwrkingfile 4 2 2" xfId="17455"/>
    <cellStyle name="_Tenaska Comparison_04.07E Wild Horse Wind Expansion_16.07E Wild Horse Wind Expansionwrkingfile 4 3" xfId="17456"/>
    <cellStyle name="_Tenaska Comparison_04.07E Wild Horse Wind Expansion_16.07E Wild Horse Wind Expansionwrkingfile 5" xfId="17457"/>
    <cellStyle name="_Tenaska Comparison_04.07E Wild Horse Wind Expansion_16.07E Wild Horse Wind Expansionwrkingfile 5 2" xfId="17458"/>
    <cellStyle name="_Tenaska Comparison_04.07E Wild Horse Wind Expansion_16.07E Wild Horse Wind Expansionwrkingfile 6" xfId="17459"/>
    <cellStyle name="_Tenaska Comparison_04.07E Wild Horse Wind Expansion_16.07E Wild Horse Wind Expansionwrkingfile 6 2" xfId="17460"/>
    <cellStyle name="_Tenaska Comparison_04.07E Wild Horse Wind Expansion_16.07E Wild Horse Wind Expansionwrkingfile SF" xfId="17461"/>
    <cellStyle name="_Tenaska Comparison_04.07E Wild Horse Wind Expansion_16.07E Wild Horse Wind Expansionwrkingfile SF 2" xfId="17462"/>
    <cellStyle name="_Tenaska Comparison_04.07E Wild Horse Wind Expansion_16.07E Wild Horse Wind Expansionwrkingfile SF 2 2" xfId="17463"/>
    <cellStyle name="_Tenaska Comparison_04.07E Wild Horse Wind Expansion_16.07E Wild Horse Wind Expansionwrkingfile SF 2 2 2" xfId="17464"/>
    <cellStyle name="_Tenaska Comparison_04.07E Wild Horse Wind Expansion_16.07E Wild Horse Wind Expansionwrkingfile SF 2 2 2 2" xfId="17465"/>
    <cellStyle name="_Tenaska Comparison_04.07E Wild Horse Wind Expansion_16.07E Wild Horse Wind Expansionwrkingfile SF 2 3" xfId="17466"/>
    <cellStyle name="_Tenaska Comparison_04.07E Wild Horse Wind Expansion_16.07E Wild Horse Wind Expansionwrkingfile SF 2 3 2" xfId="17467"/>
    <cellStyle name="_Tenaska Comparison_04.07E Wild Horse Wind Expansion_16.07E Wild Horse Wind Expansionwrkingfile SF 2 4" xfId="17468"/>
    <cellStyle name="_Tenaska Comparison_04.07E Wild Horse Wind Expansion_16.07E Wild Horse Wind Expansionwrkingfile SF 2 4 2" xfId="17469"/>
    <cellStyle name="_Tenaska Comparison_04.07E Wild Horse Wind Expansion_16.07E Wild Horse Wind Expansionwrkingfile SF 3" xfId="17470"/>
    <cellStyle name="_Tenaska Comparison_04.07E Wild Horse Wind Expansion_16.07E Wild Horse Wind Expansionwrkingfile SF 3 2" xfId="17471"/>
    <cellStyle name="_Tenaska Comparison_04.07E Wild Horse Wind Expansion_16.07E Wild Horse Wind Expansionwrkingfile SF 3 2 2" xfId="17472"/>
    <cellStyle name="_Tenaska Comparison_04.07E Wild Horse Wind Expansion_16.07E Wild Horse Wind Expansionwrkingfile SF 3 3" xfId="17473"/>
    <cellStyle name="_Tenaska Comparison_04.07E Wild Horse Wind Expansion_16.07E Wild Horse Wind Expansionwrkingfile SF 4" xfId="17474"/>
    <cellStyle name="_Tenaska Comparison_04.07E Wild Horse Wind Expansion_16.07E Wild Horse Wind Expansionwrkingfile SF 4 2" xfId="17475"/>
    <cellStyle name="_Tenaska Comparison_04.07E Wild Horse Wind Expansion_16.07E Wild Horse Wind Expansionwrkingfile SF 4 2 2" xfId="17476"/>
    <cellStyle name="_Tenaska Comparison_04.07E Wild Horse Wind Expansion_16.07E Wild Horse Wind Expansionwrkingfile SF 4 3" xfId="17477"/>
    <cellStyle name="_Tenaska Comparison_04.07E Wild Horse Wind Expansion_16.07E Wild Horse Wind Expansionwrkingfile SF 5" xfId="17478"/>
    <cellStyle name="_Tenaska Comparison_04.07E Wild Horse Wind Expansion_16.07E Wild Horse Wind Expansionwrkingfile SF 5 2" xfId="17479"/>
    <cellStyle name="_Tenaska Comparison_04.07E Wild Horse Wind Expansion_16.07E Wild Horse Wind Expansionwrkingfile SF 6" xfId="17480"/>
    <cellStyle name="_Tenaska Comparison_04.07E Wild Horse Wind Expansion_16.07E Wild Horse Wind Expansionwrkingfile SF 6 2" xfId="17481"/>
    <cellStyle name="_Tenaska Comparison_04.07E Wild Horse Wind Expansion_16.07E Wild Horse Wind Expansionwrkingfile SF_DEM-WP(C) ENERG10C--ctn Mid-C_042010 2010GRC" xfId="17482"/>
    <cellStyle name="_Tenaska Comparison_04.07E Wild Horse Wind Expansion_16.07E Wild Horse Wind Expansionwrkingfile SF_DEM-WP(C) ENERG10C--ctn Mid-C_042010 2010GRC 2" xfId="17483"/>
    <cellStyle name="_Tenaska Comparison_04.07E Wild Horse Wind Expansion_16.07E Wild Horse Wind Expansionwrkingfile_DEM-WP(C) ENERG10C--ctn Mid-C_042010 2010GRC" xfId="17484"/>
    <cellStyle name="_Tenaska Comparison_04.07E Wild Horse Wind Expansion_16.07E Wild Horse Wind Expansionwrkingfile_DEM-WP(C) ENERG10C--ctn Mid-C_042010 2010GRC 2" xfId="17485"/>
    <cellStyle name="_Tenaska Comparison_04.07E Wild Horse Wind Expansion_16.37E Wild Horse Expansion DeferralRevwrkingfile SF" xfId="17486"/>
    <cellStyle name="_Tenaska Comparison_04.07E Wild Horse Wind Expansion_16.37E Wild Horse Expansion DeferralRevwrkingfile SF 2" xfId="17487"/>
    <cellStyle name="_Tenaska Comparison_04.07E Wild Horse Wind Expansion_16.37E Wild Horse Expansion DeferralRevwrkingfile SF 2 2" xfId="17488"/>
    <cellStyle name="_Tenaska Comparison_04.07E Wild Horse Wind Expansion_16.37E Wild Horse Expansion DeferralRevwrkingfile SF 2 2 2" xfId="17489"/>
    <cellStyle name="_Tenaska Comparison_04.07E Wild Horse Wind Expansion_16.37E Wild Horse Expansion DeferralRevwrkingfile SF 2 2 2 2" xfId="17490"/>
    <cellStyle name="_Tenaska Comparison_04.07E Wild Horse Wind Expansion_16.37E Wild Horse Expansion DeferralRevwrkingfile SF 2 3" xfId="17491"/>
    <cellStyle name="_Tenaska Comparison_04.07E Wild Horse Wind Expansion_16.37E Wild Horse Expansion DeferralRevwrkingfile SF 2 3 2" xfId="17492"/>
    <cellStyle name="_Tenaska Comparison_04.07E Wild Horse Wind Expansion_16.37E Wild Horse Expansion DeferralRevwrkingfile SF 2 4" xfId="17493"/>
    <cellStyle name="_Tenaska Comparison_04.07E Wild Horse Wind Expansion_16.37E Wild Horse Expansion DeferralRevwrkingfile SF 2 4 2" xfId="17494"/>
    <cellStyle name="_Tenaska Comparison_04.07E Wild Horse Wind Expansion_16.37E Wild Horse Expansion DeferralRevwrkingfile SF 3" xfId="17495"/>
    <cellStyle name="_Tenaska Comparison_04.07E Wild Horse Wind Expansion_16.37E Wild Horse Expansion DeferralRevwrkingfile SF 3 2" xfId="17496"/>
    <cellStyle name="_Tenaska Comparison_04.07E Wild Horse Wind Expansion_16.37E Wild Horse Expansion DeferralRevwrkingfile SF 3 2 2" xfId="17497"/>
    <cellStyle name="_Tenaska Comparison_04.07E Wild Horse Wind Expansion_16.37E Wild Horse Expansion DeferralRevwrkingfile SF 3 3" xfId="17498"/>
    <cellStyle name="_Tenaska Comparison_04.07E Wild Horse Wind Expansion_16.37E Wild Horse Expansion DeferralRevwrkingfile SF 4" xfId="17499"/>
    <cellStyle name="_Tenaska Comparison_04.07E Wild Horse Wind Expansion_16.37E Wild Horse Expansion DeferralRevwrkingfile SF 4 2" xfId="17500"/>
    <cellStyle name="_Tenaska Comparison_04.07E Wild Horse Wind Expansion_16.37E Wild Horse Expansion DeferralRevwrkingfile SF 4 2 2" xfId="17501"/>
    <cellStyle name="_Tenaska Comparison_04.07E Wild Horse Wind Expansion_16.37E Wild Horse Expansion DeferralRevwrkingfile SF 4 3" xfId="17502"/>
    <cellStyle name="_Tenaska Comparison_04.07E Wild Horse Wind Expansion_16.37E Wild Horse Expansion DeferralRevwrkingfile SF 5" xfId="17503"/>
    <cellStyle name="_Tenaska Comparison_04.07E Wild Horse Wind Expansion_16.37E Wild Horse Expansion DeferralRevwrkingfile SF 5 2" xfId="17504"/>
    <cellStyle name="_Tenaska Comparison_04.07E Wild Horse Wind Expansion_16.37E Wild Horse Expansion DeferralRevwrkingfile SF 6" xfId="17505"/>
    <cellStyle name="_Tenaska Comparison_04.07E Wild Horse Wind Expansion_16.37E Wild Horse Expansion DeferralRevwrkingfile SF 6 2" xfId="17506"/>
    <cellStyle name="_Tenaska Comparison_04.07E Wild Horse Wind Expansion_16.37E Wild Horse Expansion DeferralRevwrkingfile SF_DEM-WP(C) ENERG10C--ctn Mid-C_042010 2010GRC" xfId="17507"/>
    <cellStyle name="_Tenaska Comparison_04.07E Wild Horse Wind Expansion_16.37E Wild Horse Expansion DeferralRevwrkingfile SF_DEM-WP(C) ENERG10C--ctn Mid-C_042010 2010GRC 2" xfId="17508"/>
    <cellStyle name="_Tenaska Comparison_04.07E Wild Horse Wind Expansion_DEM-WP(C) ENERG10C--ctn Mid-C_042010 2010GRC" xfId="17509"/>
    <cellStyle name="_Tenaska Comparison_04.07E Wild Horse Wind Expansion_DEM-WP(C) ENERG10C--ctn Mid-C_042010 2010GRC 2" xfId="17510"/>
    <cellStyle name="_Tenaska Comparison_16.07E Wild Horse Wind Expansionwrkingfile" xfId="17511"/>
    <cellStyle name="_Tenaska Comparison_16.07E Wild Horse Wind Expansionwrkingfile 2" xfId="17512"/>
    <cellStyle name="_Tenaska Comparison_16.07E Wild Horse Wind Expansionwrkingfile 2 2" xfId="17513"/>
    <cellStyle name="_Tenaska Comparison_16.07E Wild Horse Wind Expansionwrkingfile 2 2 2" xfId="17514"/>
    <cellStyle name="_Tenaska Comparison_16.07E Wild Horse Wind Expansionwrkingfile 2 2 2 2" xfId="17515"/>
    <cellStyle name="_Tenaska Comparison_16.07E Wild Horse Wind Expansionwrkingfile 2 3" xfId="17516"/>
    <cellStyle name="_Tenaska Comparison_16.07E Wild Horse Wind Expansionwrkingfile 2 3 2" xfId="17517"/>
    <cellStyle name="_Tenaska Comparison_16.07E Wild Horse Wind Expansionwrkingfile 2 4" xfId="17518"/>
    <cellStyle name="_Tenaska Comparison_16.07E Wild Horse Wind Expansionwrkingfile 2 4 2" xfId="17519"/>
    <cellStyle name="_Tenaska Comparison_16.07E Wild Horse Wind Expansionwrkingfile 3" xfId="17520"/>
    <cellStyle name="_Tenaska Comparison_16.07E Wild Horse Wind Expansionwrkingfile 3 2" xfId="17521"/>
    <cellStyle name="_Tenaska Comparison_16.07E Wild Horse Wind Expansionwrkingfile 3 2 2" xfId="17522"/>
    <cellStyle name="_Tenaska Comparison_16.07E Wild Horse Wind Expansionwrkingfile 3 3" xfId="17523"/>
    <cellStyle name="_Tenaska Comparison_16.07E Wild Horse Wind Expansionwrkingfile 4" xfId="17524"/>
    <cellStyle name="_Tenaska Comparison_16.07E Wild Horse Wind Expansionwrkingfile 4 2" xfId="17525"/>
    <cellStyle name="_Tenaska Comparison_16.07E Wild Horse Wind Expansionwrkingfile 4 2 2" xfId="17526"/>
    <cellStyle name="_Tenaska Comparison_16.07E Wild Horse Wind Expansionwrkingfile 4 3" xfId="17527"/>
    <cellStyle name="_Tenaska Comparison_16.07E Wild Horse Wind Expansionwrkingfile 5" xfId="17528"/>
    <cellStyle name="_Tenaska Comparison_16.07E Wild Horse Wind Expansionwrkingfile 5 2" xfId="17529"/>
    <cellStyle name="_Tenaska Comparison_16.07E Wild Horse Wind Expansionwrkingfile 6" xfId="17530"/>
    <cellStyle name="_Tenaska Comparison_16.07E Wild Horse Wind Expansionwrkingfile 6 2" xfId="17531"/>
    <cellStyle name="_Tenaska Comparison_16.07E Wild Horse Wind Expansionwrkingfile SF" xfId="17532"/>
    <cellStyle name="_Tenaska Comparison_16.07E Wild Horse Wind Expansionwrkingfile SF 2" xfId="17533"/>
    <cellStyle name="_Tenaska Comparison_16.07E Wild Horse Wind Expansionwrkingfile SF 2 2" xfId="17534"/>
    <cellStyle name="_Tenaska Comparison_16.07E Wild Horse Wind Expansionwrkingfile SF 2 2 2" xfId="17535"/>
    <cellStyle name="_Tenaska Comparison_16.07E Wild Horse Wind Expansionwrkingfile SF 2 2 2 2" xfId="17536"/>
    <cellStyle name="_Tenaska Comparison_16.07E Wild Horse Wind Expansionwrkingfile SF 2 3" xfId="17537"/>
    <cellStyle name="_Tenaska Comparison_16.07E Wild Horse Wind Expansionwrkingfile SF 2 3 2" xfId="17538"/>
    <cellStyle name="_Tenaska Comparison_16.07E Wild Horse Wind Expansionwrkingfile SF 2 4" xfId="17539"/>
    <cellStyle name="_Tenaska Comparison_16.07E Wild Horse Wind Expansionwrkingfile SF 2 4 2" xfId="17540"/>
    <cellStyle name="_Tenaska Comparison_16.07E Wild Horse Wind Expansionwrkingfile SF 3" xfId="17541"/>
    <cellStyle name="_Tenaska Comparison_16.07E Wild Horse Wind Expansionwrkingfile SF 3 2" xfId="17542"/>
    <cellStyle name="_Tenaska Comparison_16.07E Wild Horse Wind Expansionwrkingfile SF 3 2 2" xfId="17543"/>
    <cellStyle name="_Tenaska Comparison_16.07E Wild Horse Wind Expansionwrkingfile SF 3 3" xfId="17544"/>
    <cellStyle name="_Tenaska Comparison_16.07E Wild Horse Wind Expansionwrkingfile SF 4" xfId="17545"/>
    <cellStyle name="_Tenaska Comparison_16.07E Wild Horse Wind Expansionwrkingfile SF 4 2" xfId="17546"/>
    <cellStyle name="_Tenaska Comparison_16.07E Wild Horse Wind Expansionwrkingfile SF 4 2 2" xfId="17547"/>
    <cellStyle name="_Tenaska Comparison_16.07E Wild Horse Wind Expansionwrkingfile SF 4 3" xfId="17548"/>
    <cellStyle name="_Tenaska Comparison_16.07E Wild Horse Wind Expansionwrkingfile SF 5" xfId="17549"/>
    <cellStyle name="_Tenaska Comparison_16.07E Wild Horse Wind Expansionwrkingfile SF 5 2" xfId="17550"/>
    <cellStyle name="_Tenaska Comparison_16.07E Wild Horse Wind Expansionwrkingfile SF 6" xfId="17551"/>
    <cellStyle name="_Tenaska Comparison_16.07E Wild Horse Wind Expansionwrkingfile SF 6 2" xfId="17552"/>
    <cellStyle name="_Tenaska Comparison_16.07E Wild Horse Wind Expansionwrkingfile SF_DEM-WP(C) ENERG10C--ctn Mid-C_042010 2010GRC" xfId="17553"/>
    <cellStyle name="_Tenaska Comparison_16.07E Wild Horse Wind Expansionwrkingfile SF_DEM-WP(C) ENERG10C--ctn Mid-C_042010 2010GRC 2" xfId="17554"/>
    <cellStyle name="_Tenaska Comparison_16.07E Wild Horse Wind Expansionwrkingfile_DEM-WP(C) ENERG10C--ctn Mid-C_042010 2010GRC" xfId="17555"/>
    <cellStyle name="_Tenaska Comparison_16.07E Wild Horse Wind Expansionwrkingfile_DEM-WP(C) ENERG10C--ctn Mid-C_042010 2010GRC 2" xfId="17556"/>
    <cellStyle name="_Tenaska Comparison_16.37E Wild Horse Expansion DeferralRevwrkingfile SF" xfId="17557"/>
    <cellStyle name="_Tenaska Comparison_16.37E Wild Horse Expansion DeferralRevwrkingfile SF 2" xfId="17558"/>
    <cellStyle name="_Tenaska Comparison_16.37E Wild Horse Expansion DeferralRevwrkingfile SF 2 2" xfId="17559"/>
    <cellStyle name="_Tenaska Comparison_16.37E Wild Horse Expansion DeferralRevwrkingfile SF 2 2 2" xfId="17560"/>
    <cellStyle name="_Tenaska Comparison_16.37E Wild Horse Expansion DeferralRevwrkingfile SF 2 2 2 2" xfId="17561"/>
    <cellStyle name="_Tenaska Comparison_16.37E Wild Horse Expansion DeferralRevwrkingfile SF 2 3" xfId="17562"/>
    <cellStyle name="_Tenaska Comparison_16.37E Wild Horse Expansion DeferralRevwrkingfile SF 2 3 2" xfId="17563"/>
    <cellStyle name="_Tenaska Comparison_16.37E Wild Horse Expansion DeferralRevwrkingfile SF 2 4" xfId="17564"/>
    <cellStyle name="_Tenaska Comparison_16.37E Wild Horse Expansion DeferralRevwrkingfile SF 2 4 2" xfId="17565"/>
    <cellStyle name="_Tenaska Comparison_16.37E Wild Horse Expansion DeferralRevwrkingfile SF 3" xfId="17566"/>
    <cellStyle name="_Tenaska Comparison_16.37E Wild Horse Expansion DeferralRevwrkingfile SF 3 2" xfId="17567"/>
    <cellStyle name="_Tenaska Comparison_16.37E Wild Horse Expansion DeferralRevwrkingfile SF 3 2 2" xfId="17568"/>
    <cellStyle name="_Tenaska Comparison_16.37E Wild Horse Expansion DeferralRevwrkingfile SF 3 3" xfId="17569"/>
    <cellStyle name="_Tenaska Comparison_16.37E Wild Horse Expansion DeferralRevwrkingfile SF 4" xfId="17570"/>
    <cellStyle name="_Tenaska Comparison_16.37E Wild Horse Expansion DeferralRevwrkingfile SF 4 2" xfId="17571"/>
    <cellStyle name="_Tenaska Comparison_16.37E Wild Horse Expansion DeferralRevwrkingfile SF 4 2 2" xfId="17572"/>
    <cellStyle name="_Tenaska Comparison_16.37E Wild Horse Expansion DeferralRevwrkingfile SF 4 3" xfId="17573"/>
    <cellStyle name="_Tenaska Comparison_16.37E Wild Horse Expansion DeferralRevwrkingfile SF 5" xfId="17574"/>
    <cellStyle name="_Tenaska Comparison_16.37E Wild Horse Expansion DeferralRevwrkingfile SF 5 2" xfId="17575"/>
    <cellStyle name="_Tenaska Comparison_16.37E Wild Horse Expansion DeferralRevwrkingfile SF 6" xfId="17576"/>
    <cellStyle name="_Tenaska Comparison_16.37E Wild Horse Expansion DeferralRevwrkingfile SF 6 2" xfId="17577"/>
    <cellStyle name="_Tenaska Comparison_16.37E Wild Horse Expansion DeferralRevwrkingfile SF_DEM-WP(C) ENERG10C--ctn Mid-C_042010 2010GRC" xfId="17578"/>
    <cellStyle name="_Tenaska Comparison_16.37E Wild Horse Expansion DeferralRevwrkingfile SF_DEM-WP(C) ENERG10C--ctn Mid-C_042010 2010GRC 2" xfId="17579"/>
    <cellStyle name="_Tenaska Comparison_2009 Compliance Filing PCA Exhibits for GRC" xfId="17580"/>
    <cellStyle name="_Tenaska Comparison_2009 Compliance Filing PCA Exhibits for GRC 2" xfId="17581"/>
    <cellStyle name="_Tenaska Comparison_2009 Compliance Filing PCA Exhibits for GRC 2 2" xfId="17582"/>
    <cellStyle name="_Tenaska Comparison_2009 Compliance Filing PCA Exhibits for GRC 3" xfId="17583"/>
    <cellStyle name="_Tenaska Comparison_2009 GRC Compl Filing - Exhibit D" xfId="17584"/>
    <cellStyle name="_Tenaska Comparison_2009 GRC Compl Filing - Exhibit D 2" xfId="17585"/>
    <cellStyle name="_Tenaska Comparison_2009 GRC Compl Filing - Exhibit D 2 2" xfId="17586"/>
    <cellStyle name="_Tenaska Comparison_2009 GRC Compl Filing - Exhibit D 2 2 2" xfId="17587"/>
    <cellStyle name="_Tenaska Comparison_2009 GRC Compl Filing - Exhibit D 2 2 2 2" xfId="17588"/>
    <cellStyle name="_Tenaska Comparison_2009 GRC Compl Filing - Exhibit D 2 3" xfId="17589"/>
    <cellStyle name="_Tenaska Comparison_2009 GRC Compl Filing - Exhibit D 2 3 2" xfId="17590"/>
    <cellStyle name="_Tenaska Comparison_2009 GRC Compl Filing - Exhibit D 2 4" xfId="17591"/>
    <cellStyle name="_Tenaska Comparison_2009 GRC Compl Filing - Exhibit D 2 4 2" xfId="17592"/>
    <cellStyle name="_Tenaska Comparison_2009 GRC Compl Filing - Exhibit D 3" xfId="17593"/>
    <cellStyle name="_Tenaska Comparison_2009 GRC Compl Filing - Exhibit D 3 2" xfId="17594"/>
    <cellStyle name="_Tenaska Comparison_2009 GRC Compl Filing - Exhibit D 3 2 2" xfId="17595"/>
    <cellStyle name="_Tenaska Comparison_2009 GRC Compl Filing - Exhibit D 3 3" xfId="17596"/>
    <cellStyle name="_Tenaska Comparison_2009 GRC Compl Filing - Exhibit D 4" xfId="17597"/>
    <cellStyle name="_Tenaska Comparison_2009 GRC Compl Filing - Exhibit D 4 2" xfId="17598"/>
    <cellStyle name="_Tenaska Comparison_2009 GRC Compl Filing - Exhibit D 4 2 2" xfId="17599"/>
    <cellStyle name="_Tenaska Comparison_2009 GRC Compl Filing - Exhibit D 4 3" xfId="17600"/>
    <cellStyle name="_Tenaska Comparison_2009 GRC Compl Filing - Exhibit D 5" xfId="17601"/>
    <cellStyle name="_Tenaska Comparison_2009 GRC Compl Filing - Exhibit D 5 2" xfId="17602"/>
    <cellStyle name="_Tenaska Comparison_2009 GRC Compl Filing - Exhibit D 6" xfId="17603"/>
    <cellStyle name="_Tenaska Comparison_2009 GRC Compl Filing - Exhibit D 6 2" xfId="17604"/>
    <cellStyle name="_Tenaska Comparison_2009 GRC Compl Filing - Exhibit D_DEM-WP(C) ENERG10C--ctn Mid-C_042010 2010GRC" xfId="17605"/>
    <cellStyle name="_Tenaska Comparison_2009 GRC Compl Filing - Exhibit D_DEM-WP(C) ENERG10C--ctn Mid-C_042010 2010GRC 2" xfId="17606"/>
    <cellStyle name="_Tenaska Comparison_3.01 Income Statement" xfId="17607"/>
    <cellStyle name="_Tenaska Comparison_4 31 Regulatory Assets and Liabilities  7 06- Exhibit D" xfId="17608"/>
    <cellStyle name="_Tenaska Comparison_4 31 Regulatory Assets and Liabilities  7 06- Exhibit D 2" xfId="17609"/>
    <cellStyle name="_Tenaska Comparison_4 31 Regulatory Assets and Liabilities  7 06- Exhibit D 2 2" xfId="17610"/>
    <cellStyle name="_Tenaska Comparison_4 31 Regulatory Assets and Liabilities  7 06- Exhibit D 2 2 2" xfId="17611"/>
    <cellStyle name="_Tenaska Comparison_4 31 Regulatory Assets and Liabilities  7 06- Exhibit D 2 2 2 2" xfId="17612"/>
    <cellStyle name="_Tenaska Comparison_4 31 Regulatory Assets and Liabilities  7 06- Exhibit D 2 2 3" xfId="17613"/>
    <cellStyle name="_Tenaska Comparison_4 31 Regulatory Assets and Liabilities  7 06- Exhibit D 2 3" xfId="17614"/>
    <cellStyle name="_Tenaska Comparison_4 31 Regulatory Assets and Liabilities  7 06- Exhibit D 2 3 2" xfId="17615"/>
    <cellStyle name="_Tenaska Comparison_4 31 Regulatory Assets and Liabilities  7 06- Exhibit D 2 3 2 2" xfId="17616"/>
    <cellStyle name="_Tenaska Comparison_4 31 Regulatory Assets and Liabilities  7 06- Exhibit D 2 3 3" xfId="17617"/>
    <cellStyle name="_Tenaska Comparison_4 31 Regulatory Assets and Liabilities  7 06- Exhibit D 2 4" xfId="17618"/>
    <cellStyle name="_Tenaska Comparison_4 31 Regulatory Assets and Liabilities  7 06- Exhibit D 2 4 2" xfId="17619"/>
    <cellStyle name="_Tenaska Comparison_4 31 Regulatory Assets and Liabilities  7 06- Exhibit D 2 5" xfId="17620"/>
    <cellStyle name="_Tenaska Comparison_4 31 Regulatory Assets and Liabilities  7 06- Exhibit D 2 5 2" xfId="17621"/>
    <cellStyle name="_Tenaska Comparison_4 31 Regulatory Assets and Liabilities  7 06- Exhibit D 3" xfId="17622"/>
    <cellStyle name="_Tenaska Comparison_4 31 Regulatory Assets and Liabilities  7 06- Exhibit D 3 2" xfId="17623"/>
    <cellStyle name="_Tenaska Comparison_4 31 Regulatory Assets and Liabilities  7 06- Exhibit D 3 2 2" xfId="17624"/>
    <cellStyle name="_Tenaska Comparison_4 31 Regulatory Assets and Liabilities  7 06- Exhibit D 3 3" xfId="17625"/>
    <cellStyle name="_Tenaska Comparison_4 31 Regulatory Assets and Liabilities  7 06- Exhibit D 4" xfId="17626"/>
    <cellStyle name="_Tenaska Comparison_4 31 Regulatory Assets and Liabilities  7 06- Exhibit D 4 2" xfId="17627"/>
    <cellStyle name="_Tenaska Comparison_4 31 Regulatory Assets and Liabilities  7 06- Exhibit D 4 2 2" xfId="17628"/>
    <cellStyle name="_Tenaska Comparison_4 31 Regulatory Assets and Liabilities  7 06- Exhibit D 4 3" xfId="17629"/>
    <cellStyle name="_Tenaska Comparison_4 31 Regulatory Assets and Liabilities  7 06- Exhibit D 5" xfId="17630"/>
    <cellStyle name="_Tenaska Comparison_4 31 Regulatory Assets and Liabilities  7 06- Exhibit D 5 2" xfId="17631"/>
    <cellStyle name="_Tenaska Comparison_4 31 Regulatory Assets and Liabilities  7 06- Exhibit D 6" xfId="17632"/>
    <cellStyle name="_Tenaska Comparison_4 31 Regulatory Assets and Liabilities  7 06- Exhibit D 6 2" xfId="17633"/>
    <cellStyle name="_Tenaska Comparison_4 31 Regulatory Assets and Liabilities  7 06- Exhibit D_DEM-WP(C) ENERG10C--ctn Mid-C_042010 2010GRC" xfId="17634"/>
    <cellStyle name="_Tenaska Comparison_4 31 Regulatory Assets and Liabilities  7 06- Exhibit D_DEM-WP(C) ENERG10C--ctn Mid-C_042010 2010GRC 2" xfId="17635"/>
    <cellStyle name="_Tenaska Comparison_4 31 Regulatory Assets and Liabilities  7 06- Exhibit D_NIM Summary" xfId="17636"/>
    <cellStyle name="_Tenaska Comparison_4 31 Regulatory Assets and Liabilities  7 06- Exhibit D_NIM Summary 2" xfId="17637"/>
    <cellStyle name="_Tenaska Comparison_4 31 Regulatory Assets and Liabilities  7 06- Exhibit D_NIM Summary 2 2" xfId="17638"/>
    <cellStyle name="_Tenaska Comparison_4 31 Regulatory Assets and Liabilities  7 06- Exhibit D_NIM Summary 2 2 2" xfId="17639"/>
    <cellStyle name="_Tenaska Comparison_4 31 Regulatory Assets and Liabilities  7 06- Exhibit D_NIM Summary 2 2 2 2" xfId="17640"/>
    <cellStyle name="_Tenaska Comparison_4 31 Regulatory Assets and Liabilities  7 06- Exhibit D_NIM Summary 2 3" xfId="17641"/>
    <cellStyle name="_Tenaska Comparison_4 31 Regulatory Assets and Liabilities  7 06- Exhibit D_NIM Summary 2 3 2" xfId="17642"/>
    <cellStyle name="_Tenaska Comparison_4 31 Regulatory Assets and Liabilities  7 06- Exhibit D_NIM Summary 2 4" xfId="17643"/>
    <cellStyle name="_Tenaska Comparison_4 31 Regulatory Assets and Liabilities  7 06- Exhibit D_NIM Summary 2 4 2" xfId="17644"/>
    <cellStyle name="_Tenaska Comparison_4 31 Regulatory Assets and Liabilities  7 06- Exhibit D_NIM Summary 3" xfId="17645"/>
    <cellStyle name="_Tenaska Comparison_4 31 Regulatory Assets and Liabilities  7 06- Exhibit D_NIM Summary 3 2" xfId="17646"/>
    <cellStyle name="_Tenaska Comparison_4 31 Regulatory Assets and Liabilities  7 06- Exhibit D_NIM Summary 3 2 2" xfId="17647"/>
    <cellStyle name="_Tenaska Comparison_4 31 Regulatory Assets and Liabilities  7 06- Exhibit D_NIM Summary 3 3" xfId="17648"/>
    <cellStyle name="_Tenaska Comparison_4 31 Regulatory Assets and Liabilities  7 06- Exhibit D_NIM Summary 4" xfId="17649"/>
    <cellStyle name="_Tenaska Comparison_4 31 Regulatory Assets and Liabilities  7 06- Exhibit D_NIM Summary 4 2" xfId="17650"/>
    <cellStyle name="_Tenaska Comparison_4 31 Regulatory Assets and Liabilities  7 06- Exhibit D_NIM Summary 4 2 2" xfId="17651"/>
    <cellStyle name="_Tenaska Comparison_4 31 Regulatory Assets and Liabilities  7 06- Exhibit D_NIM Summary 4 3" xfId="17652"/>
    <cellStyle name="_Tenaska Comparison_4 31 Regulatory Assets and Liabilities  7 06- Exhibit D_NIM Summary 5" xfId="17653"/>
    <cellStyle name="_Tenaska Comparison_4 31 Regulatory Assets and Liabilities  7 06- Exhibit D_NIM Summary 5 2" xfId="17654"/>
    <cellStyle name="_Tenaska Comparison_4 31 Regulatory Assets and Liabilities  7 06- Exhibit D_NIM Summary 6" xfId="17655"/>
    <cellStyle name="_Tenaska Comparison_4 31 Regulatory Assets and Liabilities  7 06- Exhibit D_NIM Summary 6 2" xfId="17656"/>
    <cellStyle name="_Tenaska Comparison_4 31 Regulatory Assets and Liabilities  7 06- Exhibit D_NIM Summary_DEM-WP(C) ENERG10C--ctn Mid-C_042010 2010GRC" xfId="17657"/>
    <cellStyle name="_Tenaska Comparison_4 31 Regulatory Assets and Liabilities  7 06- Exhibit D_NIM Summary_DEM-WP(C) ENERG10C--ctn Mid-C_042010 2010GRC 2" xfId="17658"/>
    <cellStyle name="_Tenaska Comparison_4 31 Regulatory Assets and Liabilities  7 06- Exhibit D_NIM+O&amp;M" xfId="17659"/>
    <cellStyle name="_Tenaska Comparison_4 31 Regulatory Assets and Liabilities  7 06- Exhibit D_NIM+O&amp;M 2" xfId="17660"/>
    <cellStyle name="_Tenaska Comparison_4 31 Regulatory Assets and Liabilities  7 06- Exhibit D_NIM+O&amp;M 2 2" xfId="17661"/>
    <cellStyle name="_Tenaska Comparison_4 31 Regulatory Assets and Liabilities  7 06- Exhibit D_NIM+O&amp;M 2 2 2" xfId="17662"/>
    <cellStyle name="_Tenaska Comparison_4 31 Regulatory Assets and Liabilities  7 06- Exhibit D_NIM+O&amp;M 3" xfId="17663"/>
    <cellStyle name="_Tenaska Comparison_4 31 Regulatory Assets and Liabilities  7 06- Exhibit D_NIM+O&amp;M 3 2" xfId="17664"/>
    <cellStyle name="_Tenaska Comparison_4 31 Regulatory Assets and Liabilities  7 06- Exhibit D_NIM+O&amp;M 3 2 2" xfId="17665"/>
    <cellStyle name="_Tenaska Comparison_4 31 Regulatory Assets and Liabilities  7 06- Exhibit D_NIM+O&amp;M 3 3" xfId="17666"/>
    <cellStyle name="_Tenaska Comparison_4 31 Regulatory Assets and Liabilities  7 06- Exhibit D_NIM+O&amp;M 4" xfId="17667"/>
    <cellStyle name="_Tenaska Comparison_4 31 Regulatory Assets and Liabilities  7 06- Exhibit D_NIM+O&amp;M 4 2" xfId="17668"/>
    <cellStyle name="_Tenaska Comparison_4 31 Regulatory Assets and Liabilities  7 06- Exhibit D_NIM+O&amp;M 5" xfId="17669"/>
    <cellStyle name="_Tenaska Comparison_4 31 Regulatory Assets and Liabilities  7 06- Exhibit D_NIM+O&amp;M 5 2" xfId="17670"/>
    <cellStyle name="_Tenaska Comparison_4 31 Regulatory Assets and Liabilities  7 06- Exhibit D_NIM+O&amp;M Monthly" xfId="17671"/>
    <cellStyle name="_Tenaska Comparison_4 31 Regulatory Assets and Liabilities  7 06- Exhibit D_NIM+O&amp;M Monthly 2" xfId="17672"/>
    <cellStyle name="_Tenaska Comparison_4 31 Regulatory Assets and Liabilities  7 06- Exhibit D_NIM+O&amp;M Monthly 2 2" xfId="17673"/>
    <cellStyle name="_Tenaska Comparison_4 31 Regulatory Assets and Liabilities  7 06- Exhibit D_NIM+O&amp;M Monthly 2 2 2" xfId="17674"/>
    <cellStyle name="_Tenaska Comparison_4 31 Regulatory Assets and Liabilities  7 06- Exhibit D_NIM+O&amp;M Monthly 3" xfId="17675"/>
    <cellStyle name="_Tenaska Comparison_4 31 Regulatory Assets and Liabilities  7 06- Exhibit D_NIM+O&amp;M Monthly 3 2" xfId="17676"/>
    <cellStyle name="_Tenaska Comparison_4 31 Regulatory Assets and Liabilities  7 06- Exhibit D_NIM+O&amp;M Monthly 3 2 2" xfId="17677"/>
    <cellStyle name="_Tenaska Comparison_4 31 Regulatory Assets and Liabilities  7 06- Exhibit D_NIM+O&amp;M Monthly 3 3" xfId="17678"/>
    <cellStyle name="_Tenaska Comparison_4 31 Regulatory Assets and Liabilities  7 06- Exhibit D_NIM+O&amp;M Monthly 4" xfId="17679"/>
    <cellStyle name="_Tenaska Comparison_4 31 Regulatory Assets and Liabilities  7 06- Exhibit D_NIM+O&amp;M Monthly 4 2" xfId="17680"/>
    <cellStyle name="_Tenaska Comparison_4 31 Regulatory Assets and Liabilities  7 06- Exhibit D_NIM+O&amp;M Monthly 5" xfId="17681"/>
    <cellStyle name="_Tenaska Comparison_4 31 Regulatory Assets and Liabilities  7 06- Exhibit D_NIM+O&amp;M Monthly 5 2" xfId="17682"/>
    <cellStyle name="_Tenaska Comparison_4 31E Reg Asset  Liab and EXH D" xfId="17683"/>
    <cellStyle name="_Tenaska Comparison_4 31E Reg Asset  Liab and EXH D _ Aug 10 Filing (2)" xfId="17684"/>
    <cellStyle name="_Tenaska Comparison_4 31E Reg Asset  Liab and EXH D _ Aug 10 Filing (2) 2" xfId="17685"/>
    <cellStyle name="_Tenaska Comparison_4 31E Reg Asset  Liab and EXH D _ Aug 10 Filing (2) 2 2" xfId="17686"/>
    <cellStyle name="_Tenaska Comparison_4 31E Reg Asset  Liab and EXH D _ Aug 10 Filing (2) 2 2 2" xfId="17687"/>
    <cellStyle name="_Tenaska Comparison_4 31E Reg Asset  Liab and EXH D _ Aug 10 Filing (2) 2 3" xfId="17688"/>
    <cellStyle name="_Tenaska Comparison_4 31E Reg Asset  Liab and EXH D _ Aug 10 Filing (2) 3" xfId="17689"/>
    <cellStyle name="_Tenaska Comparison_4 31E Reg Asset  Liab and EXH D _ Aug 10 Filing (2) 3 2" xfId="17690"/>
    <cellStyle name="_Tenaska Comparison_4 31E Reg Asset  Liab and EXH D _ Aug 10 Filing (2) 3 2 2" xfId="17691"/>
    <cellStyle name="_Tenaska Comparison_4 31E Reg Asset  Liab and EXH D _ Aug 10 Filing (2) 3 3" xfId="17692"/>
    <cellStyle name="_Tenaska Comparison_4 31E Reg Asset  Liab and EXH D _ Aug 10 Filing (2) 4" xfId="17693"/>
    <cellStyle name="_Tenaska Comparison_4 31E Reg Asset  Liab and EXH D _ Aug 10 Filing (2) 4 2" xfId="17694"/>
    <cellStyle name="_Tenaska Comparison_4 31E Reg Asset  Liab and EXH D _ Aug 10 Filing (2) 5" xfId="17695"/>
    <cellStyle name="_Tenaska Comparison_4 31E Reg Asset  Liab and EXH D _ Aug 10 Filing (2) 5 2" xfId="17696"/>
    <cellStyle name="_Tenaska Comparison_4 31E Reg Asset  Liab and EXH D 10" xfId="17697"/>
    <cellStyle name="_Tenaska Comparison_4 31E Reg Asset  Liab and EXH D 10 2" xfId="17698"/>
    <cellStyle name="_Tenaska Comparison_4 31E Reg Asset  Liab and EXH D 10 2 2" xfId="17699"/>
    <cellStyle name="_Tenaska Comparison_4 31E Reg Asset  Liab and EXH D 10 3" xfId="17700"/>
    <cellStyle name="_Tenaska Comparison_4 31E Reg Asset  Liab and EXH D 11" xfId="17701"/>
    <cellStyle name="_Tenaska Comparison_4 31E Reg Asset  Liab and EXH D 11 2" xfId="17702"/>
    <cellStyle name="_Tenaska Comparison_4 31E Reg Asset  Liab and EXH D 11 2 2" xfId="17703"/>
    <cellStyle name="_Tenaska Comparison_4 31E Reg Asset  Liab and EXH D 11 3" xfId="17704"/>
    <cellStyle name="_Tenaska Comparison_4 31E Reg Asset  Liab and EXH D 12" xfId="17705"/>
    <cellStyle name="_Tenaska Comparison_4 31E Reg Asset  Liab and EXH D 12 2" xfId="17706"/>
    <cellStyle name="_Tenaska Comparison_4 31E Reg Asset  Liab and EXH D 12 2 2" xfId="17707"/>
    <cellStyle name="_Tenaska Comparison_4 31E Reg Asset  Liab and EXH D 12 3" xfId="17708"/>
    <cellStyle name="_Tenaska Comparison_4 31E Reg Asset  Liab and EXH D 13" xfId="17709"/>
    <cellStyle name="_Tenaska Comparison_4 31E Reg Asset  Liab and EXH D 13 2" xfId="17710"/>
    <cellStyle name="_Tenaska Comparison_4 31E Reg Asset  Liab and EXH D 13 2 2" xfId="17711"/>
    <cellStyle name="_Tenaska Comparison_4 31E Reg Asset  Liab and EXH D 13 3" xfId="17712"/>
    <cellStyle name="_Tenaska Comparison_4 31E Reg Asset  Liab and EXH D 14" xfId="17713"/>
    <cellStyle name="_Tenaska Comparison_4 31E Reg Asset  Liab and EXH D 14 2" xfId="17714"/>
    <cellStyle name="_Tenaska Comparison_4 31E Reg Asset  Liab and EXH D 14 2 2" xfId="17715"/>
    <cellStyle name="_Tenaska Comparison_4 31E Reg Asset  Liab and EXH D 14 3" xfId="17716"/>
    <cellStyle name="_Tenaska Comparison_4 31E Reg Asset  Liab and EXH D 15" xfId="17717"/>
    <cellStyle name="_Tenaska Comparison_4 31E Reg Asset  Liab and EXH D 15 2" xfId="17718"/>
    <cellStyle name="_Tenaska Comparison_4 31E Reg Asset  Liab and EXH D 15 2 2" xfId="17719"/>
    <cellStyle name="_Tenaska Comparison_4 31E Reg Asset  Liab and EXH D 15 3" xfId="17720"/>
    <cellStyle name="_Tenaska Comparison_4 31E Reg Asset  Liab and EXH D 16" xfId="17721"/>
    <cellStyle name="_Tenaska Comparison_4 31E Reg Asset  Liab and EXH D 16 2" xfId="17722"/>
    <cellStyle name="_Tenaska Comparison_4 31E Reg Asset  Liab and EXH D 16 2 2" xfId="17723"/>
    <cellStyle name="_Tenaska Comparison_4 31E Reg Asset  Liab and EXH D 16 3" xfId="17724"/>
    <cellStyle name="_Tenaska Comparison_4 31E Reg Asset  Liab and EXH D 17" xfId="17725"/>
    <cellStyle name="_Tenaska Comparison_4 31E Reg Asset  Liab and EXH D 17 2" xfId="17726"/>
    <cellStyle name="_Tenaska Comparison_4 31E Reg Asset  Liab and EXH D 18" xfId="17727"/>
    <cellStyle name="_Tenaska Comparison_4 31E Reg Asset  Liab and EXH D 18 2" xfId="17728"/>
    <cellStyle name="_Tenaska Comparison_4 31E Reg Asset  Liab and EXH D 19" xfId="17729"/>
    <cellStyle name="_Tenaska Comparison_4 31E Reg Asset  Liab and EXH D 19 2" xfId="17730"/>
    <cellStyle name="_Tenaska Comparison_4 31E Reg Asset  Liab and EXH D 2" xfId="17731"/>
    <cellStyle name="_Tenaska Comparison_4 31E Reg Asset  Liab and EXH D 2 2" xfId="17732"/>
    <cellStyle name="_Tenaska Comparison_4 31E Reg Asset  Liab and EXH D 2 2 2" xfId="17733"/>
    <cellStyle name="_Tenaska Comparison_4 31E Reg Asset  Liab and EXH D 2 3" xfId="17734"/>
    <cellStyle name="_Tenaska Comparison_4 31E Reg Asset  Liab and EXH D 20" xfId="17735"/>
    <cellStyle name="_Tenaska Comparison_4 31E Reg Asset  Liab and EXH D 20 2" xfId="17736"/>
    <cellStyle name="_Tenaska Comparison_4 31E Reg Asset  Liab and EXH D 21" xfId="17737"/>
    <cellStyle name="_Tenaska Comparison_4 31E Reg Asset  Liab and EXH D 21 2" xfId="17738"/>
    <cellStyle name="_Tenaska Comparison_4 31E Reg Asset  Liab and EXH D 22" xfId="17739"/>
    <cellStyle name="_Tenaska Comparison_4 31E Reg Asset  Liab and EXH D 22 2" xfId="17740"/>
    <cellStyle name="_Tenaska Comparison_4 31E Reg Asset  Liab and EXH D 23" xfId="17741"/>
    <cellStyle name="_Tenaska Comparison_4 31E Reg Asset  Liab and EXH D 23 2" xfId="17742"/>
    <cellStyle name="_Tenaska Comparison_4 31E Reg Asset  Liab and EXH D 24" xfId="17743"/>
    <cellStyle name="_Tenaska Comparison_4 31E Reg Asset  Liab and EXH D 24 2" xfId="17744"/>
    <cellStyle name="_Tenaska Comparison_4 31E Reg Asset  Liab and EXH D 25" xfId="17745"/>
    <cellStyle name="_Tenaska Comparison_4 31E Reg Asset  Liab and EXH D 25 2" xfId="17746"/>
    <cellStyle name="_Tenaska Comparison_4 31E Reg Asset  Liab and EXH D 26" xfId="17747"/>
    <cellStyle name="_Tenaska Comparison_4 31E Reg Asset  Liab and EXH D 26 2" xfId="17748"/>
    <cellStyle name="_Tenaska Comparison_4 31E Reg Asset  Liab and EXH D 27" xfId="17749"/>
    <cellStyle name="_Tenaska Comparison_4 31E Reg Asset  Liab and EXH D 27 2" xfId="17750"/>
    <cellStyle name="_Tenaska Comparison_4 31E Reg Asset  Liab and EXH D 28" xfId="17751"/>
    <cellStyle name="_Tenaska Comparison_4 31E Reg Asset  Liab and EXH D 28 2" xfId="17752"/>
    <cellStyle name="_Tenaska Comparison_4 31E Reg Asset  Liab and EXH D 29" xfId="17753"/>
    <cellStyle name="_Tenaska Comparison_4 31E Reg Asset  Liab and EXH D 29 2" xfId="17754"/>
    <cellStyle name="_Tenaska Comparison_4 31E Reg Asset  Liab and EXH D 3" xfId="17755"/>
    <cellStyle name="_Tenaska Comparison_4 31E Reg Asset  Liab and EXH D 3 2" xfId="17756"/>
    <cellStyle name="_Tenaska Comparison_4 31E Reg Asset  Liab and EXH D 3 2 2" xfId="17757"/>
    <cellStyle name="_Tenaska Comparison_4 31E Reg Asset  Liab and EXH D 3 3" xfId="17758"/>
    <cellStyle name="_Tenaska Comparison_4 31E Reg Asset  Liab and EXH D 30" xfId="17759"/>
    <cellStyle name="_Tenaska Comparison_4 31E Reg Asset  Liab and EXH D 30 2" xfId="17760"/>
    <cellStyle name="_Tenaska Comparison_4 31E Reg Asset  Liab and EXH D 4" xfId="17761"/>
    <cellStyle name="_Tenaska Comparison_4 31E Reg Asset  Liab and EXH D 4 2" xfId="17762"/>
    <cellStyle name="_Tenaska Comparison_4 31E Reg Asset  Liab and EXH D 4 2 2" xfId="17763"/>
    <cellStyle name="_Tenaska Comparison_4 31E Reg Asset  Liab and EXH D 5" xfId="17764"/>
    <cellStyle name="_Tenaska Comparison_4 31E Reg Asset  Liab and EXH D 5 2" xfId="17765"/>
    <cellStyle name="_Tenaska Comparison_4 31E Reg Asset  Liab and EXH D 5 2 2" xfId="17766"/>
    <cellStyle name="_Tenaska Comparison_4 31E Reg Asset  Liab and EXH D 6" xfId="17767"/>
    <cellStyle name="_Tenaska Comparison_4 31E Reg Asset  Liab and EXH D 6 2" xfId="17768"/>
    <cellStyle name="_Tenaska Comparison_4 31E Reg Asset  Liab and EXH D 6 2 2" xfId="17769"/>
    <cellStyle name="_Tenaska Comparison_4 31E Reg Asset  Liab and EXH D 6 3" xfId="17770"/>
    <cellStyle name="_Tenaska Comparison_4 31E Reg Asset  Liab and EXH D 7" xfId="17771"/>
    <cellStyle name="_Tenaska Comparison_4 31E Reg Asset  Liab and EXH D 7 2" xfId="17772"/>
    <cellStyle name="_Tenaska Comparison_4 31E Reg Asset  Liab and EXH D 7 2 2" xfId="17773"/>
    <cellStyle name="_Tenaska Comparison_4 31E Reg Asset  Liab and EXH D 7 3" xfId="17774"/>
    <cellStyle name="_Tenaska Comparison_4 31E Reg Asset  Liab and EXH D 8" xfId="17775"/>
    <cellStyle name="_Tenaska Comparison_4 31E Reg Asset  Liab and EXH D 8 2" xfId="17776"/>
    <cellStyle name="_Tenaska Comparison_4 31E Reg Asset  Liab and EXH D 8 2 2" xfId="17777"/>
    <cellStyle name="_Tenaska Comparison_4 31E Reg Asset  Liab and EXH D 8 3" xfId="17778"/>
    <cellStyle name="_Tenaska Comparison_4 31E Reg Asset  Liab and EXH D 9" xfId="17779"/>
    <cellStyle name="_Tenaska Comparison_4 31E Reg Asset  Liab and EXH D 9 2" xfId="17780"/>
    <cellStyle name="_Tenaska Comparison_4 31E Reg Asset  Liab and EXH D 9 2 2" xfId="17781"/>
    <cellStyle name="_Tenaska Comparison_4 31E Reg Asset  Liab and EXH D 9 3" xfId="17782"/>
    <cellStyle name="_Tenaska Comparison_4 32 Regulatory Assets and Liabilities  7 06- Exhibit D" xfId="17783"/>
    <cellStyle name="_Tenaska Comparison_4 32 Regulatory Assets and Liabilities  7 06- Exhibit D 2" xfId="17784"/>
    <cellStyle name="_Tenaska Comparison_4 32 Regulatory Assets and Liabilities  7 06- Exhibit D 2 2" xfId="17785"/>
    <cellStyle name="_Tenaska Comparison_4 32 Regulatory Assets and Liabilities  7 06- Exhibit D 2 2 2" xfId="17786"/>
    <cellStyle name="_Tenaska Comparison_4 32 Regulatory Assets and Liabilities  7 06- Exhibit D 2 2 2 2" xfId="17787"/>
    <cellStyle name="_Tenaska Comparison_4 32 Regulatory Assets and Liabilities  7 06- Exhibit D 2 2 3" xfId="17788"/>
    <cellStyle name="_Tenaska Comparison_4 32 Regulatory Assets and Liabilities  7 06- Exhibit D 2 3" xfId="17789"/>
    <cellStyle name="_Tenaska Comparison_4 32 Regulatory Assets and Liabilities  7 06- Exhibit D 2 3 2" xfId="17790"/>
    <cellStyle name="_Tenaska Comparison_4 32 Regulatory Assets and Liabilities  7 06- Exhibit D 2 3 2 2" xfId="17791"/>
    <cellStyle name="_Tenaska Comparison_4 32 Regulatory Assets and Liabilities  7 06- Exhibit D 2 3 3" xfId="17792"/>
    <cellStyle name="_Tenaska Comparison_4 32 Regulatory Assets and Liabilities  7 06- Exhibit D 2 4" xfId="17793"/>
    <cellStyle name="_Tenaska Comparison_4 32 Regulatory Assets and Liabilities  7 06- Exhibit D 2 4 2" xfId="17794"/>
    <cellStyle name="_Tenaska Comparison_4 32 Regulatory Assets and Liabilities  7 06- Exhibit D 2 5" xfId="17795"/>
    <cellStyle name="_Tenaska Comparison_4 32 Regulatory Assets and Liabilities  7 06- Exhibit D 2 5 2" xfId="17796"/>
    <cellStyle name="_Tenaska Comparison_4 32 Regulatory Assets and Liabilities  7 06- Exhibit D 3" xfId="17797"/>
    <cellStyle name="_Tenaska Comparison_4 32 Regulatory Assets and Liabilities  7 06- Exhibit D 3 2" xfId="17798"/>
    <cellStyle name="_Tenaska Comparison_4 32 Regulatory Assets and Liabilities  7 06- Exhibit D 3 2 2" xfId="17799"/>
    <cellStyle name="_Tenaska Comparison_4 32 Regulatory Assets and Liabilities  7 06- Exhibit D 3 3" xfId="17800"/>
    <cellStyle name="_Tenaska Comparison_4 32 Regulatory Assets and Liabilities  7 06- Exhibit D 4" xfId="17801"/>
    <cellStyle name="_Tenaska Comparison_4 32 Regulatory Assets and Liabilities  7 06- Exhibit D 4 2" xfId="17802"/>
    <cellStyle name="_Tenaska Comparison_4 32 Regulatory Assets and Liabilities  7 06- Exhibit D 4 2 2" xfId="17803"/>
    <cellStyle name="_Tenaska Comparison_4 32 Regulatory Assets and Liabilities  7 06- Exhibit D 4 3" xfId="17804"/>
    <cellStyle name="_Tenaska Comparison_4 32 Regulatory Assets and Liabilities  7 06- Exhibit D 5" xfId="17805"/>
    <cellStyle name="_Tenaska Comparison_4 32 Regulatory Assets and Liabilities  7 06- Exhibit D 5 2" xfId="17806"/>
    <cellStyle name="_Tenaska Comparison_4 32 Regulatory Assets and Liabilities  7 06- Exhibit D 6" xfId="17807"/>
    <cellStyle name="_Tenaska Comparison_4 32 Regulatory Assets and Liabilities  7 06- Exhibit D 6 2" xfId="17808"/>
    <cellStyle name="_Tenaska Comparison_4 32 Regulatory Assets and Liabilities  7 06- Exhibit D_DEM-WP(C) ENERG10C--ctn Mid-C_042010 2010GRC" xfId="17809"/>
    <cellStyle name="_Tenaska Comparison_4 32 Regulatory Assets and Liabilities  7 06- Exhibit D_DEM-WP(C) ENERG10C--ctn Mid-C_042010 2010GRC 2" xfId="17810"/>
    <cellStyle name="_Tenaska Comparison_4 32 Regulatory Assets and Liabilities  7 06- Exhibit D_NIM Summary" xfId="17811"/>
    <cellStyle name="_Tenaska Comparison_4 32 Regulatory Assets and Liabilities  7 06- Exhibit D_NIM Summary 2" xfId="17812"/>
    <cellStyle name="_Tenaska Comparison_4 32 Regulatory Assets and Liabilities  7 06- Exhibit D_NIM Summary 2 2" xfId="17813"/>
    <cellStyle name="_Tenaska Comparison_4 32 Regulatory Assets and Liabilities  7 06- Exhibit D_NIM Summary 2 2 2" xfId="17814"/>
    <cellStyle name="_Tenaska Comparison_4 32 Regulatory Assets and Liabilities  7 06- Exhibit D_NIM Summary 2 2 2 2" xfId="17815"/>
    <cellStyle name="_Tenaska Comparison_4 32 Regulatory Assets and Liabilities  7 06- Exhibit D_NIM Summary 2 3" xfId="17816"/>
    <cellStyle name="_Tenaska Comparison_4 32 Regulatory Assets and Liabilities  7 06- Exhibit D_NIM Summary 2 3 2" xfId="17817"/>
    <cellStyle name="_Tenaska Comparison_4 32 Regulatory Assets and Liabilities  7 06- Exhibit D_NIM Summary 2 4" xfId="17818"/>
    <cellStyle name="_Tenaska Comparison_4 32 Regulatory Assets and Liabilities  7 06- Exhibit D_NIM Summary 2 4 2" xfId="17819"/>
    <cellStyle name="_Tenaska Comparison_4 32 Regulatory Assets and Liabilities  7 06- Exhibit D_NIM Summary 3" xfId="17820"/>
    <cellStyle name="_Tenaska Comparison_4 32 Regulatory Assets and Liabilities  7 06- Exhibit D_NIM Summary 3 2" xfId="17821"/>
    <cellStyle name="_Tenaska Comparison_4 32 Regulatory Assets and Liabilities  7 06- Exhibit D_NIM Summary 3 2 2" xfId="17822"/>
    <cellStyle name="_Tenaska Comparison_4 32 Regulatory Assets and Liabilities  7 06- Exhibit D_NIM Summary 3 3" xfId="17823"/>
    <cellStyle name="_Tenaska Comparison_4 32 Regulatory Assets and Liabilities  7 06- Exhibit D_NIM Summary 4" xfId="17824"/>
    <cellStyle name="_Tenaska Comparison_4 32 Regulatory Assets and Liabilities  7 06- Exhibit D_NIM Summary 4 2" xfId="17825"/>
    <cellStyle name="_Tenaska Comparison_4 32 Regulatory Assets and Liabilities  7 06- Exhibit D_NIM Summary 4 2 2" xfId="17826"/>
    <cellStyle name="_Tenaska Comparison_4 32 Regulatory Assets and Liabilities  7 06- Exhibit D_NIM Summary 4 3" xfId="17827"/>
    <cellStyle name="_Tenaska Comparison_4 32 Regulatory Assets and Liabilities  7 06- Exhibit D_NIM Summary 5" xfId="17828"/>
    <cellStyle name="_Tenaska Comparison_4 32 Regulatory Assets and Liabilities  7 06- Exhibit D_NIM Summary 5 2" xfId="17829"/>
    <cellStyle name="_Tenaska Comparison_4 32 Regulatory Assets and Liabilities  7 06- Exhibit D_NIM Summary 6" xfId="17830"/>
    <cellStyle name="_Tenaska Comparison_4 32 Regulatory Assets and Liabilities  7 06- Exhibit D_NIM Summary 6 2" xfId="17831"/>
    <cellStyle name="_Tenaska Comparison_4 32 Regulatory Assets and Liabilities  7 06- Exhibit D_NIM Summary_DEM-WP(C) ENERG10C--ctn Mid-C_042010 2010GRC" xfId="17832"/>
    <cellStyle name="_Tenaska Comparison_4 32 Regulatory Assets and Liabilities  7 06- Exhibit D_NIM Summary_DEM-WP(C) ENERG10C--ctn Mid-C_042010 2010GRC 2" xfId="17833"/>
    <cellStyle name="_Tenaska Comparison_4 32 Regulatory Assets and Liabilities  7 06- Exhibit D_NIM+O&amp;M" xfId="17834"/>
    <cellStyle name="_Tenaska Comparison_4 32 Regulatory Assets and Liabilities  7 06- Exhibit D_NIM+O&amp;M 2" xfId="17835"/>
    <cellStyle name="_Tenaska Comparison_4 32 Regulatory Assets and Liabilities  7 06- Exhibit D_NIM+O&amp;M 2 2" xfId="17836"/>
    <cellStyle name="_Tenaska Comparison_4 32 Regulatory Assets and Liabilities  7 06- Exhibit D_NIM+O&amp;M 2 2 2" xfId="17837"/>
    <cellStyle name="_Tenaska Comparison_4 32 Regulatory Assets and Liabilities  7 06- Exhibit D_NIM+O&amp;M 3" xfId="17838"/>
    <cellStyle name="_Tenaska Comparison_4 32 Regulatory Assets and Liabilities  7 06- Exhibit D_NIM+O&amp;M 3 2" xfId="17839"/>
    <cellStyle name="_Tenaska Comparison_4 32 Regulatory Assets and Liabilities  7 06- Exhibit D_NIM+O&amp;M 3 2 2" xfId="17840"/>
    <cellStyle name="_Tenaska Comparison_4 32 Regulatory Assets and Liabilities  7 06- Exhibit D_NIM+O&amp;M 3 3" xfId="17841"/>
    <cellStyle name="_Tenaska Comparison_4 32 Regulatory Assets and Liabilities  7 06- Exhibit D_NIM+O&amp;M 4" xfId="17842"/>
    <cellStyle name="_Tenaska Comparison_4 32 Regulatory Assets and Liabilities  7 06- Exhibit D_NIM+O&amp;M 4 2" xfId="17843"/>
    <cellStyle name="_Tenaska Comparison_4 32 Regulatory Assets and Liabilities  7 06- Exhibit D_NIM+O&amp;M 5" xfId="17844"/>
    <cellStyle name="_Tenaska Comparison_4 32 Regulatory Assets and Liabilities  7 06- Exhibit D_NIM+O&amp;M 5 2" xfId="17845"/>
    <cellStyle name="_Tenaska Comparison_4 32 Regulatory Assets and Liabilities  7 06- Exhibit D_NIM+O&amp;M Monthly" xfId="17846"/>
    <cellStyle name="_Tenaska Comparison_4 32 Regulatory Assets and Liabilities  7 06- Exhibit D_NIM+O&amp;M Monthly 2" xfId="17847"/>
    <cellStyle name="_Tenaska Comparison_4 32 Regulatory Assets and Liabilities  7 06- Exhibit D_NIM+O&amp;M Monthly 2 2" xfId="17848"/>
    <cellStyle name="_Tenaska Comparison_4 32 Regulatory Assets and Liabilities  7 06- Exhibit D_NIM+O&amp;M Monthly 2 2 2" xfId="17849"/>
    <cellStyle name="_Tenaska Comparison_4 32 Regulatory Assets and Liabilities  7 06- Exhibit D_NIM+O&amp;M Monthly 3" xfId="17850"/>
    <cellStyle name="_Tenaska Comparison_4 32 Regulatory Assets and Liabilities  7 06- Exhibit D_NIM+O&amp;M Monthly 3 2" xfId="17851"/>
    <cellStyle name="_Tenaska Comparison_4 32 Regulatory Assets and Liabilities  7 06- Exhibit D_NIM+O&amp;M Monthly 3 2 2" xfId="17852"/>
    <cellStyle name="_Tenaska Comparison_4 32 Regulatory Assets and Liabilities  7 06- Exhibit D_NIM+O&amp;M Monthly 3 3" xfId="17853"/>
    <cellStyle name="_Tenaska Comparison_4 32 Regulatory Assets and Liabilities  7 06- Exhibit D_NIM+O&amp;M Monthly 4" xfId="17854"/>
    <cellStyle name="_Tenaska Comparison_4 32 Regulatory Assets and Liabilities  7 06- Exhibit D_NIM+O&amp;M Monthly 4 2" xfId="17855"/>
    <cellStyle name="_Tenaska Comparison_4 32 Regulatory Assets and Liabilities  7 06- Exhibit D_NIM+O&amp;M Monthly 5" xfId="17856"/>
    <cellStyle name="_Tenaska Comparison_4 32 Regulatory Assets and Liabilities  7 06- Exhibit D_NIM+O&amp;M Monthly 5 2" xfId="17857"/>
    <cellStyle name="_Tenaska Comparison_AURORA Total New" xfId="17858"/>
    <cellStyle name="_Tenaska Comparison_AURORA Total New 2" xfId="17859"/>
    <cellStyle name="_Tenaska Comparison_AURORA Total New 2 2" xfId="17860"/>
    <cellStyle name="_Tenaska Comparison_AURORA Total New 2 2 2" xfId="17861"/>
    <cellStyle name="_Tenaska Comparison_AURORA Total New 2 2 2 2" xfId="17862"/>
    <cellStyle name="_Tenaska Comparison_AURORA Total New 2 3" xfId="17863"/>
    <cellStyle name="_Tenaska Comparison_AURORA Total New 2 3 2" xfId="17864"/>
    <cellStyle name="_Tenaska Comparison_AURORA Total New 2 4" xfId="17865"/>
    <cellStyle name="_Tenaska Comparison_AURORA Total New 2 4 2" xfId="17866"/>
    <cellStyle name="_Tenaska Comparison_AURORA Total New 3" xfId="17867"/>
    <cellStyle name="_Tenaska Comparison_AURORA Total New 3 2" xfId="17868"/>
    <cellStyle name="_Tenaska Comparison_AURORA Total New 3 2 2" xfId="17869"/>
    <cellStyle name="_Tenaska Comparison_AURORA Total New 4" xfId="17870"/>
    <cellStyle name="_Tenaska Comparison_AURORA Total New 4 2" xfId="17871"/>
    <cellStyle name="_Tenaska Comparison_AURORA Total New 5" xfId="17872"/>
    <cellStyle name="_Tenaska Comparison_AURORA Total New 5 2" xfId="17873"/>
    <cellStyle name="_Tenaska Comparison_Book1" xfId="17874"/>
    <cellStyle name="_Tenaska Comparison_Book2" xfId="17875"/>
    <cellStyle name="_Tenaska Comparison_Book2 2" xfId="17876"/>
    <cellStyle name="_Tenaska Comparison_Book2 2 2" xfId="17877"/>
    <cellStyle name="_Tenaska Comparison_Book2 2 2 2" xfId="17878"/>
    <cellStyle name="_Tenaska Comparison_Book2 2 2 2 2" xfId="17879"/>
    <cellStyle name="_Tenaska Comparison_Book2 2 3" xfId="17880"/>
    <cellStyle name="_Tenaska Comparison_Book2 2 3 2" xfId="17881"/>
    <cellStyle name="_Tenaska Comparison_Book2 2 4" xfId="17882"/>
    <cellStyle name="_Tenaska Comparison_Book2 2 4 2" xfId="17883"/>
    <cellStyle name="_Tenaska Comparison_Book2 3" xfId="17884"/>
    <cellStyle name="_Tenaska Comparison_Book2 3 2" xfId="17885"/>
    <cellStyle name="_Tenaska Comparison_Book2 3 2 2" xfId="17886"/>
    <cellStyle name="_Tenaska Comparison_Book2 3 3" xfId="17887"/>
    <cellStyle name="_Tenaska Comparison_Book2 4" xfId="17888"/>
    <cellStyle name="_Tenaska Comparison_Book2 4 2" xfId="17889"/>
    <cellStyle name="_Tenaska Comparison_Book2 4 2 2" xfId="17890"/>
    <cellStyle name="_Tenaska Comparison_Book2 4 3" xfId="17891"/>
    <cellStyle name="_Tenaska Comparison_Book2 5" xfId="17892"/>
    <cellStyle name="_Tenaska Comparison_Book2 5 2" xfId="17893"/>
    <cellStyle name="_Tenaska Comparison_Book2 6" xfId="17894"/>
    <cellStyle name="_Tenaska Comparison_Book2 6 2" xfId="17895"/>
    <cellStyle name="_Tenaska Comparison_Book2_Adj Bench DR 3 for Initial Briefs (Electric)" xfId="17896"/>
    <cellStyle name="_Tenaska Comparison_Book2_Adj Bench DR 3 for Initial Briefs (Electric) 2" xfId="17897"/>
    <cellStyle name="_Tenaska Comparison_Book2_Adj Bench DR 3 for Initial Briefs (Electric) 2 2" xfId="17898"/>
    <cellStyle name="_Tenaska Comparison_Book2_Adj Bench DR 3 for Initial Briefs (Electric) 2 2 2" xfId="17899"/>
    <cellStyle name="_Tenaska Comparison_Book2_Adj Bench DR 3 for Initial Briefs (Electric) 2 2 2 2" xfId="17900"/>
    <cellStyle name="_Tenaska Comparison_Book2_Adj Bench DR 3 for Initial Briefs (Electric) 2 3" xfId="17901"/>
    <cellStyle name="_Tenaska Comparison_Book2_Adj Bench DR 3 for Initial Briefs (Electric) 2 3 2" xfId="17902"/>
    <cellStyle name="_Tenaska Comparison_Book2_Adj Bench DR 3 for Initial Briefs (Electric) 2 4" xfId="17903"/>
    <cellStyle name="_Tenaska Comparison_Book2_Adj Bench DR 3 for Initial Briefs (Electric) 2 4 2" xfId="17904"/>
    <cellStyle name="_Tenaska Comparison_Book2_Adj Bench DR 3 for Initial Briefs (Electric) 3" xfId="17905"/>
    <cellStyle name="_Tenaska Comparison_Book2_Adj Bench DR 3 for Initial Briefs (Electric) 3 2" xfId="17906"/>
    <cellStyle name="_Tenaska Comparison_Book2_Adj Bench DR 3 for Initial Briefs (Electric) 3 2 2" xfId="17907"/>
    <cellStyle name="_Tenaska Comparison_Book2_Adj Bench DR 3 for Initial Briefs (Electric) 3 3" xfId="17908"/>
    <cellStyle name="_Tenaska Comparison_Book2_Adj Bench DR 3 for Initial Briefs (Electric) 4" xfId="17909"/>
    <cellStyle name="_Tenaska Comparison_Book2_Adj Bench DR 3 for Initial Briefs (Electric) 4 2" xfId="17910"/>
    <cellStyle name="_Tenaska Comparison_Book2_Adj Bench DR 3 for Initial Briefs (Electric) 4 2 2" xfId="17911"/>
    <cellStyle name="_Tenaska Comparison_Book2_Adj Bench DR 3 for Initial Briefs (Electric) 4 3" xfId="17912"/>
    <cellStyle name="_Tenaska Comparison_Book2_Adj Bench DR 3 for Initial Briefs (Electric) 5" xfId="17913"/>
    <cellStyle name="_Tenaska Comparison_Book2_Adj Bench DR 3 for Initial Briefs (Electric) 5 2" xfId="17914"/>
    <cellStyle name="_Tenaska Comparison_Book2_Adj Bench DR 3 for Initial Briefs (Electric) 6" xfId="17915"/>
    <cellStyle name="_Tenaska Comparison_Book2_Adj Bench DR 3 for Initial Briefs (Electric) 6 2" xfId="17916"/>
    <cellStyle name="_Tenaska Comparison_Book2_Adj Bench DR 3 for Initial Briefs (Electric)_DEM-WP(C) ENERG10C--ctn Mid-C_042010 2010GRC" xfId="17917"/>
    <cellStyle name="_Tenaska Comparison_Book2_Adj Bench DR 3 for Initial Briefs (Electric)_DEM-WP(C) ENERG10C--ctn Mid-C_042010 2010GRC 2" xfId="17918"/>
    <cellStyle name="_Tenaska Comparison_Book2_DEM-WP(C) ENERG10C--ctn Mid-C_042010 2010GRC" xfId="17919"/>
    <cellStyle name="_Tenaska Comparison_Book2_DEM-WP(C) ENERG10C--ctn Mid-C_042010 2010GRC 2" xfId="17920"/>
    <cellStyle name="_Tenaska Comparison_Book2_Electric Rev Req Model (2009 GRC) Rebuttal" xfId="17921"/>
    <cellStyle name="_Tenaska Comparison_Book2_Electric Rev Req Model (2009 GRC) Rebuttal 2" xfId="17922"/>
    <cellStyle name="_Tenaska Comparison_Book2_Electric Rev Req Model (2009 GRC) Rebuttal 2 2" xfId="17923"/>
    <cellStyle name="_Tenaska Comparison_Book2_Electric Rev Req Model (2009 GRC) Rebuttal 2 2 2" xfId="17924"/>
    <cellStyle name="_Tenaska Comparison_Book2_Electric Rev Req Model (2009 GRC) Rebuttal 2 3" xfId="17925"/>
    <cellStyle name="_Tenaska Comparison_Book2_Electric Rev Req Model (2009 GRC) Rebuttal 3" xfId="17926"/>
    <cellStyle name="_Tenaska Comparison_Book2_Electric Rev Req Model (2009 GRC) Rebuttal 3 2" xfId="17927"/>
    <cellStyle name="_Tenaska Comparison_Book2_Electric Rev Req Model (2009 GRC) Rebuttal 4" xfId="17928"/>
    <cellStyle name="_Tenaska Comparison_Book2_Electric Rev Req Model (2009 GRC) Rebuttal REmoval of New  WH Solar AdjustMI" xfId="17929"/>
    <cellStyle name="_Tenaska Comparison_Book2_Electric Rev Req Model (2009 GRC) Rebuttal REmoval of New  WH Solar AdjustMI 2" xfId="17930"/>
    <cellStyle name="_Tenaska Comparison_Book2_Electric Rev Req Model (2009 GRC) Rebuttal REmoval of New  WH Solar AdjustMI 2 2" xfId="17931"/>
    <cellStyle name="_Tenaska Comparison_Book2_Electric Rev Req Model (2009 GRC) Rebuttal REmoval of New  WH Solar AdjustMI 2 2 2" xfId="17932"/>
    <cellStyle name="_Tenaska Comparison_Book2_Electric Rev Req Model (2009 GRC) Rebuttal REmoval of New  WH Solar AdjustMI 2 2 2 2" xfId="17933"/>
    <cellStyle name="_Tenaska Comparison_Book2_Electric Rev Req Model (2009 GRC) Rebuttal REmoval of New  WH Solar AdjustMI 2 3" xfId="17934"/>
    <cellStyle name="_Tenaska Comparison_Book2_Electric Rev Req Model (2009 GRC) Rebuttal REmoval of New  WH Solar AdjustMI 2 3 2" xfId="17935"/>
    <cellStyle name="_Tenaska Comparison_Book2_Electric Rev Req Model (2009 GRC) Rebuttal REmoval of New  WH Solar AdjustMI 2 4" xfId="17936"/>
    <cellStyle name="_Tenaska Comparison_Book2_Electric Rev Req Model (2009 GRC) Rebuttal REmoval of New  WH Solar AdjustMI 2 4 2" xfId="17937"/>
    <cellStyle name="_Tenaska Comparison_Book2_Electric Rev Req Model (2009 GRC) Rebuttal REmoval of New  WH Solar AdjustMI 3" xfId="17938"/>
    <cellStyle name="_Tenaska Comparison_Book2_Electric Rev Req Model (2009 GRC) Rebuttal REmoval of New  WH Solar AdjustMI 3 2" xfId="17939"/>
    <cellStyle name="_Tenaska Comparison_Book2_Electric Rev Req Model (2009 GRC) Rebuttal REmoval of New  WH Solar AdjustMI 3 2 2" xfId="17940"/>
    <cellStyle name="_Tenaska Comparison_Book2_Electric Rev Req Model (2009 GRC) Rebuttal REmoval of New  WH Solar AdjustMI 3 3" xfId="17941"/>
    <cellStyle name="_Tenaska Comparison_Book2_Electric Rev Req Model (2009 GRC) Rebuttal REmoval of New  WH Solar AdjustMI 4" xfId="17942"/>
    <cellStyle name="_Tenaska Comparison_Book2_Electric Rev Req Model (2009 GRC) Rebuttal REmoval of New  WH Solar AdjustMI 4 2" xfId="17943"/>
    <cellStyle name="_Tenaska Comparison_Book2_Electric Rev Req Model (2009 GRC) Rebuttal REmoval of New  WH Solar AdjustMI 4 2 2" xfId="17944"/>
    <cellStyle name="_Tenaska Comparison_Book2_Electric Rev Req Model (2009 GRC) Rebuttal REmoval of New  WH Solar AdjustMI 4 3" xfId="17945"/>
    <cellStyle name="_Tenaska Comparison_Book2_Electric Rev Req Model (2009 GRC) Rebuttal REmoval of New  WH Solar AdjustMI 5" xfId="17946"/>
    <cellStyle name="_Tenaska Comparison_Book2_Electric Rev Req Model (2009 GRC) Rebuttal REmoval of New  WH Solar AdjustMI 5 2" xfId="17947"/>
    <cellStyle name="_Tenaska Comparison_Book2_Electric Rev Req Model (2009 GRC) Rebuttal REmoval of New  WH Solar AdjustMI 6" xfId="17948"/>
    <cellStyle name="_Tenaska Comparison_Book2_Electric Rev Req Model (2009 GRC) Rebuttal REmoval of New  WH Solar AdjustMI 6 2" xfId="17949"/>
    <cellStyle name="_Tenaska Comparison_Book2_Electric Rev Req Model (2009 GRC) Rebuttal REmoval of New  WH Solar AdjustMI_DEM-WP(C) ENERG10C--ctn Mid-C_042010 2010GRC" xfId="17950"/>
    <cellStyle name="_Tenaska Comparison_Book2_Electric Rev Req Model (2009 GRC) Rebuttal REmoval of New  WH Solar AdjustMI_DEM-WP(C) ENERG10C--ctn Mid-C_042010 2010GRC 2" xfId="17951"/>
    <cellStyle name="_Tenaska Comparison_Book2_Electric Rev Req Model (2009 GRC) Revised 01-18-2010" xfId="17952"/>
    <cellStyle name="_Tenaska Comparison_Book2_Electric Rev Req Model (2009 GRC) Revised 01-18-2010 2" xfId="17953"/>
    <cellStyle name="_Tenaska Comparison_Book2_Electric Rev Req Model (2009 GRC) Revised 01-18-2010 2 2" xfId="17954"/>
    <cellStyle name="_Tenaska Comparison_Book2_Electric Rev Req Model (2009 GRC) Revised 01-18-2010 2 2 2" xfId="17955"/>
    <cellStyle name="_Tenaska Comparison_Book2_Electric Rev Req Model (2009 GRC) Revised 01-18-2010 2 2 2 2" xfId="17956"/>
    <cellStyle name="_Tenaska Comparison_Book2_Electric Rev Req Model (2009 GRC) Revised 01-18-2010 2 3" xfId="17957"/>
    <cellStyle name="_Tenaska Comparison_Book2_Electric Rev Req Model (2009 GRC) Revised 01-18-2010 2 3 2" xfId="17958"/>
    <cellStyle name="_Tenaska Comparison_Book2_Electric Rev Req Model (2009 GRC) Revised 01-18-2010 2 4" xfId="17959"/>
    <cellStyle name="_Tenaska Comparison_Book2_Electric Rev Req Model (2009 GRC) Revised 01-18-2010 2 4 2" xfId="17960"/>
    <cellStyle name="_Tenaska Comparison_Book2_Electric Rev Req Model (2009 GRC) Revised 01-18-2010 3" xfId="17961"/>
    <cellStyle name="_Tenaska Comparison_Book2_Electric Rev Req Model (2009 GRC) Revised 01-18-2010 3 2" xfId="17962"/>
    <cellStyle name="_Tenaska Comparison_Book2_Electric Rev Req Model (2009 GRC) Revised 01-18-2010 3 2 2" xfId="17963"/>
    <cellStyle name="_Tenaska Comparison_Book2_Electric Rev Req Model (2009 GRC) Revised 01-18-2010 3 3" xfId="17964"/>
    <cellStyle name="_Tenaska Comparison_Book2_Electric Rev Req Model (2009 GRC) Revised 01-18-2010 4" xfId="17965"/>
    <cellStyle name="_Tenaska Comparison_Book2_Electric Rev Req Model (2009 GRC) Revised 01-18-2010 4 2" xfId="17966"/>
    <cellStyle name="_Tenaska Comparison_Book2_Electric Rev Req Model (2009 GRC) Revised 01-18-2010 4 2 2" xfId="17967"/>
    <cellStyle name="_Tenaska Comparison_Book2_Electric Rev Req Model (2009 GRC) Revised 01-18-2010 4 3" xfId="17968"/>
    <cellStyle name="_Tenaska Comparison_Book2_Electric Rev Req Model (2009 GRC) Revised 01-18-2010 5" xfId="17969"/>
    <cellStyle name="_Tenaska Comparison_Book2_Electric Rev Req Model (2009 GRC) Revised 01-18-2010 5 2" xfId="17970"/>
    <cellStyle name="_Tenaska Comparison_Book2_Electric Rev Req Model (2009 GRC) Revised 01-18-2010 6" xfId="17971"/>
    <cellStyle name="_Tenaska Comparison_Book2_Electric Rev Req Model (2009 GRC) Revised 01-18-2010 6 2" xfId="17972"/>
    <cellStyle name="_Tenaska Comparison_Book2_Electric Rev Req Model (2009 GRC) Revised 01-18-2010_DEM-WP(C) ENERG10C--ctn Mid-C_042010 2010GRC" xfId="17973"/>
    <cellStyle name="_Tenaska Comparison_Book2_Electric Rev Req Model (2009 GRC) Revised 01-18-2010_DEM-WP(C) ENERG10C--ctn Mid-C_042010 2010GRC 2" xfId="17974"/>
    <cellStyle name="_Tenaska Comparison_Book2_Final Order Electric EXHIBIT A-1" xfId="17975"/>
    <cellStyle name="_Tenaska Comparison_Book2_Final Order Electric EXHIBIT A-1 2" xfId="17976"/>
    <cellStyle name="_Tenaska Comparison_Book2_Final Order Electric EXHIBIT A-1 2 2" xfId="17977"/>
    <cellStyle name="_Tenaska Comparison_Book2_Final Order Electric EXHIBIT A-1 2 2 2" xfId="17978"/>
    <cellStyle name="_Tenaska Comparison_Book2_Final Order Electric EXHIBIT A-1 2 3" xfId="17979"/>
    <cellStyle name="_Tenaska Comparison_Book2_Final Order Electric EXHIBIT A-1 3" xfId="17980"/>
    <cellStyle name="_Tenaska Comparison_Book2_Final Order Electric EXHIBIT A-1 3 2" xfId="17981"/>
    <cellStyle name="_Tenaska Comparison_Book2_Final Order Electric EXHIBIT A-1 3 2 2" xfId="17982"/>
    <cellStyle name="_Tenaska Comparison_Book2_Final Order Electric EXHIBIT A-1 3 3" xfId="17983"/>
    <cellStyle name="_Tenaska Comparison_Book2_Final Order Electric EXHIBIT A-1 4" xfId="17984"/>
    <cellStyle name="_Tenaska Comparison_Book2_Final Order Electric EXHIBIT A-1 4 2" xfId="17985"/>
    <cellStyle name="_Tenaska Comparison_Book2_Final Order Electric EXHIBIT A-1 5" xfId="17986"/>
    <cellStyle name="_Tenaska Comparison_Book2_Final Order Electric EXHIBIT A-1 6" xfId="17987"/>
    <cellStyle name="_Tenaska Comparison_Book4" xfId="17988"/>
    <cellStyle name="_Tenaska Comparison_Book4 2" xfId="17989"/>
    <cellStyle name="_Tenaska Comparison_Book4 2 2" xfId="17990"/>
    <cellStyle name="_Tenaska Comparison_Book4 2 2 2" xfId="17991"/>
    <cellStyle name="_Tenaska Comparison_Book4 2 2 2 2" xfId="17992"/>
    <cellStyle name="_Tenaska Comparison_Book4 2 3" xfId="17993"/>
    <cellStyle name="_Tenaska Comparison_Book4 2 3 2" xfId="17994"/>
    <cellStyle name="_Tenaska Comparison_Book4 2 4" xfId="17995"/>
    <cellStyle name="_Tenaska Comparison_Book4 2 4 2" xfId="17996"/>
    <cellStyle name="_Tenaska Comparison_Book4 3" xfId="17997"/>
    <cellStyle name="_Tenaska Comparison_Book4 3 2" xfId="17998"/>
    <cellStyle name="_Tenaska Comparison_Book4 3 2 2" xfId="17999"/>
    <cellStyle name="_Tenaska Comparison_Book4 3 3" xfId="18000"/>
    <cellStyle name="_Tenaska Comparison_Book4 4" xfId="18001"/>
    <cellStyle name="_Tenaska Comparison_Book4 4 2" xfId="18002"/>
    <cellStyle name="_Tenaska Comparison_Book4 4 2 2" xfId="18003"/>
    <cellStyle name="_Tenaska Comparison_Book4 4 3" xfId="18004"/>
    <cellStyle name="_Tenaska Comparison_Book4 5" xfId="18005"/>
    <cellStyle name="_Tenaska Comparison_Book4 5 2" xfId="18006"/>
    <cellStyle name="_Tenaska Comparison_Book4 6" xfId="18007"/>
    <cellStyle name="_Tenaska Comparison_Book4 6 2" xfId="18008"/>
    <cellStyle name="_Tenaska Comparison_Book4_DEM-WP(C) ENERG10C--ctn Mid-C_042010 2010GRC" xfId="18009"/>
    <cellStyle name="_Tenaska Comparison_Book4_DEM-WP(C) ENERG10C--ctn Mid-C_042010 2010GRC 2" xfId="18010"/>
    <cellStyle name="_Tenaska Comparison_Book9" xfId="18011"/>
    <cellStyle name="_Tenaska Comparison_Book9 2" xfId="18012"/>
    <cellStyle name="_Tenaska Comparison_Book9 2 2" xfId="18013"/>
    <cellStyle name="_Tenaska Comparison_Book9 2 2 2" xfId="18014"/>
    <cellStyle name="_Tenaska Comparison_Book9 2 2 2 2" xfId="18015"/>
    <cellStyle name="_Tenaska Comparison_Book9 2 3" xfId="18016"/>
    <cellStyle name="_Tenaska Comparison_Book9 2 3 2" xfId="18017"/>
    <cellStyle name="_Tenaska Comparison_Book9 2 4" xfId="18018"/>
    <cellStyle name="_Tenaska Comparison_Book9 2 4 2" xfId="18019"/>
    <cellStyle name="_Tenaska Comparison_Book9 3" xfId="18020"/>
    <cellStyle name="_Tenaska Comparison_Book9 3 2" xfId="18021"/>
    <cellStyle name="_Tenaska Comparison_Book9 3 2 2" xfId="18022"/>
    <cellStyle name="_Tenaska Comparison_Book9 3 3" xfId="18023"/>
    <cellStyle name="_Tenaska Comparison_Book9 4" xfId="18024"/>
    <cellStyle name="_Tenaska Comparison_Book9 4 2" xfId="18025"/>
    <cellStyle name="_Tenaska Comparison_Book9 4 2 2" xfId="18026"/>
    <cellStyle name="_Tenaska Comparison_Book9 4 3" xfId="18027"/>
    <cellStyle name="_Tenaska Comparison_Book9 5" xfId="18028"/>
    <cellStyle name="_Tenaska Comparison_Book9 5 2" xfId="18029"/>
    <cellStyle name="_Tenaska Comparison_Book9 6" xfId="18030"/>
    <cellStyle name="_Tenaska Comparison_Book9 6 2" xfId="18031"/>
    <cellStyle name="_Tenaska Comparison_Book9_DEM-WP(C) ENERG10C--ctn Mid-C_042010 2010GRC" xfId="18032"/>
    <cellStyle name="_Tenaska Comparison_Book9_DEM-WP(C) ENERG10C--ctn Mid-C_042010 2010GRC 2" xfId="18033"/>
    <cellStyle name="_Tenaska Comparison_Chelan PUD Power Costs (8-10)" xfId="18034"/>
    <cellStyle name="_Tenaska Comparison_Chelan PUD Power Costs (8-10) 2" xfId="18035"/>
    <cellStyle name="_Tenaska Comparison_DEM-WP(C) Chelan Power Costs" xfId="18036"/>
    <cellStyle name="_Tenaska Comparison_DEM-WP(C) Chelan Power Costs 2" xfId="18037"/>
    <cellStyle name="_Tenaska Comparison_DEM-WP(C) Chelan Power Costs 2 2" xfId="18038"/>
    <cellStyle name="_Tenaska Comparison_DEM-WP(C) Chelan Power Costs 2 2 2" xfId="18039"/>
    <cellStyle name="_Tenaska Comparison_DEM-WP(C) Chelan Power Costs 2 3" xfId="18040"/>
    <cellStyle name="_Tenaska Comparison_DEM-WP(C) Chelan Power Costs 3" xfId="18041"/>
    <cellStyle name="_Tenaska Comparison_DEM-WP(C) Chelan Power Costs 3 2" xfId="18042"/>
    <cellStyle name="_Tenaska Comparison_DEM-WP(C) Chelan Power Costs 3 2 2" xfId="18043"/>
    <cellStyle name="_Tenaska Comparison_DEM-WP(C) Chelan Power Costs 3 3" xfId="18044"/>
    <cellStyle name="_Tenaska Comparison_DEM-WP(C) Chelan Power Costs 4" xfId="18045"/>
    <cellStyle name="_Tenaska Comparison_DEM-WP(C) Chelan Power Costs 4 2" xfId="18046"/>
    <cellStyle name="_Tenaska Comparison_DEM-WP(C) Chelan Power Costs 5" xfId="18047"/>
    <cellStyle name="_Tenaska Comparison_DEM-WP(C) Chelan Power Costs 5 2" xfId="18048"/>
    <cellStyle name="_Tenaska Comparison_DEM-WP(C) ENERG10C--ctn Mid-C_042010 2010GRC" xfId="18049"/>
    <cellStyle name="_Tenaska Comparison_DEM-WP(C) ENERG10C--ctn Mid-C_042010 2010GRC 2" xfId="18050"/>
    <cellStyle name="_Tenaska Comparison_DEM-WP(C) Gas Transport 2010GRC" xfId="18051"/>
    <cellStyle name="_Tenaska Comparison_DEM-WP(C) Gas Transport 2010GRC 2" xfId="18052"/>
    <cellStyle name="_Tenaska Comparison_DEM-WP(C) Gas Transport 2010GRC 2 2" xfId="18053"/>
    <cellStyle name="_Tenaska Comparison_DEM-WP(C) Gas Transport 2010GRC 2 2 2" xfId="18054"/>
    <cellStyle name="_Tenaska Comparison_DEM-WP(C) Gas Transport 2010GRC 2 3" xfId="18055"/>
    <cellStyle name="_Tenaska Comparison_DEM-WP(C) Gas Transport 2010GRC 3" xfId="18056"/>
    <cellStyle name="_Tenaska Comparison_DEM-WP(C) Gas Transport 2010GRC 3 2" xfId="18057"/>
    <cellStyle name="_Tenaska Comparison_DEM-WP(C) Gas Transport 2010GRC 3 2 2" xfId="18058"/>
    <cellStyle name="_Tenaska Comparison_DEM-WP(C) Gas Transport 2010GRC 3 3" xfId="18059"/>
    <cellStyle name="_Tenaska Comparison_DEM-WP(C) Gas Transport 2010GRC 4" xfId="18060"/>
    <cellStyle name="_Tenaska Comparison_DEM-WP(C) Gas Transport 2010GRC 4 2" xfId="18061"/>
    <cellStyle name="_Tenaska Comparison_DEM-WP(C) Gas Transport 2010GRC 5" xfId="18062"/>
    <cellStyle name="_Tenaska Comparison_DEM-WP(C) Gas Transport 2010GRC 5 2" xfId="18063"/>
    <cellStyle name="_Tenaska Comparison_Electric COS Inputs" xfId="18064"/>
    <cellStyle name="_Tenaska Comparison_Electric COS Inputs 2" xfId="18065"/>
    <cellStyle name="_Tenaska Comparison_Electric COS Inputs 2 2" xfId="18066"/>
    <cellStyle name="_Tenaska Comparison_Electric COS Inputs 2 2 2" xfId="18067"/>
    <cellStyle name="_Tenaska Comparison_Electric COS Inputs 2 2 2 2" xfId="18068"/>
    <cellStyle name="_Tenaska Comparison_Electric COS Inputs 2 2 3" xfId="18069"/>
    <cellStyle name="_Tenaska Comparison_Electric COS Inputs 2 3" xfId="18070"/>
    <cellStyle name="_Tenaska Comparison_Electric COS Inputs 2 3 2" xfId="18071"/>
    <cellStyle name="_Tenaska Comparison_Electric COS Inputs 2 3 2 2" xfId="18072"/>
    <cellStyle name="_Tenaska Comparison_Electric COS Inputs 2 3 3" xfId="18073"/>
    <cellStyle name="_Tenaska Comparison_Electric COS Inputs 2 4" xfId="18074"/>
    <cellStyle name="_Tenaska Comparison_Electric COS Inputs 2 4 2" xfId="18075"/>
    <cellStyle name="_Tenaska Comparison_Electric COS Inputs 2 4 2 2" xfId="18076"/>
    <cellStyle name="_Tenaska Comparison_Electric COS Inputs 2 4 3" xfId="18077"/>
    <cellStyle name="_Tenaska Comparison_Electric COS Inputs 2 5" xfId="18078"/>
    <cellStyle name="_Tenaska Comparison_Electric COS Inputs 3" xfId="18079"/>
    <cellStyle name="_Tenaska Comparison_Electric COS Inputs 3 2" xfId="18080"/>
    <cellStyle name="_Tenaska Comparison_Electric COS Inputs 3 2 2" xfId="18081"/>
    <cellStyle name="_Tenaska Comparison_Electric COS Inputs 3 3" xfId="18082"/>
    <cellStyle name="_Tenaska Comparison_Electric COS Inputs 4" xfId="18083"/>
    <cellStyle name="_Tenaska Comparison_Electric COS Inputs 4 2" xfId="18084"/>
    <cellStyle name="_Tenaska Comparison_Electric COS Inputs 4 2 2" xfId="18085"/>
    <cellStyle name="_Tenaska Comparison_Electric COS Inputs 4 3" xfId="18086"/>
    <cellStyle name="_Tenaska Comparison_Electric COS Inputs 5" xfId="18087"/>
    <cellStyle name="_Tenaska Comparison_Electric COS Inputs 5 2" xfId="18088"/>
    <cellStyle name="_Tenaska Comparison_Electric COS Inputs 6" xfId="18089"/>
    <cellStyle name="_Tenaska Comparison_Exh A-1 resulting from UE-112050 effective Jan 1 2012" xfId="18090"/>
    <cellStyle name="_Tenaska Comparison_Exh A-1 resulting from UE-112050 effective Jan 1 2012 2" xfId="18091"/>
    <cellStyle name="_Tenaska Comparison_Exhibit A-1 effective 4-1-11 fr S Free 12-11" xfId="18092"/>
    <cellStyle name="_Tenaska Comparison_Exhibit A-1 effective 4-1-11 fr S Free 12-11 2" xfId="18093"/>
    <cellStyle name="_Tenaska Comparison_LSRWEP LGIA like Acctg Petition Aug 2010" xfId="18094"/>
    <cellStyle name="_Tenaska Comparison_LSRWEP LGIA like Acctg Petition Aug 2010 2" xfId="18095"/>
    <cellStyle name="_Tenaska Comparison_LSRWEP LGIA like Acctg Petition Aug 2010 2 2" xfId="18096"/>
    <cellStyle name="_Tenaska Comparison_LSRWEP LGIA like Acctg Petition Aug 2010 2 2 2" xfId="18097"/>
    <cellStyle name="_Tenaska Comparison_LSRWEP LGIA like Acctg Petition Aug 2010 3" xfId="18098"/>
    <cellStyle name="_Tenaska Comparison_LSRWEP LGIA like Acctg Petition Aug 2010 3 2" xfId="18099"/>
    <cellStyle name="_Tenaska Comparison_LSRWEP LGIA like Acctg Petition Aug 2010 3 2 2" xfId="18100"/>
    <cellStyle name="_Tenaska Comparison_LSRWEP LGIA like Acctg Petition Aug 2010 3 3" xfId="18101"/>
    <cellStyle name="_Tenaska Comparison_LSRWEP LGIA like Acctg Petition Aug 2010 4" xfId="18102"/>
    <cellStyle name="_Tenaska Comparison_LSRWEP LGIA like Acctg Petition Aug 2010 4 2" xfId="18103"/>
    <cellStyle name="_Tenaska Comparison_LSRWEP LGIA like Acctg Petition Aug 2010 5" xfId="18104"/>
    <cellStyle name="_Tenaska Comparison_LSRWEP LGIA like Acctg Petition Aug 2010 5 2" xfId="18105"/>
    <cellStyle name="_Tenaska Comparison_Mint Farm Generation BPA" xfId="18106"/>
    <cellStyle name="_Tenaska Comparison_NIM Summary" xfId="18107"/>
    <cellStyle name="_Tenaska Comparison_NIM Summary 09GRC" xfId="18108"/>
    <cellStyle name="_Tenaska Comparison_NIM Summary 09GRC 2" xfId="18109"/>
    <cellStyle name="_Tenaska Comparison_NIM Summary 09GRC 2 2" xfId="18110"/>
    <cellStyle name="_Tenaska Comparison_NIM Summary 09GRC 2 2 2" xfId="18111"/>
    <cellStyle name="_Tenaska Comparison_NIM Summary 09GRC 2 2 2 2" xfId="18112"/>
    <cellStyle name="_Tenaska Comparison_NIM Summary 09GRC 2 3" xfId="18113"/>
    <cellStyle name="_Tenaska Comparison_NIM Summary 09GRC 2 3 2" xfId="18114"/>
    <cellStyle name="_Tenaska Comparison_NIM Summary 09GRC 2 4" xfId="18115"/>
    <cellStyle name="_Tenaska Comparison_NIM Summary 09GRC 2 4 2" xfId="18116"/>
    <cellStyle name="_Tenaska Comparison_NIM Summary 09GRC 3" xfId="18117"/>
    <cellStyle name="_Tenaska Comparison_NIM Summary 09GRC 3 2" xfId="18118"/>
    <cellStyle name="_Tenaska Comparison_NIM Summary 09GRC 3 2 2" xfId="18119"/>
    <cellStyle name="_Tenaska Comparison_NIM Summary 09GRC 3 3" xfId="18120"/>
    <cellStyle name="_Tenaska Comparison_NIM Summary 09GRC 4" xfId="18121"/>
    <cellStyle name="_Tenaska Comparison_NIM Summary 09GRC 4 2" xfId="18122"/>
    <cellStyle name="_Tenaska Comparison_NIM Summary 09GRC 4 2 2" xfId="18123"/>
    <cellStyle name="_Tenaska Comparison_NIM Summary 09GRC 4 3" xfId="18124"/>
    <cellStyle name="_Tenaska Comparison_NIM Summary 09GRC 5" xfId="18125"/>
    <cellStyle name="_Tenaska Comparison_NIM Summary 09GRC 5 2" xfId="18126"/>
    <cellStyle name="_Tenaska Comparison_NIM Summary 09GRC 6" xfId="18127"/>
    <cellStyle name="_Tenaska Comparison_NIM Summary 09GRC 6 2" xfId="18128"/>
    <cellStyle name="_Tenaska Comparison_NIM Summary 09GRC_DEM-WP(C) ENERG10C--ctn Mid-C_042010 2010GRC" xfId="18129"/>
    <cellStyle name="_Tenaska Comparison_NIM Summary 09GRC_DEM-WP(C) ENERG10C--ctn Mid-C_042010 2010GRC 2" xfId="18130"/>
    <cellStyle name="_Tenaska Comparison_NIM Summary 10" xfId="18131"/>
    <cellStyle name="_Tenaska Comparison_NIM Summary 10 2" xfId="18132"/>
    <cellStyle name="_Tenaska Comparison_NIM Summary 10 2 2" xfId="18133"/>
    <cellStyle name="_Tenaska Comparison_NIM Summary 10 3" xfId="18134"/>
    <cellStyle name="_Tenaska Comparison_NIM Summary 10 4" xfId="18135"/>
    <cellStyle name="_Tenaska Comparison_NIM Summary 11" xfId="18136"/>
    <cellStyle name="_Tenaska Comparison_NIM Summary 11 2" xfId="18137"/>
    <cellStyle name="_Tenaska Comparison_NIM Summary 11 2 2" xfId="18138"/>
    <cellStyle name="_Tenaska Comparison_NIM Summary 11 3" xfId="18139"/>
    <cellStyle name="_Tenaska Comparison_NIM Summary 11 4" xfId="18140"/>
    <cellStyle name="_Tenaska Comparison_NIM Summary 12" xfId="18141"/>
    <cellStyle name="_Tenaska Comparison_NIM Summary 12 2" xfId="18142"/>
    <cellStyle name="_Tenaska Comparison_NIM Summary 12 2 2" xfId="18143"/>
    <cellStyle name="_Tenaska Comparison_NIM Summary 12 3" xfId="18144"/>
    <cellStyle name="_Tenaska Comparison_NIM Summary 12 4" xfId="18145"/>
    <cellStyle name="_Tenaska Comparison_NIM Summary 13" xfId="18146"/>
    <cellStyle name="_Tenaska Comparison_NIM Summary 13 2" xfId="18147"/>
    <cellStyle name="_Tenaska Comparison_NIM Summary 13 2 2" xfId="18148"/>
    <cellStyle name="_Tenaska Comparison_NIM Summary 13 3" xfId="18149"/>
    <cellStyle name="_Tenaska Comparison_NIM Summary 13 4" xfId="18150"/>
    <cellStyle name="_Tenaska Comparison_NIM Summary 14" xfId="18151"/>
    <cellStyle name="_Tenaska Comparison_NIM Summary 14 2" xfId="18152"/>
    <cellStyle name="_Tenaska Comparison_NIM Summary 14 2 2" xfId="18153"/>
    <cellStyle name="_Tenaska Comparison_NIM Summary 14 3" xfId="18154"/>
    <cellStyle name="_Tenaska Comparison_NIM Summary 14 4" xfId="18155"/>
    <cellStyle name="_Tenaska Comparison_NIM Summary 15" xfId="18156"/>
    <cellStyle name="_Tenaska Comparison_NIM Summary 15 2" xfId="18157"/>
    <cellStyle name="_Tenaska Comparison_NIM Summary 15 2 2" xfId="18158"/>
    <cellStyle name="_Tenaska Comparison_NIM Summary 15 3" xfId="18159"/>
    <cellStyle name="_Tenaska Comparison_NIM Summary 15 4" xfId="18160"/>
    <cellStyle name="_Tenaska Comparison_NIM Summary 16" xfId="18161"/>
    <cellStyle name="_Tenaska Comparison_NIM Summary 16 2" xfId="18162"/>
    <cellStyle name="_Tenaska Comparison_NIM Summary 16 2 2" xfId="18163"/>
    <cellStyle name="_Tenaska Comparison_NIM Summary 16 3" xfId="18164"/>
    <cellStyle name="_Tenaska Comparison_NIM Summary 16 4" xfId="18165"/>
    <cellStyle name="_Tenaska Comparison_NIM Summary 17" xfId="18166"/>
    <cellStyle name="_Tenaska Comparison_NIM Summary 17 2" xfId="18167"/>
    <cellStyle name="_Tenaska Comparison_NIM Summary 17 2 2" xfId="18168"/>
    <cellStyle name="_Tenaska Comparison_NIM Summary 17 3" xfId="18169"/>
    <cellStyle name="_Tenaska Comparison_NIM Summary 17 4" xfId="18170"/>
    <cellStyle name="_Tenaska Comparison_NIM Summary 18" xfId="18171"/>
    <cellStyle name="_Tenaska Comparison_NIM Summary 18 2" xfId="18172"/>
    <cellStyle name="_Tenaska Comparison_NIM Summary 18 3" xfId="18173"/>
    <cellStyle name="_Tenaska Comparison_NIM Summary 19" xfId="18174"/>
    <cellStyle name="_Tenaska Comparison_NIM Summary 19 2" xfId="18175"/>
    <cellStyle name="_Tenaska Comparison_NIM Summary 19 3" xfId="18176"/>
    <cellStyle name="_Tenaska Comparison_NIM Summary 2" xfId="18177"/>
    <cellStyle name="_Tenaska Comparison_NIM Summary 2 2" xfId="18178"/>
    <cellStyle name="_Tenaska Comparison_NIM Summary 2 2 2" xfId="18179"/>
    <cellStyle name="_Tenaska Comparison_NIM Summary 2 2 2 2" xfId="18180"/>
    <cellStyle name="_Tenaska Comparison_NIM Summary 2 3" xfId="18181"/>
    <cellStyle name="_Tenaska Comparison_NIM Summary 2 3 2" xfId="18182"/>
    <cellStyle name="_Tenaska Comparison_NIM Summary 2 4" xfId="18183"/>
    <cellStyle name="_Tenaska Comparison_NIM Summary 2 4 2" xfId="18184"/>
    <cellStyle name="_Tenaska Comparison_NIM Summary 20" xfId="18185"/>
    <cellStyle name="_Tenaska Comparison_NIM Summary 20 2" xfId="18186"/>
    <cellStyle name="_Tenaska Comparison_NIM Summary 20 3" xfId="18187"/>
    <cellStyle name="_Tenaska Comparison_NIM Summary 21" xfId="18188"/>
    <cellStyle name="_Tenaska Comparison_NIM Summary 21 2" xfId="18189"/>
    <cellStyle name="_Tenaska Comparison_NIM Summary 21 3" xfId="18190"/>
    <cellStyle name="_Tenaska Comparison_NIM Summary 22" xfId="18191"/>
    <cellStyle name="_Tenaska Comparison_NIM Summary 22 2" xfId="18192"/>
    <cellStyle name="_Tenaska Comparison_NIM Summary 22 3" xfId="18193"/>
    <cellStyle name="_Tenaska Comparison_NIM Summary 23" xfId="18194"/>
    <cellStyle name="_Tenaska Comparison_NIM Summary 23 2" xfId="18195"/>
    <cellStyle name="_Tenaska Comparison_NIM Summary 23 3" xfId="18196"/>
    <cellStyle name="_Tenaska Comparison_NIM Summary 24" xfId="18197"/>
    <cellStyle name="_Tenaska Comparison_NIM Summary 24 2" xfId="18198"/>
    <cellStyle name="_Tenaska Comparison_NIM Summary 24 3" xfId="18199"/>
    <cellStyle name="_Tenaska Comparison_NIM Summary 25" xfId="18200"/>
    <cellStyle name="_Tenaska Comparison_NIM Summary 25 2" xfId="18201"/>
    <cellStyle name="_Tenaska Comparison_NIM Summary 25 3" xfId="18202"/>
    <cellStyle name="_Tenaska Comparison_NIM Summary 26" xfId="18203"/>
    <cellStyle name="_Tenaska Comparison_NIM Summary 26 2" xfId="18204"/>
    <cellStyle name="_Tenaska Comparison_NIM Summary 26 3" xfId="18205"/>
    <cellStyle name="_Tenaska Comparison_NIM Summary 27" xfId="18206"/>
    <cellStyle name="_Tenaska Comparison_NIM Summary 27 2" xfId="18207"/>
    <cellStyle name="_Tenaska Comparison_NIM Summary 27 3" xfId="18208"/>
    <cellStyle name="_Tenaska Comparison_NIM Summary 28" xfId="18209"/>
    <cellStyle name="_Tenaska Comparison_NIM Summary 28 2" xfId="18210"/>
    <cellStyle name="_Tenaska Comparison_NIM Summary 28 3" xfId="18211"/>
    <cellStyle name="_Tenaska Comparison_NIM Summary 29" xfId="18212"/>
    <cellStyle name="_Tenaska Comparison_NIM Summary 29 2" xfId="18213"/>
    <cellStyle name="_Tenaska Comparison_NIM Summary 29 3" xfId="18214"/>
    <cellStyle name="_Tenaska Comparison_NIM Summary 3" xfId="18215"/>
    <cellStyle name="_Tenaska Comparison_NIM Summary 3 2" xfId="18216"/>
    <cellStyle name="_Tenaska Comparison_NIM Summary 3 2 2" xfId="18217"/>
    <cellStyle name="_Tenaska Comparison_NIM Summary 3 3" xfId="18218"/>
    <cellStyle name="_Tenaska Comparison_NIM Summary 30" xfId="18219"/>
    <cellStyle name="_Tenaska Comparison_NIM Summary 30 2" xfId="18220"/>
    <cellStyle name="_Tenaska Comparison_NIM Summary 30 3" xfId="18221"/>
    <cellStyle name="_Tenaska Comparison_NIM Summary 31" xfId="18222"/>
    <cellStyle name="_Tenaska Comparison_NIM Summary 31 2" xfId="18223"/>
    <cellStyle name="_Tenaska Comparison_NIM Summary 31 3" xfId="18224"/>
    <cellStyle name="_Tenaska Comparison_NIM Summary 32" xfId="18225"/>
    <cellStyle name="_Tenaska Comparison_NIM Summary 32 2" xfId="18226"/>
    <cellStyle name="_Tenaska Comparison_NIM Summary 33" xfId="18227"/>
    <cellStyle name="_Tenaska Comparison_NIM Summary 33 2" xfId="18228"/>
    <cellStyle name="_Tenaska Comparison_NIM Summary 34" xfId="18229"/>
    <cellStyle name="_Tenaska Comparison_NIM Summary 34 2" xfId="18230"/>
    <cellStyle name="_Tenaska Comparison_NIM Summary 35" xfId="18231"/>
    <cellStyle name="_Tenaska Comparison_NIM Summary 35 2" xfId="18232"/>
    <cellStyle name="_Tenaska Comparison_NIM Summary 36" xfId="18233"/>
    <cellStyle name="_Tenaska Comparison_NIM Summary 36 2" xfId="18234"/>
    <cellStyle name="_Tenaska Comparison_NIM Summary 37" xfId="18235"/>
    <cellStyle name="_Tenaska Comparison_NIM Summary 37 2" xfId="18236"/>
    <cellStyle name="_Tenaska Comparison_NIM Summary 38" xfId="18237"/>
    <cellStyle name="_Tenaska Comparison_NIM Summary 38 2" xfId="18238"/>
    <cellStyle name="_Tenaska Comparison_NIM Summary 39" xfId="18239"/>
    <cellStyle name="_Tenaska Comparison_NIM Summary 39 2" xfId="18240"/>
    <cellStyle name="_Tenaska Comparison_NIM Summary 4" xfId="18241"/>
    <cellStyle name="_Tenaska Comparison_NIM Summary 4 2" xfId="18242"/>
    <cellStyle name="_Tenaska Comparison_NIM Summary 4 2 2" xfId="18243"/>
    <cellStyle name="_Tenaska Comparison_NIM Summary 4 3" xfId="18244"/>
    <cellStyle name="_Tenaska Comparison_NIM Summary 40" xfId="18245"/>
    <cellStyle name="_Tenaska Comparison_NIM Summary 40 2" xfId="18246"/>
    <cellStyle name="_Tenaska Comparison_NIM Summary 41" xfId="18247"/>
    <cellStyle name="_Tenaska Comparison_NIM Summary 41 2" xfId="18248"/>
    <cellStyle name="_Tenaska Comparison_NIM Summary 42" xfId="18249"/>
    <cellStyle name="_Tenaska Comparison_NIM Summary 42 2" xfId="18250"/>
    <cellStyle name="_Tenaska Comparison_NIM Summary 43" xfId="18251"/>
    <cellStyle name="_Tenaska Comparison_NIM Summary 43 2" xfId="18252"/>
    <cellStyle name="_Tenaska Comparison_NIM Summary 44" xfId="18253"/>
    <cellStyle name="_Tenaska Comparison_NIM Summary 44 2" xfId="18254"/>
    <cellStyle name="_Tenaska Comparison_NIM Summary 45" xfId="18255"/>
    <cellStyle name="_Tenaska Comparison_NIM Summary 45 2" xfId="18256"/>
    <cellStyle name="_Tenaska Comparison_NIM Summary 46" xfId="18257"/>
    <cellStyle name="_Tenaska Comparison_NIM Summary 46 2" xfId="18258"/>
    <cellStyle name="_Tenaska Comparison_NIM Summary 47" xfId="18259"/>
    <cellStyle name="_Tenaska Comparison_NIM Summary 47 2" xfId="18260"/>
    <cellStyle name="_Tenaska Comparison_NIM Summary 48" xfId="18261"/>
    <cellStyle name="_Tenaska Comparison_NIM Summary 49" xfId="18262"/>
    <cellStyle name="_Tenaska Comparison_NIM Summary 5" xfId="18263"/>
    <cellStyle name="_Tenaska Comparison_NIM Summary 5 2" xfId="18264"/>
    <cellStyle name="_Tenaska Comparison_NIM Summary 5 2 2" xfId="18265"/>
    <cellStyle name="_Tenaska Comparison_NIM Summary 5 3" xfId="18266"/>
    <cellStyle name="_Tenaska Comparison_NIM Summary 50" xfId="18267"/>
    <cellStyle name="_Tenaska Comparison_NIM Summary 51" xfId="18268"/>
    <cellStyle name="_Tenaska Comparison_NIM Summary 6" xfId="18269"/>
    <cellStyle name="_Tenaska Comparison_NIM Summary 6 2" xfId="18270"/>
    <cellStyle name="_Tenaska Comparison_NIM Summary 6 2 2" xfId="18271"/>
    <cellStyle name="_Tenaska Comparison_NIM Summary 6 3" xfId="18272"/>
    <cellStyle name="_Tenaska Comparison_NIM Summary 7" xfId="18273"/>
    <cellStyle name="_Tenaska Comparison_NIM Summary 7 2" xfId="18274"/>
    <cellStyle name="_Tenaska Comparison_NIM Summary 7 2 2" xfId="18275"/>
    <cellStyle name="_Tenaska Comparison_NIM Summary 7 3" xfId="18276"/>
    <cellStyle name="_Tenaska Comparison_NIM Summary 7 4" xfId="18277"/>
    <cellStyle name="_Tenaska Comparison_NIM Summary 8" xfId="18278"/>
    <cellStyle name="_Tenaska Comparison_NIM Summary 8 2" xfId="18279"/>
    <cellStyle name="_Tenaska Comparison_NIM Summary 8 2 2" xfId="18280"/>
    <cellStyle name="_Tenaska Comparison_NIM Summary 8 3" xfId="18281"/>
    <cellStyle name="_Tenaska Comparison_NIM Summary 8 4" xfId="18282"/>
    <cellStyle name="_Tenaska Comparison_NIM Summary 9" xfId="18283"/>
    <cellStyle name="_Tenaska Comparison_NIM Summary 9 2" xfId="18284"/>
    <cellStyle name="_Tenaska Comparison_NIM Summary 9 2 2" xfId="18285"/>
    <cellStyle name="_Tenaska Comparison_NIM Summary 9 3" xfId="18286"/>
    <cellStyle name="_Tenaska Comparison_NIM Summary 9 4" xfId="18287"/>
    <cellStyle name="_Tenaska Comparison_NIM Summary_DEM-WP(C) ENERG10C--ctn Mid-C_042010 2010GRC" xfId="18288"/>
    <cellStyle name="_Tenaska Comparison_NIM Summary_DEM-WP(C) ENERG10C--ctn Mid-C_042010 2010GRC 2" xfId="18289"/>
    <cellStyle name="_Tenaska Comparison_NIM+O&amp;M" xfId="18290"/>
    <cellStyle name="_Tenaska Comparison_NIM+O&amp;M 2" xfId="18291"/>
    <cellStyle name="_Tenaska Comparison_NIM+O&amp;M 2 2" xfId="18292"/>
    <cellStyle name="_Tenaska Comparison_NIM+O&amp;M 2 2 2" xfId="18293"/>
    <cellStyle name="_Tenaska Comparison_NIM+O&amp;M 2 2 2 2" xfId="18294"/>
    <cellStyle name="_Tenaska Comparison_NIM+O&amp;M 2 3" xfId="18295"/>
    <cellStyle name="_Tenaska Comparison_NIM+O&amp;M 2 3 2" xfId="18296"/>
    <cellStyle name="_Tenaska Comparison_NIM+O&amp;M 2 4" xfId="18297"/>
    <cellStyle name="_Tenaska Comparison_NIM+O&amp;M 2 4 2" xfId="18298"/>
    <cellStyle name="_Tenaska Comparison_NIM+O&amp;M 3" xfId="18299"/>
    <cellStyle name="_Tenaska Comparison_NIM+O&amp;M 3 2" xfId="18300"/>
    <cellStyle name="_Tenaska Comparison_NIM+O&amp;M 3 2 2" xfId="18301"/>
    <cellStyle name="_Tenaska Comparison_NIM+O&amp;M 4" xfId="18302"/>
    <cellStyle name="_Tenaska Comparison_NIM+O&amp;M 4 2" xfId="18303"/>
    <cellStyle name="_Tenaska Comparison_NIM+O&amp;M 4 2 2" xfId="18304"/>
    <cellStyle name="_Tenaska Comparison_NIM+O&amp;M 4 3" xfId="18305"/>
    <cellStyle name="_Tenaska Comparison_NIM+O&amp;M 5" xfId="18306"/>
    <cellStyle name="_Tenaska Comparison_NIM+O&amp;M 5 2" xfId="18307"/>
    <cellStyle name="_Tenaska Comparison_NIM+O&amp;M 6" xfId="18308"/>
    <cellStyle name="_Tenaska Comparison_NIM+O&amp;M 6 2" xfId="18309"/>
    <cellStyle name="_Tenaska Comparison_NIM+O&amp;M Monthly" xfId="18310"/>
    <cellStyle name="_Tenaska Comparison_NIM+O&amp;M Monthly 2" xfId="18311"/>
    <cellStyle name="_Tenaska Comparison_NIM+O&amp;M Monthly 2 2" xfId="18312"/>
    <cellStyle name="_Tenaska Comparison_NIM+O&amp;M Monthly 2 2 2" xfId="18313"/>
    <cellStyle name="_Tenaska Comparison_NIM+O&amp;M Monthly 2 2 2 2" xfId="18314"/>
    <cellStyle name="_Tenaska Comparison_NIM+O&amp;M Monthly 2 3" xfId="18315"/>
    <cellStyle name="_Tenaska Comparison_NIM+O&amp;M Monthly 2 3 2" xfId="18316"/>
    <cellStyle name="_Tenaska Comparison_NIM+O&amp;M Monthly 2 4" xfId="18317"/>
    <cellStyle name="_Tenaska Comparison_NIM+O&amp;M Monthly 2 4 2" xfId="18318"/>
    <cellStyle name="_Tenaska Comparison_NIM+O&amp;M Monthly 3" xfId="18319"/>
    <cellStyle name="_Tenaska Comparison_NIM+O&amp;M Monthly 3 2" xfId="18320"/>
    <cellStyle name="_Tenaska Comparison_NIM+O&amp;M Monthly 3 2 2" xfId="18321"/>
    <cellStyle name="_Tenaska Comparison_NIM+O&amp;M Monthly 4" xfId="18322"/>
    <cellStyle name="_Tenaska Comparison_NIM+O&amp;M Monthly 4 2" xfId="18323"/>
    <cellStyle name="_Tenaska Comparison_NIM+O&amp;M Monthly 4 2 2" xfId="18324"/>
    <cellStyle name="_Tenaska Comparison_NIM+O&amp;M Monthly 4 3" xfId="18325"/>
    <cellStyle name="_Tenaska Comparison_NIM+O&amp;M Monthly 5" xfId="18326"/>
    <cellStyle name="_Tenaska Comparison_NIM+O&amp;M Monthly 5 2" xfId="18327"/>
    <cellStyle name="_Tenaska Comparison_NIM+O&amp;M Monthly 6" xfId="18328"/>
    <cellStyle name="_Tenaska Comparison_NIM+O&amp;M Monthly 6 2" xfId="18329"/>
    <cellStyle name="_Tenaska Comparison_PCA 10 -  Exhibit D Dec 2011" xfId="18330"/>
    <cellStyle name="_Tenaska Comparison_PCA 10 -  Exhibit D Dec 2011 2" xfId="18331"/>
    <cellStyle name="_Tenaska Comparison_PCA 10 -  Exhibit D from A Kellogg Jan 2011" xfId="18332"/>
    <cellStyle name="_Tenaska Comparison_PCA 10 -  Exhibit D from A Kellogg Jan 2011 2" xfId="18333"/>
    <cellStyle name="_Tenaska Comparison_PCA 10 -  Exhibit D from A Kellogg July 2011" xfId="18334"/>
    <cellStyle name="_Tenaska Comparison_PCA 10 -  Exhibit D from A Kellogg July 2011 2" xfId="18335"/>
    <cellStyle name="_Tenaska Comparison_PCA 10 -  Exhibit D from S Free Rcv'd 12-11" xfId="18336"/>
    <cellStyle name="_Tenaska Comparison_PCA 10 -  Exhibit D from S Free Rcv'd 12-11 2" xfId="18337"/>
    <cellStyle name="_Tenaska Comparison_PCA 11 -  Exhibit D Jan 2012 fr A Kellogg" xfId="18338"/>
    <cellStyle name="_Tenaska Comparison_PCA 11 -  Exhibit D Jan 2012 fr A Kellogg 2" xfId="18339"/>
    <cellStyle name="_Tenaska Comparison_PCA 11 -  Exhibit D Jan 2012 WF" xfId="18340"/>
    <cellStyle name="_Tenaska Comparison_PCA 11 -  Exhibit D Jan 2012 WF 2" xfId="18341"/>
    <cellStyle name="_Tenaska Comparison_PCA 9 -  Exhibit D April 2010" xfId="18342"/>
    <cellStyle name="_Tenaska Comparison_PCA 9 -  Exhibit D April 2010 (3)" xfId="18343"/>
    <cellStyle name="_Tenaska Comparison_PCA 9 -  Exhibit D April 2010 (3) 2" xfId="18344"/>
    <cellStyle name="_Tenaska Comparison_PCA 9 -  Exhibit D April 2010 (3) 2 2" xfId="18345"/>
    <cellStyle name="_Tenaska Comparison_PCA 9 -  Exhibit D April 2010 (3) 2 2 2" xfId="18346"/>
    <cellStyle name="_Tenaska Comparison_PCA 9 -  Exhibit D April 2010 (3) 2 2 2 2" xfId="18347"/>
    <cellStyle name="_Tenaska Comparison_PCA 9 -  Exhibit D April 2010 (3) 2 3" xfId="18348"/>
    <cellStyle name="_Tenaska Comparison_PCA 9 -  Exhibit D April 2010 (3) 2 3 2" xfId="18349"/>
    <cellStyle name="_Tenaska Comparison_PCA 9 -  Exhibit D April 2010 (3) 2 4" xfId="18350"/>
    <cellStyle name="_Tenaska Comparison_PCA 9 -  Exhibit D April 2010 (3) 2 4 2" xfId="18351"/>
    <cellStyle name="_Tenaska Comparison_PCA 9 -  Exhibit D April 2010 (3) 3" xfId="18352"/>
    <cellStyle name="_Tenaska Comparison_PCA 9 -  Exhibit D April 2010 (3) 3 2" xfId="18353"/>
    <cellStyle name="_Tenaska Comparison_PCA 9 -  Exhibit D April 2010 (3) 3 2 2" xfId="18354"/>
    <cellStyle name="_Tenaska Comparison_PCA 9 -  Exhibit D April 2010 (3) 3 3" xfId="18355"/>
    <cellStyle name="_Tenaska Comparison_PCA 9 -  Exhibit D April 2010 (3) 4" xfId="18356"/>
    <cellStyle name="_Tenaska Comparison_PCA 9 -  Exhibit D April 2010 (3) 4 2" xfId="18357"/>
    <cellStyle name="_Tenaska Comparison_PCA 9 -  Exhibit D April 2010 (3) 4 2 2" xfId="18358"/>
    <cellStyle name="_Tenaska Comparison_PCA 9 -  Exhibit D April 2010 (3) 4 3" xfId="18359"/>
    <cellStyle name="_Tenaska Comparison_PCA 9 -  Exhibit D April 2010 (3) 5" xfId="18360"/>
    <cellStyle name="_Tenaska Comparison_PCA 9 -  Exhibit D April 2010 (3) 5 2" xfId="18361"/>
    <cellStyle name="_Tenaska Comparison_PCA 9 -  Exhibit D April 2010 (3) 6" xfId="18362"/>
    <cellStyle name="_Tenaska Comparison_PCA 9 -  Exhibit D April 2010 (3) 6 2" xfId="18363"/>
    <cellStyle name="_Tenaska Comparison_PCA 9 -  Exhibit D April 2010 (3)_DEM-WP(C) ENERG10C--ctn Mid-C_042010 2010GRC" xfId="18364"/>
    <cellStyle name="_Tenaska Comparison_PCA 9 -  Exhibit D April 2010 (3)_DEM-WP(C) ENERG10C--ctn Mid-C_042010 2010GRC 2" xfId="18365"/>
    <cellStyle name="_Tenaska Comparison_PCA 9 -  Exhibit D April 2010 2" xfId="18366"/>
    <cellStyle name="_Tenaska Comparison_PCA 9 -  Exhibit D April 2010 2 2" xfId="18367"/>
    <cellStyle name="_Tenaska Comparison_PCA 9 -  Exhibit D April 2010 3" xfId="18368"/>
    <cellStyle name="_Tenaska Comparison_PCA 9 -  Exhibit D April 2010 3 2" xfId="18369"/>
    <cellStyle name="_Tenaska Comparison_PCA 9 -  Exhibit D April 2010 4" xfId="18370"/>
    <cellStyle name="_Tenaska Comparison_PCA 9 -  Exhibit D April 2010 4 2" xfId="18371"/>
    <cellStyle name="_Tenaska Comparison_PCA 9 -  Exhibit D April 2010 5" xfId="18372"/>
    <cellStyle name="_Tenaska Comparison_PCA 9 -  Exhibit D April 2010 5 2" xfId="18373"/>
    <cellStyle name="_Tenaska Comparison_PCA 9 -  Exhibit D April 2010 6" xfId="18374"/>
    <cellStyle name="_Tenaska Comparison_PCA 9 -  Exhibit D April 2010 6 2" xfId="18375"/>
    <cellStyle name="_Tenaska Comparison_PCA 9 -  Exhibit D April 2010 7" xfId="18376"/>
    <cellStyle name="_Tenaska Comparison_PCA 9 -  Exhibit D Nov 2010" xfId="18377"/>
    <cellStyle name="_Tenaska Comparison_PCA 9 -  Exhibit D Nov 2010 2" xfId="18378"/>
    <cellStyle name="_Tenaska Comparison_PCA 9 -  Exhibit D Nov 2010 2 2" xfId="18379"/>
    <cellStyle name="_Tenaska Comparison_PCA 9 -  Exhibit D Nov 2010 3" xfId="18380"/>
    <cellStyle name="_Tenaska Comparison_PCA 9 - Exhibit D at August 2010" xfId="18381"/>
    <cellStyle name="_Tenaska Comparison_PCA 9 - Exhibit D at August 2010 2" xfId="18382"/>
    <cellStyle name="_Tenaska Comparison_PCA 9 - Exhibit D at August 2010 2 2" xfId="18383"/>
    <cellStyle name="_Tenaska Comparison_PCA 9 - Exhibit D at August 2010 3" xfId="18384"/>
    <cellStyle name="_Tenaska Comparison_PCA 9 - Exhibit D June 2010 GRC" xfId="18385"/>
    <cellStyle name="_Tenaska Comparison_PCA 9 - Exhibit D June 2010 GRC 2" xfId="18386"/>
    <cellStyle name="_Tenaska Comparison_PCA 9 - Exhibit D June 2010 GRC 2 2" xfId="18387"/>
    <cellStyle name="_Tenaska Comparison_PCA 9 - Exhibit D June 2010 GRC 3" xfId="18388"/>
    <cellStyle name="_Tenaska Comparison_Power Costs - Comparison bx Rbtl-Staff-Jt-PC" xfId="18389"/>
    <cellStyle name="_Tenaska Comparison_Power Costs - Comparison bx Rbtl-Staff-Jt-PC 2" xfId="18390"/>
    <cellStyle name="_Tenaska Comparison_Power Costs - Comparison bx Rbtl-Staff-Jt-PC 2 2" xfId="18391"/>
    <cellStyle name="_Tenaska Comparison_Power Costs - Comparison bx Rbtl-Staff-Jt-PC 2 2 2" xfId="18392"/>
    <cellStyle name="_Tenaska Comparison_Power Costs - Comparison bx Rbtl-Staff-Jt-PC 2 2 2 2" xfId="18393"/>
    <cellStyle name="_Tenaska Comparison_Power Costs - Comparison bx Rbtl-Staff-Jt-PC 2 3" xfId="18394"/>
    <cellStyle name="_Tenaska Comparison_Power Costs - Comparison bx Rbtl-Staff-Jt-PC 2 3 2" xfId="18395"/>
    <cellStyle name="_Tenaska Comparison_Power Costs - Comparison bx Rbtl-Staff-Jt-PC 2 4" xfId="18396"/>
    <cellStyle name="_Tenaska Comparison_Power Costs - Comparison bx Rbtl-Staff-Jt-PC 2 4 2" xfId="18397"/>
    <cellStyle name="_Tenaska Comparison_Power Costs - Comparison bx Rbtl-Staff-Jt-PC 3" xfId="18398"/>
    <cellStyle name="_Tenaska Comparison_Power Costs - Comparison bx Rbtl-Staff-Jt-PC 3 2" xfId="18399"/>
    <cellStyle name="_Tenaska Comparison_Power Costs - Comparison bx Rbtl-Staff-Jt-PC 3 2 2" xfId="18400"/>
    <cellStyle name="_Tenaska Comparison_Power Costs - Comparison bx Rbtl-Staff-Jt-PC 3 3" xfId="18401"/>
    <cellStyle name="_Tenaska Comparison_Power Costs - Comparison bx Rbtl-Staff-Jt-PC 4" xfId="18402"/>
    <cellStyle name="_Tenaska Comparison_Power Costs - Comparison bx Rbtl-Staff-Jt-PC 4 2" xfId="18403"/>
    <cellStyle name="_Tenaska Comparison_Power Costs - Comparison bx Rbtl-Staff-Jt-PC 4 2 2" xfId="18404"/>
    <cellStyle name="_Tenaska Comparison_Power Costs - Comparison bx Rbtl-Staff-Jt-PC 4 3" xfId="18405"/>
    <cellStyle name="_Tenaska Comparison_Power Costs - Comparison bx Rbtl-Staff-Jt-PC 5" xfId="18406"/>
    <cellStyle name="_Tenaska Comparison_Power Costs - Comparison bx Rbtl-Staff-Jt-PC 5 2" xfId="18407"/>
    <cellStyle name="_Tenaska Comparison_Power Costs - Comparison bx Rbtl-Staff-Jt-PC 6" xfId="18408"/>
    <cellStyle name="_Tenaska Comparison_Power Costs - Comparison bx Rbtl-Staff-Jt-PC 6 2" xfId="18409"/>
    <cellStyle name="_Tenaska Comparison_Power Costs - Comparison bx Rbtl-Staff-Jt-PC_Adj Bench DR 3 for Initial Briefs (Electric)" xfId="18410"/>
    <cellStyle name="_Tenaska Comparison_Power Costs - Comparison bx Rbtl-Staff-Jt-PC_Adj Bench DR 3 for Initial Briefs (Electric) 2" xfId="18411"/>
    <cellStyle name="_Tenaska Comparison_Power Costs - Comparison bx Rbtl-Staff-Jt-PC_Adj Bench DR 3 for Initial Briefs (Electric) 2 2" xfId="18412"/>
    <cellStyle name="_Tenaska Comparison_Power Costs - Comparison bx Rbtl-Staff-Jt-PC_Adj Bench DR 3 for Initial Briefs (Electric) 2 2 2" xfId="18413"/>
    <cellStyle name="_Tenaska Comparison_Power Costs - Comparison bx Rbtl-Staff-Jt-PC_Adj Bench DR 3 for Initial Briefs (Electric) 2 2 2 2" xfId="18414"/>
    <cellStyle name="_Tenaska Comparison_Power Costs - Comparison bx Rbtl-Staff-Jt-PC_Adj Bench DR 3 for Initial Briefs (Electric) 2 3" xfId="18415"/>
    <cellStyle name="_Tenaska Comparison_Power Costs - Comparison bx Rbtl-Staff-Jt-PC_Adj Bench DR 3 for Initial Briefs (Electric) 2 3 2" xfId="18416"/>
    <cellStyle name="_Tenaska Comparison_Power Costs - Comparison bx Rbtl-Staff-Jt-PC_Adj Bench DR 3 for Initial Briefs (Electric) 2 4" xfId="18417"/>
    <cellStyle name="_Tenaska Comparison_Power Costs - Comparison bx Rbtl-Staff-Jt-PC_Adj Bench DR 3 for Initial Briefs (Electric) 2 4 2" xfId="18418"/>
    <cellStyle name="_Tenaska Comparison_Power Costs - Comparison bx Rbtl-Staff-Jt-PC_Adj Bench DR 3 for Initial Briefs (Electric) 3" xfId="18419"/>
    <cellStyle name="_Tenaska Comparison_Power Costs - Comparison bx Rbtl-Staff-Jt-PC_Adj Bench DR 3 for Initial Briefs (Electric) 3 2" xfId="18420"/>
    <cellStyle name="_Tenaska Comparison_Power Costs - Comparison bx Rbtl-Staff-Jt-PC_Adj Bench DR 3 for Initial Briefs (Electric) 3 2 2" xfId="18421"/>
    <cellStyle name="_Tenaska Comparison_Power Costs - Comparison bx Rbtl-Staff-Jt-PC_Adj Bench DR 3 for Initial Briefs (Electric) 3 3" xfId="18422"/>
    <cellStyle name="_Tenaska Comparison_Power Costs - Comparison bx Rbtl-Staff-Jt-PC_Adj Bench DR 3 for Initial Briefs (Electric) 4" xfId="18423"/>
    <cellStyle name="_Tenaska Comparison_Power Costs - Comparison bx Rbtl-Staff-Jt-PC_Adj Bench DR 3 for Initial Briefs (Electric) 4 2" xfId="18424"/>
    <cellStyle name="_Tenaska Comparison_Power Costs - Comparison bx Rbtl-Staff-Jt-PC_Adj Bench DR 3 for Initial Briefs (Electric) 4 2 2" xfId="18425"/>
    <cellStyle name="_Tenaska Comparison_Power Costs - Comparison bx Rbtl-Staff-Jt-PC_Adj Bench DR 3 for Initial Briefs (Electric) 4 3" xfId="18426"/>
    <cellStyle name="_Tenaska Comparison_Power Costs - Comparison bx Rbtl-Staff-Jt-PC_Adj Bench DR 3 for Initial Briefs (Electric) 5" xfId="18427"/>
    <cellStyle name="_Tenaska Comparison_Power Costs - Comparison bx Rbtl-Staff-Jt-PC_Adj Bench DR 3 for Initial Briefs (Electric) 5 2" xfId="18428"/>
    <cellStyle name="_Tenaska Comparison_Power Costs - Comparison bx Rbtl-Staff-Jt-PC_Adj Bench DR 3 for Initial Briefs (Electric) 6" xfId="18429"/>
    <cellStyle name="_Tenaska Comparison_Power Costs - Comparison bx Rbtl-Staff-Jt-PC_Adj Bench DR 3 for Initial Briefs (Electric) 6 2" xfId="18430"/>
    <cellStyle name="_Tenaska Comparison_Power Costs - Comparison bx Rbtl-Staff-Jt-PC_Adj Bench DR 3 for Initial Briefs (Electric)_DEM-WP(C) ENERG10C--ctn Mid-C_042010 2010GRC" xfId="18431"/>
    <cellStyle name="_Tenaska Comparison_Power Costs - Comparison bx Rbtl-Staff-Jt-PC_Adj Bench DR 3 for Initial Briefs (Electric)_DEM-WP(C) ENERG10C--ctn Mid-C_042010 2010GRC 2" xfId="18432"/>
    <cellStyle name="_Tenaska Comparison_Power Costs - Comparison bx Rbtl-Staff-Jt-PC_DEM-WP(C) ENERG10C--ctn Mid-C_042010 2010GRC" xfId="18433"/>
    <cellStyle name="_Tenaska Comparison_Power Costs - Comparison bx Rbtl-Staff-Jt-PC_DEM-WP(C) ENERG10C--ctn Mid-C_042010 2010GRC 2" xfId="18434"/>
    <cellStyle name="_Tenaska Comparison_Power Costs - Comparison bx Rbtl-Staff-Jt-PC_Electric Rev Req Model (2009 GRC) Rebuttal" xfId="18435"/>
    <cellStyle name="_Tenaska Comparison_Power Costs - Comparison bx Rbtl-Staff-Jt-PC_Electric Rev Req Model (2009 GRC) Rebuttal 2" xfId="18436"/>
    <cellStyle name="_Tenaska Comparison_Power Costs - Comparison bx Rbtl-Staff-Jt-PC_Electric Rev Req Model (2009 GRC) Rebuttal 2 2" xfId="18437"/>
    <cellStyle name="_Tenaska Comparison_Power Costs - Comparison bx Rbtl-Staff-Jt-PC_Electric Rev Req Model (2009 GRC) Rebuttal 2 2 2" xfId="18438"/>
    <cellStyle name="_Tenaska Comparison_Power Costs - Comparison bx Rbtl-Staff-Jt-PC_Electric Rev Req Model (2009 GRC) Rebuttal 2 3" xfId="18439"/>
    <cellStyle name="_Tenaska Comparison_Power Costs - Comparison bx Rbtl-Staff-Jt-PC_Electric Rev Req Model (2009 GRC) Rebuttal 3" xfId="18440"/>
    <cellStyle name="_Tenaska Comparison_Power Costs - Comparison bx Rbtl-Staff-Jt-PC_Electric Rev Req Model (2009 GRC) Rebuttal 3 2" xfId="18441"/>
    <cellStyle name="_Tenaska Comparison_Power Costs - Comparison bx Rbtl-Staff-Jt-PC_Electric Rev Req Model (2009 GRC) Rebuttal 4" xfId="18442"/>
    <cellStyle name="_Tenaska Comparison_Power Costs - Comparison bx Rbtl-Staff-Jt-PC_Electric Rev Req Model (2009 GRC) Rebuttal REmoval of New  WH Solar AdjustMI" xfId="18443"/>
    <cellStyle name="_Tenaska Comparison_Power Costs - Comparison bx Rbtl-Staff-Jt-PC_Electric Rev Req Model (2009 GRC) Rebuttal REmoval of New  WH Solar AdjustMI 2" xfId="18444"/>
    <cellStyle name="_Tenaska Comparison_Power Costs - Comparison bx Rbtl-Staff-Jt-PC_Electric Rev Req Model (2009 GRC) Rebuttal REmoval of New  WH Solar AdjustMI 2 2" xfId="18445"/>
    <cellStyle name="_Tenaska Comparison_Power Costs - Comparison bx Rbtl-Staff-Jt-PC_Electric Rev Req Model (2009 GRC) Rebuttal REmoval of New  WH Solar AdjustMI 2 2 2" xfId="18446"/>
    <cellStyle name="_Tenaska Comparison_Power Costs - Comparison bx Rbtl-Staff-Jt-PC_Electric Rev Req Model (2009 GRC) Rebuttal REmoval of New  WH Solar AdjustMI 2 2 2 2" xfId="18447"/>
    <cellStyle name="_Tenaska Comparison_Power Costs - Comparison bx Rbtl-Staff-Jt-PC_Electric Rev Req Model (2009 GRC) Rebuttal REmoval of New  WH Solar AdjustMI 2 3" xfId="18448"/>
    <cellStyle name="_Tenaska Comparison_Power Costs - Comparison bx Rbtl-Staff-Jt-PC_Electric Rev Req Model (2009 GRC) Rebuttal REmoval of New  WH Solar AdjustMI 2 3 2" xfId="18449"/>
    <cellStyle name="_Tenaska Comparison_Power Costs - Comparison bx Rbtl-Staff-Jt-PC_Electric Rev Req Model (2009 GRC) Rebuttal REmoval of New  WH Solar AdjustMI 2 4" xfId="18450"/>
    <cellStyle name="_Tenaska Comparison_Power Costs - Comparison bx Rbtl-Staff-Jt-PC_Electric Rev Req Model (2009 GRC) Rebuttal REmoval of New  WH Solar AdjustMI 2 4 2" xfId="18451"/>
    <cellStyle name="_Tenaska Comparison_Power Costs - Comparison bx Rbtl-Staff-Jt-PC_Electric Rev Req Model (2009 GRC) Rebuttal REmoval of New  WH Solar AdjustMI 3" xfId="18452"/>
    <cellStyle name="_Tenaska Comparison_Power Costs - Comparison bx Rbtl-Staff-Jt-PC_Electric Rev Req Model (2009 GRC) Rebuttal REmoval of New  WH Solar AdjustMI 3 2" xfId="18453"/>
    <cellStyle name="_Tenaska Comparison_Power Costs - Comparison bx Rbtl-Staff-Jt-PC_Electric Rev Req Model (2009 GRC) Rebuttal REmoval of New  WH Solar AdjustMI 3 2 2" xfId="18454"/>
    <cellStyle name="_Tenaska Comparison_Power Costs - Comparison bx Rbtl-Staff-Jt-PC_Electric Rev Req Model (2009 GRC) Rebuttal REmoval of New  WH Solar AdjustMI 3 3" xfId="18455"/>
    <cellStyle name="_Tenaska Comparison_Power Costs - Comparison bx Rbtl-Staff-Jt-PC_Electric Rev Req Model (2009 GRC) Rebuttal REmoval of New  WH Solar AdjustMI 4" xfId="18456"/>
    <cellStyle name="_Tenaska Comparison_Power Costs - Comparison bx Rbtl-Staff-Jt-PC_Electric Rev Req Model (2009 GRC) Rebuttal REmoval of New  WH Solar AdjustMI 4 2" xfId="18457"/>
    <cellStyle name="_Tenaska Comparison_Power Costs - Comparison bx Rbtl-Staff-Jt-PC_Electric Rev Req Model (2009 GRC) Rebuttal REmoval of New  WH Solar AdjustMI 4 2 2" xfId="18458"/>
    <cellStyle name="_Tenaska Comparison_Power Costs - Comparison bx Rbtl-Staff-Jt-PC_Electric Rev Req Model (2009 GRC) Rebuttal REmoval of New  WH Solar AdjustMI 4 3" xfId="18459"/>
    <cellStyle name="_Tenaska Comparison_Power Costs - Comparison bx Rbtl-Staff-Jt-PC_Electric Rev Req Model (2009 GRC) Rebuttal REmoval of New  WH Solar AdjustMI 5" xfId="18460"/>
    <cellStyle name="_Tenaska Comparison_Power Costs - Comparison bx Rbtl-Staff-Jt-PC_Electric Rev Req Model (2009 GRC) Rebuttal REmoval of New  WH Solar AdjustMI 5 2" xfId="18461"/>
    <cellStyle name="_Tenaska Comparison_Power Costs - Comparison bx Rbtl-Staff-Jt-PC_Electric Rev Req Model (2009 GRC) Rebuttal REmoval of New  WH Solar AdjustMI 6" xfId="18462"/>
    <cellStyle name="_Tenaska Comparison_Power Costs - Comparison bx Rbtl-Staff-Jt-PC_Electric Rev Req Model (2009 GRC) Rebuttal REmoval of New  WH Solar AdjustMI 6 2" xfId="18463"/>
    <cellStyle name="_Tenaska Comparison_Power Costs - Comparison bx Rbtl-Staff-Jt-PC_Electric Rev Req Model (2009 GRC) Rebuttal REmoval of New  WH Solar AdjustMI_DEM-WP(C) ENERG10C--ctn Mid-C_042010 2010GRC" xfId="18464"/>
    <cellStyle name="_Tenaska Comparison_Power Costs - Comparison bx Rbtl-Staff-Jt-PC_Electric Rev Req Model (2009 GRC) Rebuttal REmoval of New  WH Solar AdjustMI_DEM-WP(C) ENERG10C--ctn Mid-C_042010 2010GRC 2" xfId="18465"/>
    <cellStyle name="_Tenaska Comparison_Power Costs - Comparison bx Rbtl-Staff-Jt-PC_Electric Rev Req Model (2009 GRC) Revised 01-18-2010" xfId="18466"/>
    <cellStyle name="_Tenaska Comparison_Power Costs - Comparison bx Rbtl-Staff-Jt-PC_Electric Rev Req Model (2009 GRC) Revised 01-18-2010 2" xfId="18467"/>
    <cellStyle name="_Tenaska Comparison_Power Costs - Comparison bx Rbtl-Staff-Jt-PC_Electric Rev Req Model (2009 GRC) Revised 01-18-2010 2 2" xfId="18468"/>
    <cellStyle name="_Tenaska Comparison_Power Costs - Comparison bx Rbtl-Staff-Jt-PC_Electric Rev Req Model (2009 GRC) Revised 01-18-2010 2 2 2" xfId="18469"/>
    <cellStyle name="_Tenaska Comparison_Power Costs - Comparison bx Rbtl-Staff-Jt-PC_Electric Rev Req Model (2009 GRC) Revised 01-18-2010 2 2 2 2" xfId="18470"/>
    <cellStyle name="_Tenaska Comparison_Power Costs - Comparison bx Rbtl-Staff-Jt-PC_Electric Rev Req Model (2009 GRC) Revised 01-18-2010 2 3" xfId="18471"/>
    <cellStyle name="_Tenaska Comparison_Power Costs - Comparison bx Rbtl-Staff-Jt-PC_Electric Rev Req Model (2009 GRC) Revised 01-18-2010 2 3 2" xfId="18472"/>
    <cellStyle name="_Tenaska Comparison_Power Costs - Comparison bx Rbtl-Staff-Jt-PC_Electric Rev Req Model (2009 GRC) Revised 01-18-2010 2 4" xfId="18473"/>
    <cellStyle name="_Tenaska Comparison_Power Costs - Comparison bx Rbtl-Staff-Jt-PC_Electric Rev Req Model (2009 GRC) Revised 01-18-2010 2 4 2" xfId="18474"/>
    <cellStyle name="_Tenaska Comparison_Power Costs - Comparison bx Rbtl-Staff-Jt-PC_Electric Rev Req Model (2009 GRC) Revised 01-18-2010 3" xfId="18475"/>
    <cellStyle name="_Tenaska Comparison_Power Costs - Comparison bx Rbtl-Staff-Jt-PC_Electric Rev Req Model (2009 GRC) Revised 01-18-2010 3 2" xfId="18476"/>
    <cellStyle name="_Tenaska Comparison_Power Costs - Comparison bx Rbtl-Staff-Jt-PC_Electric Rev Req Model (2009 GRC) Revised 01-18-2010 3 2 2" xfId="18477"/>
    <cellStyle name="_Tenaska Comparison_Power Costs - Comparison bx Rbtl-Staff-Jt-PC_Electric Rev Req Model (2009 GRC) Revised 01-18-2010 3 3" xfId="18478"/>
    <cellStyle name="_Tenaska Comparison_Power Costs - Comparison bx Rbtl-Staff-Jt-PC_Electric Rev Req Model (2009 GRC) Revised 01-18-2010 4" xfId="18479"/>
    <cellStyle name="_Tenaska Comparison_Power Costs - Comparison bx Rbtl-Staff-Jt-PC_Electric Rev Req Model (2009 GRC) Revised 01-18-2010 4 2" xfId="18480"/>
    <cellStyle name="_Tenaska Comparison_Power Costs - Comparison bx Rbtl-Staff-Jt-PC_Electric Rev Req Model (2009 GRC) Revised 01-18-2010 4 2 2" xfId="18481"/>
    <cellStyle name="_Tenaska Comparison_Power Costs - Comparison bx Rbtl-Staff-Jt-PC_Electric Rev Req Model (2009 GRC) Revised 01-18-2010 4 3" xfId="18482"/>
    <cellStyle name="_Tenaska Comparison_Power Costs - Comparison bx Rbtl-Staff-Jt-PC_Electric Rev Req Model (2009 GRC) Revised 01-18-2010 5" xfId="18483"/>
    <cellStyle name="_Tenaska Comparison_Power Costs - Comparison bx Rbtl-Staff-Jt-PC_Electric Rev Req Model (2009 GRC) Revised 01-18-2010 5 2" xfId="18484"/>
    <cellStyle name="_Tenaska Comparison_Power Costs - Comparison bx Rbtl-Staff-Jt-PC_Electric Rev Req Model (2009 GRC) Revised 01-18-2010 6" xfId="18485"/>
    <cellStyle name="_Tenaska Comparison_Power Costs - Comparison bx Rbtl-Staff-Jt-PC_Electric Rev Req Model (2009 GRC) Revised 01-18-2010 6 2" xfId="18486"/>
    <cellStyle name="_Tenaska Comparison_Power Costs - Comparison bx Rbtl-Staff-Jt-PC_Electric Rev Req Model (2009 GRC) Revised 01-18-2010_DEM-WP(C) ENERG10C--ctn Mid-C_042010 2010GRC" xfId="18487"/>
    <cellStyle name="_Tenaska Comparison_Power Costs - Comparison bx Rbtl-Staff-Jt-PC_Electric Rev Req Model (2009 GRC) Revised 01-18-2010_DEM-WP(C) ENERG10C--ctn Mid-C_042010 2010GRC 2" xfId="18488"/>
    <cellStyle name="_Tenaska Comparison_Power Costs - Comparison bx Rbtl-Staff-Jt-PC_Final Order Electric EXHIBIT A-1" xfId="18489"/>
    <cellStyle name="_Tenaska Comparison_Power Costs - Comparison bx Rbtl-Staff-Jt-PC_Final Order Electric EXHIBIT A-1 2" xfId="18490"/>
    <cellStyle name="_Tenaska Comparison_Power Costs - Comparison bx Rbtl-Staff-Jt-PC_Final Order Electric EXHIBIT A-1 2 2" xfId="18491"/>
    <cellStyle name="_Tenaska Comparison_Power Costs - Comparison bx Rbtl-Staff-Jt-PC_Final Order Electric EXHIBIT A-1 2 2 2" xfId="18492"/>
    <cellStyle name="_Tenaska Comparison_Power Costs - Comparison bx Rbtl-Staff-Jt-PC_Final Order Electric EXHIBIT A-1 2 3" xfId="18493"/>
    <cellStyle name="_Tenaska Comparison_Power Costs - Comparison bx Rbtl-Staff-Jt-PC_Final Order Electric EXHIBIT A-1 3" xfId="18494"/>
    <cellStyle name="_Tenaska Comparison_Power Costs - Comparison bx Rbtl-Staff-Jt-PC_Final Order Electric EXHIBIT A-1 3 2" xfId="18495"/>
    <cellStyle name="_Tenaska Comparison_Power Costs - Comparison bx Rbtl-Staff-Jt-PC_Final Order Electric EXHIBIT A-1 3 2 2" xfId="18496"/>
    <cellStyle name="_Tenaska Comparison_Power Costs - Comparison bx Rbtl-Staff-Jt-PC_Final Order Electric EXHIBIT A-1 3 3" xfId="18497"/>
    <cellStyle name="_Tenaska Comparison_Power Costs - Comparison bx Rbtl-Staff-Jt-PC_Final Order Electric EXHIBIT A-1 4" xfId="18498"/>
    <cellStyle name="_Tenaska Comparison_Power Costs - Comparison bx Rbtl-Staff-Jt-PC_Final Order Electric EXHIBIT A-1 4 2" xfId="18499"/>
    <cellStyle name="_Tenaska Comparison_Power Costs - Comparison bx Rbtl-Staff-Jt-PC_Final Order Electric EXHIBIT A-1 5" xfId="18500"/>
    <cellStyle name="_Tenaska Comparison_Power Costs - Comparison bx Rbtl-Staff-Jt-PC_Final Order Electric EXHIBIT A-1 6" xfId="18501"/>
    <cellStyle name="_Tenaska Comparison_Production Adj 4.37" xfId="18502"/>
    <cellStyle name="_Tenaska Comparison_Production Adj 4.37 2" xfId="18503"/>
    <cellStyle name="_Tenaska Comparison_Production Adj 4.37 2 2" xfId="18504"/>
    <cellStyle name="_Tenaska Comparison_Production Adj 4.37 2 2 2" xfId="18505"/>
    <cellStyle name="_Tenaska Comparison_Production Adj 4.37 2 3" xfId="18506"/>
    <cellStyle name="_Tenaska Comparison_Production Adj 4.37 3" xfId="18507"/>
    <cellStyle name="_Tenaska Comparison_Production Adj 4.37 3 2" xfId="18508"/>
    <cellStyle name="_Tenaska Comparison_Production Adj 4.37 4" xfId="18509"/>
    <cellStyle name="_Tenaska Comparison_Purchased Power Adj 4.03" xfId="18510"/>
    <cellStyle name="_Tenaska Comparison_Purchased Power Adj 4.03 2" xfId="18511"/>
    <cellStyle name="_Tenaska Comparison_Purchased Power Adj 4.03 2 2" xfId="18512"/>
    <cellStyle name="_Tenaska Comparison_Purchased Power Adj 4.03 2 2 2" xfId="18513"/>
    <cellStyle name="_Tenaska Comparison_Purchased Power Adj 4.03 2 3" xfId="18514"/>
    <cellStyle name="_Tenaska Comparison_Purchased Power Adj 4.03 3" xfId="18515"/>
    <cellStyle name="_Tenaska Comparison_Purchased Power Adj 4.03 3 2" xfId="18516"/>
    <cellStyle name="_Tenaska Comparison_Purchased Power Adj 4.03 4" xfId="18517"/>
    <cellStyle name="_Tenaska Comparison_Rebuttal Power Costs" xfId="18518"/>
    <cellStyle name="_Tenaska Comparison_Rebuttal Power Costs 2" xfId="18519"/>
    <cellStyle name="_Tenaska Comparison_Rebuttal Power Costs 2 2" xfId="18520"/>
    <cellStyle name="_Tenaska Comparison_Rebuttal Power Costs 2 2 2" xfId="18521"/>
    <cellStyle name="_Tenaska Comparison_Rebuttal Power Costs 2 2 2 2" xfId="18522"/>
    <cellStyle name="_Tenaska Comparison_Rebuttal Power Costs 2 3" xfId="18523"/>
    <cellStyle name="_Tenaska Comparison_Rebuttal Power Costs 2 3 2" xfId="18524"/>
    <cellStyle name="_Tenaska Comparison_Rebuttal Power Costs 2 4" xfId="18525"/>
    <cellStyle name="_Tenaska Comparison_Rebuttal Power Costs 2 4 2" xfId="18526"/>
    <cellStyle name="_Tenaska Comparison_Rebuttal Power Costs 3" xfId="18527"/>
    <cellStyle name="_Tenaska Comparison_Rebuttal Power Costs 3 2" xfId="18528"/>
    <cellStyle name="_Tenaska Comparison_Rebuttal Power Costs 3 2 2" xfId="18529"/>
    <cellStyle name="_Tenaska Comparison_Rebuttal Power Costs 3 3" xfId="18530"/>
    <cellStyle name="_Tenaska Comparison_Rebuttal Power Costs 4" xfId="18531"/>
    <cellStyle name="_Tenaska Comparison_Rebuttal Power Costs 4 2" xfId="18532"/>
    <cellStyle name="_Tenaska Comparison_Rebuttal Power Costs 4 2 2" xfId="18533"/>
    <cellStyle name="_Tenaska Comparison_Rebuttal Power Costs 4 3" xfId="18534"/>
    <cellStyle name="_Tenaska Comparison_Rebuttal Power Costs 5" xfId="18535"/>
    <cellStyle name="_Tenaska Comparison_Rebuttal Power Costs 5 2" xfId="18536"/>
    <cellStyle name="_Tenaska Comparison_Rebuttal Power Costs 6" xfId="18537"/>
    <cellStyle name="_Tenaska Comparison_Rebuttal Power Costs 6 2" xfId="18538"/>
    <cellStyle name="_Tenaska Comparison_Rebuttal Power Costs_Adj Bench DR 3 for Initial Briefs (Electric)" xfId="18539"/>
    <cellStyle name="_Tenaska Comparison_Rebuttal Power Costs_Adj Bench DR 3 for Initial Briefs (Electric) 2" xfId="18540"/>
    <cellStyle name="_Tenaska Comparison_Rebuttal Power Costs_Adj Bench DR 3 for Initial Briefs (Electric) 2 2" xfId="18541"/>
    <cellStyle name="_Tenaska Comparison_Rebuttal Power Costs_Adj Bench DR 3 for Initial Briefs (Electric) 2 2 2" xfId="18542"/>
    <cellStyle name="_Tenaska Comparison_Rebuttal Power Costs_Adj Bench DR 3 for Initial Briefs (Electric) 2 2 2 2" xfId="18543"/>
    <cellStyle name="_Tenaska Comparison_Rebuttal Power Costs_Adj Bench DR 3 for Initial Briefs (Electric) 2 3" xfId="18544"/>
    <cellStyle name="_Tenaska Comparison_Rebuttal Power Costs_Adj Bench DR 3 for Initial Briefs (Electric) 2 3 2" xfId="18545"/>
    <cellStyle name="_Tenaska Comparison_Rebuttal Power Costs_Adj Bench DR 3 for Initial Briefs (Electric) 2 4" xfId="18546"/>
    <cellStyle name="_Tenaska Comparison_Rebuttal Power Costs_Adj Bench DR 3 for Initial Briefs (Electric) 2 4 2" xfId="18547"/>
    <cellStyle name="_Tenaska Comparison_Rebuttal Power Costs_Adj Bench DR 3 for Initial Briefs (Electric) 3" xfId="18548"/>
    <cellStyle name="_Tenaska Comparison_Rebuttal Power Costs_Adj Bench DR 3 for Initial Briefs (Electric) 3 2" xfId="18549"/>
    <cellStyle name="_Tenaska Comparison_Rebuttal Power Costs_Adj Bench DR 3 for Initial Briefs (Electric) 3 2 2" xfId="18550"/>
    <cellStyle name="_Tenaska Comparison_Rebuttal Power Costs_Adj Bench DR 3 for Initial Briefs (Electric) 3 3" xfId="18551"/>
    <cellStyle name="_Tenaska Comparison_Rebuttal Power Costs_Adj Bench DR 3 for Initial Briefs (Electric) 4" xfId="18552"/>
    <cellStyle name="_Tenaska Comparison_Rebuttal Power Costs_Adj Bench DR 3 for Initial Briefs (Electric) 4 2" xfId="18553"/>
    <cellStyle name="_Tenaska Comparison_Rebuttal Power Costs_Adj Bench DR 3 for Initial Briefs (Electric) 4 2 2" xfId="18554"/>
    <cellStyle name="_Tenaska Comparison_Rebuttal Power Costs_Adj Bench DR 3 for Initial Briefs (Electric) 4 3" xfId="18555"/>
    <cellStyle name="_Tenaska Comparison_Rebuttal Power Costs_Adj Bench DR 3 for Initial Briefs (Electric) 5" xfId="18556"/>
    <cellStyle name="_Tenaska Comparison_Rebuttal Power Costs_Adj Bench DR 3 for Initial Briefs (Electric) 5 2" xfId="18557"/>
    <cellStyle name="_Tenaska Comparison_Rebuttal Power Costs_Adj Bench DR 3 for Initial Briefs (Electric) 6" xfId="18558"/>
    <cellStyle name="_Tenaska Comparison_Rebuttal Power Costs_Adj Bench DR 3 for Initial Briefs (Electric) 6 2" xfId="18559"/>
    <cellStyle name="_Tenaska Comparison_Rebuttal Power Costs_Adj Bench DR 3 for Initial Briefs (Electric)_DEM-WP(C) ENERG10C--ctn Mid-C_042010 2010GRC" xfId="18560"/>
    <cellStyle name="_Tenaska Comparison_Rebuttal Power Costs_Adj Bench DR 3 for Initial Briefs (Electric)_DEM-WP(C) ENERG10C--ctn Mid-C_042010 2010GRC 2" xfId="18561"/>
    <cellStyle name="_Tenaska Comparison_Rebuttal Power Costs_DEM-WP(C) ENERG10C--ctn Mid-C_042010 2010GRC" xfId="18562"/>
    <cellStyle name="_Tenaska Comparison_Rebuttal Power Costs_DEM-WP(C) ENERG10C--ctn Mid-C_042010 2010GRC 2" xfId="18563"/>
    <cellStyle name="_Tenaska Comparison_Rebuttal Power Costs_Electric Rev Req Model (2009 GRC) Rebuttal" xfId="18564"/>
    <cellStyle name="_Tenaska Comparison_Rebuttal Power Costs_Electric Rev Req Model (2009 GRC) Rebuttal 2" xfId="18565"/>
    <cellStyle name="_Tenaska Comparison_Rebuttal Power Costs_Electric Rev Req Model (2009 GRC) Rebuttal 2 2" xfId="18566"/>
    <cellStyle name="_Tenaska Comparison_Rebuttal Power Costs_Electric Rev Req Model (2009 GRC) Rebuttal 2 2 2" xfId="18567"/>
    <cellStyle name="_Tenaska Comparison_Rebuttal Power Costs_Electric Rev Req Model (2009 GRC) Rebuttal 2 3" xfId="18568"/>
    <cellStyle name="_Tenaska Comparison_Rebuttal Power Costs_Electric Rev Req Model (2009 GRC) Rebuttal 3" xfId="18569"/>
    <cellStyle name="_Tenaska Comparison_Rebuttal Power Costs_Electric Rev Req Model (2009 GRC) Rebuttal 3 2" xfId="18570"/>
    <cellStyle name="_Tenaska Comparison_Rebuttal Power Costs_Electric Rev Req Model (2009 GRC) Rebuttal 4" xfId="18571"/>
    <cellStyle name="_Tenaska Comparison_Rebuttal Power Costs_Electric Rev Req Model (2009 GRC) Rebuttal REmoval of New  WH Solar AdjustMI" xfId="18572"/>
    <cellStyle name="_Tenaska Comparison_Rebuttal Power Costs_Electric Rev Req Model (2009 GRC) Rebuttal REmoval of New  WH Solar AdjustMI 2" xfId="18573"/>
    <cellStyle name="_Tenaska Comparison_Rebuttal Power Costs_Electric Rev Req Model (2009 GRC) Rebuttal REmoval of New  WH Solar AdjustMI 2 2" xfId="18574"/>
    <cellStyle name="_Tenaska Comparison_Rebuttal Power Costs_Electric Rev Req Model (2009 GRC) Rebuttal REmoval of New  WH Solar AdjustMI 2 2 2" xfId="18575"/>
    <cellStyle name="_Tenaska Comparison_Rebuttal Power Costs_Electric Rev Req Model (2009 GRC) Rebuttal REmoval of New  WH Solar AdjustMI 2 2 2 2" xfId="18576"/>
    <cellStyle name="_Tenaska Comparison_Rebuttal Power Costs_Electric Rev Req Model (2009 GRC) Rebuttal REmoval of New  WH Solar AdjustMI 2 3" xfId="18577"/>
    <cellStyle name="_Tenaska Comparison_Rebuttal Power Costs_Electric Rev Req Model (2009 GRC) Rebuttal REmoval of New  WH Solar AdjustMI 2 3 2" xfId="18578"/>
    <cellStyle name="_Tenaska Comparison_Rebuttal Power Costs_Electric Rev Req Model (2009 GRC) Rebuttal REmoval of New  WH Solar AdjustMI 2 4" xfId="18579"/>
    <cellStyle name="_Tenaska Comparison_Rebuttal Power Costs_Electric Rev Req Model (2009 GRC) Rebuttal REmoval of New  WH Solar AdjustMI 2 4 2" xfId="18580"/>
    <cellStyle name="_Tenaska Comparison_Rebuttal Power Costs_Electric Rev Req Model (2009 GRC) Rebuttal REmoval of New  WH Solar AdjustMI 3" xfId="18581"/>
    <cellStyle name="_Tenaska Comparison_Rebuttal Power Costs_Electric Rev Req Model (2009 GRC) Rebuttal REmoval of New  WH Solar AdjustMI 3 2" xfId="18582"/>
    <cellStyle name="_Tenaska Comparison_Rebuttal Power Costs_Electric Rev Req Model (2009 GRC) Rebuttal REmoval of New  WH Solar AdjustMI 3 2 2" xfId="18583"/>
    <cellStyle name="_Tenaska Comparison_Rebuttal Power Costs_Electric Rev Req Model (2009 GRC) Rebuttal REmoval of New  WH Solar AdjustMI 3 3" xfId="18584"/>
    <cellStyle name="_Tenaska Comparison_Rebuttal Power Costs_Electric Rev Req Model (2009 GRC) Rebuttal REmoval of New  WH Solar AdjustMI 4" xfId="18585"/>
    <cellStyle name="_Tenaska Comparison_Rebuttal Power Costs_Electric Rev Req Model (2009 GRC) Rebuttal REmoval of New  WH Solar AdjustMI 4 2" xfId="18586"/>
    <cellStyle name="_Tenaska Comparison_Rebuttal Power Costs_Electric Rev Req Model (2009 GRC) Rebuttal REmoval of New  WH Solar AdjustMI 4 2 2" xfId="18587"/>
    <cellStyle name="_Tenaska Comparison_Rebuttal Power Costs_Electric Rev Req Model (2009 GRC) Rebuttal REmoval of New  WH Solar AdjustMI 4 3" xfId="18588"/>
    <cellStyle name="_Tenaska Comparison_Rebuttal Power Costs_Electric Rev Req Model (2009 GRC) Rebuttal REmoval of New  WH Solar AdjustMI 5" xfId="18589"/>
    <cellStyle name="_Tenaska Comparison_Rebuttal Power Costs_Electric Rev Req Model (2009 GRC) Rebuttal REmoval of New  WH Solar AdjustMI 5 2" xfId="18590"/>
    <cellStyle name="_Tenaska Comparison_Rebuttal Power Costs_Electric Rev Req Model (2009 GRC) Rebuttal REmoval of New  WH Solar AdjustMI 6" xfId="18591"/>
    <cellStyle name="_Tenaska Comparison_Rebuttal Power Costs_Electric Rev Req Model (2009 GRC) Rebuttal REmoval of New  WH Solar AdjustMI 6 2" xfId="18592"/>
    <cellStyle name="_Tenaska Comparison_Rebuttal Power Costs_Electric Rev Req Model (2009 GRC) Rebuttal REmoval of New  WH Solar AdjustMI_DEM-WP(C) ENERG10C--ctn Mid-C_042010 2010GRC" xfId="18593"/>
    <cellStyle name="_Tenaska Comparison_Rebuttal Power Costs_Electric Rev Req Model (2009 GRC) Rebuttal REmoval of New  WH Solar AdjustMI_DEM-WP(C) ENERG10C--ctn Mid-C_042010 2010GRC 2" xfId="18594"/>
    <cellStyle name="_Tenaska Comparison_Rebuttal Power Costs_Electric Rev Req Model (2009 GRC) Revised 01-18-2010" xfId="18595"/>
    <cellStyle name="_Tenaska Comparison_Rebuttal Power Costs_Electric Rev Req Model (2009 GRC) Revised 01-18-2010 2" xfId="18596"/>
    <cellStyle name="_Tenaska Comparison_Rebuttal Power Costs_Electric Rev Req Model (2009 GRC) Revised 01-18-2010 2 2" xfId="18597"/>
    <cellStyle name="_Tenaska Comparison_Rebuttal Power Costs_Electric Rev Req Model (2009 GRC) Revised 01-18-2010 2 2 2" xfId="18598"/>
    <cellStyle name="_Tenaska Comparison_Rebuttal Power Costs_Electric Rev Req Model (2009 GRC) Revised 01-18-2010 2 2 2 2" xfId="18599"/>
    <cellStyle name="_Tenaska Comparison_Rebuttal Power Costs_Electric Rev Req Model (2009 GRC) Revised 01-18-2010 2 3" xfId="18600"/>
    <cellStyle name="_Tenaska Comparison_Rebuttal Power Costs_Electric Rev Req Model (2009 GRC) Revised 01-18-2010 2 3 2" xfId="18601"/>
    <cellStyle name="_Tenaska Comparison_Rebuttal Power Costs_Electric Rev Req Model (2009 GRC) Revised 01-18-2010 2 4" xfId="18602"/>
    <cellStyle name="_Tenaska Comparison_Rebuttal Power Costs_Electric Rev Req Model (2009 GRC) Revised 01-18-2010 2 4 2" xfId="18603"/>
    <cellStyle name="_Tenaska Comparison_Rebuttal Power Costs_Electric Rev Req Model (2009 GRC) Revised 01-18-2010 3" xfId="18604"/>
    <cellStyle name="_Tenaska Comparison_Rebuttal Power Costs_Electric Rev Req Model (2009 GRC) Revised 01-18-2010 3 2" xfId="18605"/>
    <cellStyle name="_Tenaska Comparison_Rebuttal Power Costs_Electric Rev Req Model (2009 GRC) Revised 01-18-2010 3 2 2" xfId="18606"/>
    <cellStyle name="_Tenaska Comparison_Rebuttal Power Costs_Electric Rev Req Model (2009 GRC) Revised 01-18-2010 3 3" xfId="18607"/>
    <cellStyle name="_Tenaska Comparison_Rebuttal Power Costs_Electric Rev Req Model (2009 GRC) Revised 01-18-2010 4" xfId="18608"/>
    <cellStyle name="_Tenaska Comparison_Rebuttal Power Costs_Electric Rev Req Model (2009 GRC) Revised 01-18-2010 4 2" xfId="18609"/>
    <cellStyle name="_Tenaska Comparison_Rebuttal Power Costs_Electric Rev Req Model (2009 GRC) Revised 01-18-2010 4 2 2" xfId="18610"/>
    <cellStyle name="_Tenaska Comparison_Rebuttal Power Costs_Electric Rev Req Model (2009 GRC) Revised 01-18-2010 4 3" xfId="18611"/>
    <cellStyle name="_Tenaska Comparison_Rebuttal Power Costs_Electric Rev Req Model (2009 GRC) Revised 01-18-2010 5" xfId="18612"/>
    <cellStyle name="_Tenaska Comparison_Rebuttal Power Costs_Electric Rev Req Model (2009 GRC) Revised 01-18-2010 5 2" xfId="18613"/>
    <cellStyle name="_Tenaska Comparison_Rebuttal Power Costs_Electric Rev Req Model (2009 GRC) Revised 01-18-2010 6" xfId="18614"/>
    <cellStyle name="_Tenaska Comparison_Rebuttal Power Costs_Electric Rev Req Model (2009 GRC) Revised 01-18-2010 6 2" xfId="18615"/>
    <cellStyle name="_Tenaska Comparison_Rebuttal Power Costs_Electric Rev Req Model (2009 GRC) Revised 01-18-2010_DEM-WP(C) ENERG10C--ctn Mid-C_042010 2010GRC" xfId="18616"/>
    <cellStyle name="_Tenaska Comparison_Rebuttal Power Costs_Electric Rev Req Model (2009 GRC) Revised 01-18-2010_DEM-WP(C) ENERG10C--ctn Mid-C_042010 2010GRC 2" xfId="18617"/>
    <cellStyle name="_Tenaska Comparison_Rebuttal Power Costs_Final Order Electric EXHIBIT A-1" xfId="18618"/>
    <cellStyle name="_Tenaska Comparison_Rebuttal Power Costs_Final Order Electric EXHIBIT A-1 2" xfId="18619"/>
    <cellStyle name="_Tenaska Comparison_Rebuttal Power Costs_Final Order Electric EXHIBIT A-1 2 2" xfId="18620"/>
    <cellStyle name="_Tenaska Comparison_Rebuttal Power Costs_Final Order Electric EXHIBIT A-1 2 2 2" xfId="18621"/>
    <cellStyle name="_Tenaska Comparison_Rebuttal Power Costs_Final Order Electric EXHIBIT A-1 2 3" xfId="18622"/>
    <cellStyle name="_Tenaska Comparison_Rebuttal Power Costs_Final Order Electric EXHIBIT A-1 3" xfId="18623"/>
    <cellStyle name="_Tenaska Comparison_Rebuttal Power Costs_Final Order Electric EXHIBIT A-1 3 2" xfId="18624"/>
    <cellStyle name="_Tenaska Comparison_Rebuttal Power Costs_Final Order Electric EXHIBIT A-1 3 2 2" xfId="18625"/>
    <cellStyle name="_Tenaska Comparison_Rebuttal Power Costs_Final Order Electric EXHIBIT A-1 3 3" xfId="18626"/>
    <cellStyle name="_Tenaska Comparison_Rebuttal Power Costs_Final Order Electric EXHIBIT A-1 4" xfId="18627"/>
    <cellStyle name="_Tenaska Comparison_Rebuttal Power Costs_Final Order Electric EXHIBIT A-1 4 2" xfId="18628"/>
    <cellStyle name="_Tenaska Comparison_Rebuttal Power Costs_Final Order Electric EXHIBIT A-1 5" xfId="18629"/>
    <cellStyle name="_Tenaska Comparison_Rebuttal Power Costs_Final Order Electric EXHIBIT A-1 6" xfId="18630"/>
    <cellStyle name="_Tenaska Comparison_ROR 5.02" xfId="18631"/>
    <cellStyle name="_Tenaska Comparison_ROR 5.02 2" xfId="18632"/>
    <cellStyle name="_Tenaska Comparison_ROR 5.02 2 2" xfId="18633"/>
    <cellStyle name="_Tenaska Comparison_ROR 5.02 2 2 2" xfId="18634"/>
    <cellStyle name="_Tenaska Comparison_ROR 5.02 2 3" xfId="18635"/>
    <cellStyle name="_Tenaska Comparison_ROR 5.02 3" xfId="18636"/>
    <cellStyle name="_Tenaska Comparison_ROR 5.02 3 2" xfId="18637"/>
    <cellStyle name="_Tenaska Comparison_ROR 5.02 4" xfId="18638"/>
    <cellStyle name="_Tenaska Comparison_Transmission Workbook for May BOD" xfId="18639"/>
    <cellStyle name="_Tenaska Comparison_Transmission Workbook for May BOD 2" xfId="18640"/>
    <cellStyle name="_Tenaska Comparison_Transmission Workbook for May BOD 2 2" xfId="18641"/>
    <cellStyle name="_Tenaska Comparison_Transmission Workbook for May BOD 2 2 2" xfId="18642"/>
    <cellStyle name="_Tenaska Comparison_Transmission Workbook for May BOD 2 2 2 2" xfId="18643"/>
    <cellStyle name="_Tenaska Comparison_Transmission Workbook for May BOD 2 3" xfId="18644"/>
    <cellStyle name="_Tenaska Comparison_Transmission Workbook for May BOD 2 3 2" xfId="18645"/>
    <cellStyle name="_Tenaska Comparison_Transmission Workbook for May BOD 2 4" xfId="18646"/>
    <cellStyle name="_Tenaska Comparison_Transmission Workbook for May BOD 2 4 2" xfId="18647"/>
    <cellStyle name="_Tenaska Comparison_Transmission Workbook for May BOD 3" xfId="18648"/>
    <cellStyle name="_Tenaska Comparison_Transmission Workbook for May BOD 3 2" xfId="18649"/>
    <cellStyle name="_Tenaska Comparison_Transmission Workbook for May BOD 3 2 2" xfId="18650"/>
    <cellStyle name="_Tenaska Comparison_Transmission Workbook for May BOD 3 3" xfId="18651"/>
    <cellStyle name="_Tenaska Comparison_Transmission Workbook for May BOD 4" xfId="18652"/>
    <cellStyle name="_Tenaska Comparison_Transmission Workbook for May BOD 4 2" xfId="18653"/>
    <cellStyle name="_Tenaska Comparison_Transmission Workbook for May BOD 4 2 2" xfId="18654"/>
    <cellStyle name="_Tenaska Comparison_Transmission Workbook for May BOD 4 3" xfId="18655"/>
    <cellStyle name="_Tenaska Comparison_Transmission Workbook for May BOD 5" xfId="18656"/>
    <cellStyle name="_Tenaska Comparison_Transmission Workbook for May BOD 5 2" xfId="18657"/>
    <cellStyle name="_Tenaska Comparison_Transmission Workbook for May BOD 6" xfId="18658"/>
    <cellStyle name="_Tenaska Comparison_Transmission Workbook for May BOD 6 2" xfId="18659"/>
    <cellStyle name="_Tenaska Comparison_Transmission Workbook for May BOD_DEM-WP(C) ENERG10C--ctn Mid-C_042010 2010GRC" xfId="18660"/>
    <cellStyle name="_Tenaska Comparison_Transmission Workbook for May BOD_DEM-WP(C) ENERG10C--ctn Mid-C_042010 2010GRC 2" xfId="18661"/>
    <cellStyle name="_Tenaska Comparison_Wind Integration 10GRC" xfId="18662"/>
    <cellStyle name="_Tenaska Comparison_Wind Integration 10GRC 2" xfId="18663"/>
    <cellStyle name="_Tenaska Comparison_Wind Integration 10GRC 2 2" xfId="18664"/>
    <cellStyle name="_Tenaska Comparison_Wind Integration 10GRC 2 2 2" xfId="18665"/>
    <cellStyle name="_Tenaska Comparison_Wind Integration 10GRC 2 2 2 2" xfId="18666"/>
    <cellStyle name="_Tenaska Comparison_Wind Integration 10GRC 2 3" xfId="18667"/>
    <cellStyle name="_Tenaska Comparison_Wind Integration 10GRC 2 3 2" xfId="18668"/>
    <cellStyle name="_Tenaska Comparison_Wind Integration 10GRC 2 4" xfId="18669"/>
    <cellStyle name="_Tenaska Comparison_Wind Integration 10GRC 2 4 2" xfId="18670"/>
    <cellStyle name="_Tenaska Comparison_Wind Integration 10GRC 3" xfId="18671"/>
    <cellStyle name="_Tenaska Comparison_Wind Integration 10GRC 3 2" xfId="18672"/>
    <cellStyle name="_Tenaska Comparison_Wind Integration 10GRC 3 2 2" xfId="18673"/>
    <cellStyle name="_Tenaska Comparison_Wind Integration 10GRC 3 3" xfId="18674"/>
    <cellStyle name="_Tenaska Comparison_Wind Integration 10GRC 4" xfId="18675"/>
    <cellStyle name="_Tenaska Comparison_Wind Integration 10GRC 4 2" xfId="18676"/>
    <cellStyle name="_Tenaska Comparison_Wind Integration 10GRC 4 2 2" xfId="18677"/>
    <cellStyle name="_Tenaska Comparison_Wind Integration 10GRC 4 3" xfId="18678"/>
    <cellStyle name="_Tenaska Comparison_Wind Integration 10GRC 5" xfId="18679"/>
    <cellStyle name="_Tenaska Comparison_Wind Integration 10GRC 5 2" xfId="18680"/>
    <cellStyle name="_Tenaska Comparison_Wind Integration 10GRC 6" xfId="18681"/>
    <cellStyle name="_Tenaska Comparison_Wind Integration 10GRC 6 2" xfId="18682"/>
    <cellStyle name="_Tenaska Comparison_Wind Integration 10GRC_DEM-WP(C) ENERG10C--ctn Mid-C_042010 2010GRC" xfId="18683"/>
    <cellStyle name="_Tenaska Comparison_Wind Integration 10GRC_DEM-WP(C) ENERG10C--ctn Mid-C_042010 2010GRC 2" xfId="18684"/>
    <cellStyle name="_x0013__TENASKA REGULATORY ASSET" xfId="18685"/>
    <cellStyle name="_x0013__TENASKA REGULATORY ASSET 2" xfId="18686"/>
    <cellStyle name="_x0013__TENASKA REGULATORY ASSET 2 2" xfId="18687"/>
    <cellStyle name="_x0013__TENASKA REGULATORY ASSET 2 2 2" xfId="18688"/>
    <cellStyle name="_x0013__TENASKA REGULATORY ASSET 2 3" xfId="18689"/>
    <cellStyle name="_x0013__TENASKA REGULATORY ASSET 3" xfId="18690"/>
    <cellStyle name="_x0013__TENASKA REGULATORY ASSET 3 2" xfId="18691"/>
    <cellStyle name="_x0013__TENASKA REGULATORY ASSET 4" xfId="18692"/>
    <cellStyle name="_Therms Data" xfId="18693"/>
    <cellStyle name="_Therms Data 2" xfId="18694"/>
    <cellStyle name="_Therms Data_Pro Forma Rev 09 GRC" xfId="18695"/>
    <cellStyle name="_Therms Data_Pro Forma Rev 09 GRC 2" xfId="18696"/>
    <cellStyle name="_Therms Data_Pro Forma Rev 2010 GRC" xfId="18697"/>
    <cellStyle name="_Therms Data_Pro Forma Rev 2010 GRC 2" xfId="18698"/>
    <cellStyle name="_Therms Data_Pro Forma Rev 2010 GRC_Preliminary" xfId="18699"/>
    <cellStyle name="_Therms Data_Pro Forma Rev 2010 GRC_Preliminary 2" xfId="18700"/>
    <cellStyle name="_Therms Data_Revenue (Feb 09 - Jan 10)" xfId="18701"/>
    <cellStyle name="_Therms Data_Revenue (Feb 09 - Jan 10) 2" xfId="18702"/>
    <cellStyle name="_Therms Data_Revenue (Jan 09 - Dec 09)" xfId="18703"/>
    <cellStyle name="_Therms Data_Revenue (Jan 09 - Dec 09) 2" xfId="18704"/>
    <cellStyle name="_Therms Data_Revenue (Mar 09 - Feb 10)" xfId="18705"/>
    <cellStyle name="_Therms Data_Revenue (Mar 09 - Feb 10) 2" xfId="18706"/>
    <cellStyle name="_Therms Data_Volume Exhibit (Jan09 - Dec09)" xfId="18707"/>
    <cellStyle name="_Therms Data_Volume Exhibit (Jan09 - Dec09) 2" xfId="18708"/>
    <cellStyle name="_Value Copy 11 30 05 gas 12 09 05 AURORA at 12 14 05" xfId="18709"/>
    <cellStyle name="_Value Copy 11 30 05 gas 12 09 05 AURORA at 12 14 05 10" xfId="18710"/>
    <cellStyle name="_Value Copy 11 30 05 gas 12 09 05 AURORA at 12 14 05 10 2" xfId="18711"/>
    <cellStyle name="_Value Copy 11 30 05 gas 12 09 05 AURORA at 12 14 05 11" xfId="18712"/>
    <cellStyle name="_Value Copy 11 30 05 gas 12 09 05 AURORA at 12 14 05 11 2" xfId="18713"/>
    <cellStyle name="_Value Copy 11 30 05 gas 12 09 05 AURORA at 12 14 05 11 3" xfId="18714"/>
    <cellStyle name="_Value Copy 11 30 05 gas 12 09 05 AURORA at 12 14 05 2" xfId="18715"/>
    <cellStyle name="_Value Copy 11 30 05 gas 12 09 05 AURORA at 12 14 05 2 2" xfId="18716"/>
    <cellStyle name="_Value Copy 11 30 05 gas 12 09 05 AURORA at 12 14 05 2 2 2" xfId="18717"/>
    <cellStyle name="_Value Copy 11 30 05 gas 12 09 05 AURORA at 12 14 05 2 2 2 2" xfId="18718"/>
    <cellStyle name="_Value Copy 11 30 05 gas 12 09 05 AURORA at 12 14 05 2 2 2 2 2" xfId="18719"/>
    <cellStyle name="_Value Copy 11 30 05 gas 12 09 05 AURORA at 12 14 05 2 2 3" xfId="18720"/>
    <cellStyle name="_Value Copy 11 30 05 gas 12 09 05 AURORA at 12 14 05 2 2 3 2" xfId="18721"/>
    <cellStyle name="_Value Copy 11 30 05 gas 12 09 05 AURORA at 12 14 05 2 2 4" xfId="18722"/>
    <cellStyle name="_Value Copy 11 30 05 gas 12 09 05 AURORA at 12 14 05 2 2 4 2" xfId="18723"/>
    <cellStyle name="_Value Copy 11 30 05 gas 12 09 05 AURORA at 12 14 05 2 3" xfId="18724"/>
    <cellStyle name="_Value Copy 11 30 05 gas 12 09 05 AURORA at 12 14 05 2 3 2" xfId="18725"/>
    <cellStyle name="_Value Copy 11 30 05 gas 12 09 05 AURORA at 12 14 05 2 3 2 2" xfId="18726"/>
    <cellStyle name="_Value Copy 11 30 05 gas 12 09 05 AURORA at 12 14 05 2 3 3" xfId="18727"/>
    <cellStyle name="_Value Copy 11 30 05 gas 12 09 05 AURORA at 12 14 05 2 4" xfId="18728"/>
    <cellStyle name="_Value Copy 11 30 05 gas 12 09 05 AURORA at 12 14 05 2 4 2" xfId="18729"/>
    <cellStyle name="_Value Copy 11 30 05 gas 12 09 05 AURORA at 12 14 05 2 4 2 2" xfId="18730"/>
    <cellStyle name="_Value Copy 11 30 05 gas 12 09 05 AURORA at 12 14 05 2 4 3" xfId="18731"/>
    <cellStyle name="_Value Copy 11 30 05 gas 12 09 05 AURORA at 12 14 05 2 5" xfId="18732"/>
    <cellStyle name="_Value Copy 11 30 05 gas 12 09 05 AURORA at 12 14 05 2 5 2" xfId="18733"/>
    <cellStyle name="_Value Copy 11 30 05 gas 12 09 05 AURORA at 12 14 05 2 6" xfId="18734"/>
    <cellStyle name="_Value Copy 11 30 05 gas 12 09 05 AURORA at 12 14 05 2 6 2" xfId="18735"/>
    <cellStyle name="_Value Copy 11 30 05 gas 12 09 05 AURORA at 12 14 05 3" xfId="18736"/>
    <cellStyle name="_Value Copy 11 30 05 gas 12 09 05 AURORA at 12 14 05 3 2" xfId="18737"/>
    <cellStyle name="_Value Copy 11 30 05 gas 12 09 05 AURORA at 12 14 05 3 2 2" xfId="18738"/>
    <cellStyle name="_Value Copy 11 30 05 gas 12 09 05 AURORA at 12 14 05 3 2 2 2" xfId="18739"/>
    <cellStyle name="_Value Copy 11 30 05 gas 12 09 05 AURORA at 12 14 05 3 2 3" xfId="18740"/>
    <cellStyle name="_Value Copy 11 30 05 gas 12 09 05 AURORA at 12 14 05 3 3" xfId="18741"/>
    <cellStyle name="_Value Copy 11 30 05 gas 12 09 05 AURORA at 12 14 05 3 3 2" xfId="18742"/>
    <cellStyle name="_Value Copy 11 30 05 gas 12 09 05 AURORA at 12 14 05 3 3 2 2" xfId="18743"/>
    <cellStyle name="_Value Copy 11 30 05 gas 12 09 05 AURORA at 12 14 05 3 3 3" xfId="18744"/>
    <cellStyle name="_Value Copy 11 30 05 gas 12 09 05 AURORA at 12 14 05 3 4" xfId="18745"/>
    <cellStyle name="_Value Copy 11 30 05 gas 12 09 05 AURORA at 12 14 05 3 4 2" xfId="18746"/>
    <cellStyle name="_Value Copy 11 30 05 gas 12 09 05 AURORA at 12 14 05 3 5" xfId="18747"/>
    <cellStyle name="_Value Copy 11 30 05 gas 12 09 05 AURORA at 12 14 05 3 5 2" xfId="18748"/>
    <cellStyle name="_Value Copy 11 30 05 gas 12 09 05 AURORA at 12 14 05 4" xfId="18749"/>
    <cellStyle name="_Value Copy 11 30 05 gas 12 09 05 AURORA at 12 14 05 4 2" xfId="18750"/>
    <cellStyle name="_Value Copy 11 30 05 gas 12 09 05 AURORA at 12 14 05 4 2 2" xfId="18751"/>
    <cellStyle name="_Value Copy 11 30 05 gas 12 09 05 AURORA at 12 14 05 4 2 2 2" xfId="18752"/>
    <cellStyle name="_Value Copy 11 30 05 gas 12 09 05 AURORA at 12 14 05 4 2 2 2 2" xfId="18753"/>
    <cellStyle name="_Value Copy 11 30 05 gas 12 09 05 AURORA at 12 14 05 4 2 3" xfId="18754"/>
    <cellStyle name="_Value Copy 11 30 05 gas 12 09 05 AURORA at 12 14 05 4 2 3 2" xfId="18755"/>
    <cellStyle name="_Value Copy 11 30 05 gas 12 09 05 AURORA at 12 14 05 4 2 4" xfId="18756"/>
    <cellStyle name="_Value Copy 11 30 05 gas 12 09 05 AURORA at 12 14 05 4 2 4 2" xfId="18757"/>
    <cellStyle name="_Value Copy 11 30 05 gas 12 09 05 AURORA at 12 14 05 4 3" xfId="18758"/>
    <cellStyle name="_Value Copy 11 30 05 gas 12 09 05 AURORA at 12 14 05 4 3 2" xfId="18759"/>
    <cellStyle name="_Value Copy 11 30 05 gas 12 09 05 AURORA at 12 14 05 4 3 2 2" xfId="18760"/>
    <cellStyle name="_Value Copy 11 30 05 gas 12 09 05 AURORA at 12 14 05 4 3 3" xfId="18761"/>
    <cellStyle name="_Value Copy 11 30 05 gas 12 09 05 AURORA at 12 14 05 4 4" xfId="18762"/>
    <cellStyle name="_Value Copy 11 30 05 gas 12 09 05 AURORA at 12 14 05 4 4 2" xfId="18763"/>
    <cellStyle name="_Value Copy 11 30 05 gas 12 09 05 AURORA at 12 14 05 4 4 2 2" xfId="18764"/>
    <cellStyle name="_Value Copy 11 30 05 gas 12 09 05 AURORA at 12 14 05 4 4 3" xfId="18765"/>
    <cellStyle name="_Value Copy 11 30 05 gas 12 09 05 AURORA at 12 14 05 4 5" xfId="18766"/>
    <cellStyle name="_Value Copy 11 30 05 gas 12 09 05 AURORA at 12 14 05 4 5 2" xfId="18767"/>
    <cellStyle name="_Value Copy 11 30 05 gas 12 09 05 AURORA at 12 14 05 4 6" xfId="18768"/>
    <cellStyle name="_Value Copy 11 30 05 gas 12 09 05 AURORA at 12 14 05 4 6 2" xfId="18769"/>
    <cellStyle name="_Value Copy 11 30 05 gas 12 09 05 AURORA at 12 14 05 5" xfId="18770"/>
    <cellStyle name="_Value Copy 11 30 05 gas 12 09 05 AURORA at 12 14 05 5 2" xfId="18771"/>
    <cellStyle name="_Value Copy 11 30 05 gas 12 09 05 AURORA at 12 14 05 5 2 2" xfId="18772"/>
    <cellStyle name="_Value Copy 11 30 05 gas 12 09 05 AURORA at 12 14 05 5 2 2 2" xfId="18773"/>
    <cellStyle name="_Value Copy 11 30 05 gas 12 09 05 AURORA at 12 14 05 5 2 2 2 2" xfId="18774"/>
    <cellStyle name="_Value Copy 11 30 05 gas 12 09 05 AURORA at 12 14 05 5 2 3" xfId="18775"/>
    <cellStyle name="_Value Copy 11 30 05 gas 12 09 05 AURORA at 12 14 05 5 2 3 2" xfId="18776"/>
    <cellStyle name="_Value Copy 11 30 05 gas 12 09 05 AURORA at 12 14 05 5 2 4" xfId="18777"/>
    <cellStyle name="_Value Copy 11 30 05 gas 12 09 05 AURORA at 12 14 05 5 2 4 2" xfId="18778"/>
    <cellStyle name="_Value Copy 11 30 05 gas 12 09 05 AURORA at 12 14 05 5 2 5" xfId="18779"/>
    <cellStyle name="_Value Copy 11 30 05 gas 12 09 05 AURORA at 12 14 05 5 3" xfId="18780"/>
    <cellStyle name="_Value Copy 11 30 05 gas 12 09 05 AURORA at 12 14 05 5 3 2" xfId="18781"/>
    <cellStyle name="_Value Copy 11 30 05 gas 12 09 05 AURORA at 12 14 05 5 3 2 2" xfId="18782"/>
    <cellStyle name="_Value Copy 11 30 05 gas 12 09 05 AURORA at 12 14 05 5 4" xfId="18783"/>
    <cellStyle name="_Value Copy 11 30 05 gas 12 09 05 AURORA at 12 14 05 5 4 2" xfId="18784"/>
    <cellStyle name="_Value Copy 11 30 05 gas 12 09 05 AURORA at 12 14 05 5 5" xfId="18785"/>
    <cellStyle name="_Value Copy 11 30 05 gas 12 09 05 AURORA at 12 14 05 5 5 2" xfId="18786"/>
    <cellStyle name="_Value Copy 11 30 05 gas 12 09 05 AURORA at 12 14 05 6" xfId="18787"/>
    <cellStyle name="_Value Copy 11 30 05 gas 12 09 05 AURORA at 12 14 05 6 2" xfId="18788"/>
    <cellStyle name="_Value Copy 11 30 05 gas 12 09 05 AURORA at 12 14 05 6 2 2" xfId="18789"/>
    <cellStyle name="_Value Copy 11 30 05 gas 12 09 05 AURORA at 12 14 05 6 2 2 2" xfId="18790"/>
    <cellStyle name="_Value Copy 11 30 05 gas 12 09 05 AURORA at 12 14 05 6 3" xfId="18791"/>
    <cellStyle name="_Value Copy 11 30 05 gas 12 09 05 AURORA at 12 14 05 6 3 2" xfId="18792"/>
    <cellStyle name="_Value Copy 11 30 05 gas 12 09 05 AURORA at 12 14 05 6 4" xfId="18793"/>
    <cellStyle name="_Value Copy 11 30 05 gas 12 09 05 AURORA at 12 14 05 6 4 2" xfId="18794"/>
    <cellStyle name="_Value Copy 11 30 05 gas 12 09 05 AURORA at 12 14 05 7" xfId="18795"/>
    <cellStyle name="_Value Copy 11 30 05 gas 12 09 05 AURORA at 12 14 05 7 2" xfId="18796"/>
    <cellStyle name="_Value Copy 11 30 05 gas 12 09 05 AURORA at 12 14 05 7 2 2" xfId="18797"/>
    <cellStyle name="_Value Copy 11 30 05 gas 12 09 05 AURORA at 12 14 05 7 3" xfId="18798"/>
    <cellStyle name="_Value Copy 11 30 05 gas 12 09 05 AURORA at 12 14 05 8" xfId="18799"/>
    <cellStyle name="_Value Copy 11 30 05 gas 12 09 05 AURORA at 12 14 05 8 2" xfId="18800"/>
    <cellStyle name="_Value Copy 11 30 05 gas 12 09 05 AURORA at 12 14 05 8 2 2" xfId="18801"/>
    <cellStyle name="_Value Copy 11 30 05 gas 12 09 05 AURORA at 12 14 05 8 3" xfId="18802"/>
    <cellStyle name="_Value Copy 11 30 05 gas 12 09 05 AURORA at 12 14 05 9" xfId="18803"/>
    <cellStyle name="_Value Copy 11 30 05 gas 12 09 05 AURORA at 12 14 05 9 2" xfId="18804"/>
    <cellStyle name="_Value Copy 11 30 05 gas 12 09 05 AURORA at 12 14 05 9 2 2" xfId="18805"/>
    <cellStyle name="_Value Copy 11 30 05 gas 12 09 05 AURORA at 12 14 05 9 2 2 2" xfId="18806"/>
    <cellStyle name="_Value Copy 11 30 05 gas 12 09 05 AURORA at 12 14 05 9 2 3" xfId="18807"/>
    <cellStyle name="_Value Copy 11 30 05 gas 12 09 05 AURORA at 12 14 05 9 3" xfId="18808"/>
    <cellStyle name="_Value Copy 11 30 05 gas 12 09 05 AURORA at 12 14 05 9 3 2" xfId="18809"/>
    <cellStyle name="_Value Copy 11 30 05 gas 12 09 05 AURORA at 12 14 05 9 4" xfId="18810"/>
    <cellStyle name="_Value Copy 11 30 05 gas 12 09 05 AURORA at 12 14 05_04 07E Wild Horse Wind Expansion (C) (2)" xfId="18811"/>
    <cellStyle name="_Value Copy 11 30 05 gas 12 09 05 AURORA at 12 14 05_04 07E Wild Horse Wind Expansion (C) (2) 2" xfId="18812"/>
    <cellStyle name="_Value Copy 11 30 05 gas 12 09 05 AURORA at 12 14 05_04 07E Wild Horse Wind Expansion (C) (2) 2 2" xfId="18813"/>
    <cellStyle name="_Value Copy 11 30 05 gas 12 09 05 AURORA at 12 14 05_04 07E Wild Horse Wind Expansion (C) (2) 2 2 2" xfId="18814"/>
    <cellStyle name="_Value Copy 11 30 05 gas 12 09 05 AURORA at 12 14 05_04 07E Wild Horse Wind Expansion (C) (2) 2 2 2 2" xfId="18815"/>
    <cellStyle name="_Value Copy 11 30 05 gas 12 09 05 AURORA at 12 14 05_04 07E Wild Horse Wind Expansion (C) (2) 2 3" xfId="18816"/>
    <cellStyle name="_Value Copy 11 30 05 gas 12 09 05 AURORA at 12 14 05_04 07E Wild Horse Wind Expansion (C) (2) 2 3 2" xfId="18817"/>
    <cellStyle name="_Value Copy 11 30 05 gas 12 09 05 AURORA at 12 14 05_04 07E Wild Horse Wind Expansion (C) (2) 2 4" xfId="18818"/>
    <cellStyle name="_Value Copy 11 30 05 gas 12 09 05 AURORA at 12 14 05_04 07E Wild Horse Wind Expansion (C) (2) 2 4 2" xfId="18819"/>
    <cellStyle name="_Value Copy 11 30 05 gas 12 09 05 AURORA at 12 14 05_04 07E Wild Horse Wind Expansion (C) (2) 3" xfId="18820"/>
    <cellStyle name="_Value Copy 11 30 05 gas 12 09 05 AURORA at 12 14 05_04 07E Wild Horse Wind Expansion (C) (2) 3 2" xfId="18821"/>
    <cellStyle name="_Value Copy 11 30 05 gas 12 09 05 AURORA at 12 14 05_04 07E Wild Horse Wind Expansion (C) (2) 3 2 2" xfId="18822"/>
    <cellStyle name="_Value Copy 11 30 05 gas 12 09 05 AURORA at 12 14 05_04 07E Wild Horse Wind Expansion (C) (2) 3 3" xfId="18823"/>
    <cellStyle name="_Value Copy 11 30 05 gas 12 09 05 AURORA at 12 14 05_04 07E Wild Horse Wind Expansion (C) (2) 4" xfId="18824"/>
    <cellStyle name="_Value Copy 11 30 05 gas 12 09 05 AURORA at 12 14 05_04 07E Wild Horse Wind Expansion (C) (2) 4 2" xfId="18825"/>
    <cellStyle name="_Value Copy 11 30 05 gas 12 09 05 AURORA at 12 14 05_04 07E Wild Horse Wind Expansion (C) (2) 4 2 2" xfId="18826"/>
    <cellStyle name="_Value Copy 11 30 05 gas 12 09 05 AURORA at 12 14 05_04 07E Wild Horse Wind Expansion (C) (2) 4 3" xfId="18827"/>
    <cellStyle name="_Value Copy 11 30 05 gas 12 09 05 AURORA at 12 14 05_04 07E Wild Horse Wind Expansion (C) (2) 5" xfId="18828"/>
    <cellStyle name="_Value Copy 11 30 05 gas 12 09 05 AURORA at 12 14 05_04 07E Wild Horse Wind Expansion (C) (2) 5 2" xfId="18829"/>
    <cellStyle name="_Value Copy 11 30 05 gas 12 09 05 AURORA at 12 14 05_04 07E Wild Horse Wind Expansion (C) (2) 6" xfId="18830"/>
    <cellStyle name="_Value Copy 11 30 05 gas 12 09 05 AURORA at 12 14 05_04 07E Wild Horse Wind Expansion (C) (2) 6 2" xfId="18831"/>
    <cellStyle name="_Value Copy 11 30 05 gas 12 09 05 AURORA at 12 14 05_04 07E Wild Horse Wind Expansion (C) (2)_Adj Bench DR 3 for Initial Briefs (Electric)" xfId="18832"/>
    <cellStyle name="_Value Copy 11 30 05 gas 12 09 05 AURORA at 12 14 05_04 07E Wild Horse Wind Expansion (C) (2)_Adj Bench DR 3 for Initial Briefs (Electric) 2" xfId="18833"/>
    <cellStyle name="_Value Copy 11 30 05 gas 12 09 05 AURORA at 12 14 05_04 07E Wild Horse Wind Expansion (C) (2)_Adj Bench DR 3 for Initial Briefs (Electric) 2 2" xfId="18834"/>
    <cellStyle name="_Value Copy 11 30 05 gas 12 09 05 AURORA at 12 14 05_04 07E Wild Horse Wind Expansion (C) (2)_Adj Bench DR 3 for Initial Briefs (Electric) 2 2 2" xfId="18835"/>
    <cellStyle name="_Value Copy 11 30 05 gas 12 09 05 AURORA at 12 14 05_04 07E Wild Horse Wind Expansion (C) (2)_Adj Bench DR 3 for Initial Briefs (Electric) 2 2 2 2" xfId="18836"/>
    <cellStyle name="_Value Copy 11 30 05 gas 12 09 05 AURORA at 12 14 05_04 07E Wild Horse Wind Expansion (C) (2)_Adj Bench DR 3 for Initial Briefs (Electric) 2 3" xfId="18837"/>
    <cellStyle name="_Value Copy 11 30 05 gas 12 09 05 AURORA at 12 14 05_04 07E Wild Horse Wind Expansion (C) (2)_Adj Bench DR 3 for Initial Briefs (Electric) 2 3 2" xfId="18838"/>
    <cellStyle name="_Value Copy 11 30 05 gas 12 09 05 AURORA at 12 14 05_04 07E Wild Horse Wind Expansion (C) (2)_Adj Bench DR 3 for Initial Briefs (Electric) 2 4" xfId="18839"/>
    <cellStyle name="_Value Copy 11 30 05 gas 12 09 05 AURORA at 12 14 05_04 07E Wild Horse Wind Expansion (C) (2)_Adj Bench DR 3 for Initial Briefs (Electric) 2 4 2" xfId="18840"/>
    <cellStyle name="_Value Copy 11 30 05 gas 12 09 05 AURORA at 12 14 05_04 07E Wild Horse Wind Expansion (C) (2)_Adj Bench DR 3 for Initial Briefs (Electric) 3" xfId="18841"/>
    <cellStyle name="_Value Copy 11 30 05 gas 12 09 05 AURORA at 12 14 05_04 07E Wild Horse Wind Expansion (C) (2)_Adj Bench DR 3 for Initial Briefs (Electric) 3 2" xfId="18842"/>
    <cellStyle name="_Value Copy 11 30 05 gas 12 09 05 AURORA at 12 14 05_04 07E Wild Horse Wind Expansion (C) (2)_Adj Bench DR 3 for Initial Briefs (Electric) 3 2 2" xfId="18843"/>
    <cellStyle name="_Value Copy 11 30 05 gas 12 09 05 AURORA at 12 14 05_04 07E Wild Horse Wind Expansion (C) (2)_Adj Bench DR 3 for Initial Briefs (Electric) 3 3" xfId="18844"/>
    <cellStyle name="_Value Copy 11 30 05 gas 12 09 05 AURORA at 12 14 05_04 07E Wild Horse Wind Expansion (C) (2)_Adj Bench DR 3 for Initial Briefs (Electric) 4" xfId="18845"/>
    <cellStyle name="_Value Copy 11 30 05 gas 12 09 05 AURORA at 12 14 05_04 07E Wild Horse Wind Expansion (C) (2)_Adj Bench DR 3 for Initial Briefs (Electric) 4 2" xfId="18846"/>
    <cellStyle name="_Value Copy 11 30 05 gas 12 09 05 AURORA at 12 14 05_04 07E Wild Horse Wind Expansion (C) (2)_Adj Bench DR 3 for Initial Briefs (Electric) 4 2 2" xfId="18847"/>
    <cellStyle name="_Value Copy 11 30 05 gas 12 09 05 AURORA at 12 14 05_04 07E Wild Horse Wind Expansion (C) (2)_Adj Bench DR 3 for Initial Briefs (Electric) 4 3" xfId="18848"/>
    <cellStyle name="_Value Copy 11 30 05 gas 12 09 05 AURORA at 12 14 05_04 07E Wild Horse Wind Expansion (C) (2)_Adj Bench DR 3 for Initial Briefs (Electric) 5" xfId="18849"/>
    <cellStyle name="_Value Copy 11 30 05 gas 12 09 05 AURORA at 12 14 05_04 07E Wild Horse Wind Expansion (C) (2)_Adj Bench DR 3 for Initial Briefs (Electric) 5 2" xfId="18850"/>
    <cellStyle name="_Value Copy 11 30 05 gas 12 09 05 AURORA at 12 14 05_04 07E Wild Horse Wind Expansion (C) (2)_Adj Bench DR 3 for Initial Briefs (Electric) 6" xfId="18851"/>
    <cellStyle name="_Value Copy 11 30 05 gas 12 09 05 AURORA at 12 14 05_04 07E Wild Horse Wind Expansion (C) (2)_Adj Bench DR 3 for Initial Briefs (Electric) 6 2" xfId="18852"/>
    <cellStyle name="_Value Copy 11 30 05 gas 12 09 05 AURORA at 12 14 05_04 07E Wild Horse Wind Expansion (C) (2)_Adj Bench DR 3 for Initial Briefs (Electric)_DEM-WP(C) ENERG10C--ctn Mid-C_042010 2010GRC" xfId="18853"/>
    <cellStyle name="_Value Copy 11 30 05 gas 12 09 05 AURORA at 12 14 05_04 07E Wild Horse Wind Expansion (C) (2)_Adj Bench DR 3 for Initial Briefs (Electric)_DEM-WP(C) ENERG10C--ctn Mid-C_042010 2010GRC 2" xfId="18854"/>
    <cellStyle name="_Value Copy 11 30 05 gas 12 09 05 AURORA at 12 14 05_04 07E Wild Horse Wind Expansion (C) (2)_Book1" xfId="18855"/>
    <cellStyle name="_Value Copy 11 30 05 gas 12 09 05 AURORA at 12 14 05_04 07E Wild Horse Wind Expansion (C) (2)_Book1 2" xfId="18856"/>
    <cellStyle name="_Value Copy 11 30 05 gas 12 09 05 AURORA at 12 14 05_04 07E Wild Horse Wind Expansion (C) (2)_DEM-WP(C) ENERG10C--ctn Mid-C_042010 2010GRC" xfId="18857"/>
    <cellStyle name="_Value Copy 11 30 05 gas 12 09 05 AURORA at 12 14 05_04 07E Wild Horse Wind Expansion (C) (2)_DEM-WP(C) ENERG10C--ctn Mid-C_042010 2010GRC 2" xfId="18858"/>
    <cellStyle name="_Value Copy 11 30 05 gas 12 09 05 AURORA at 12 14 05_04 07E Wild Horse Wind Expansion (C) (2)_Electric Rev Req Model (2009 GRC) " xfId="18859"/>
    <cellStyle name="_Value Copy 11 30 05 gas 12 09 05 AURORA at 12 14 05_04 07E Wild Horse Wind Expansion (C) (2)_Electric Rev Req Model (2009 GRC)  2" xfId="18860"/>
    <cellStyle name="_Value Copy 11 30 05 gas 12 09 05 AURORA at 12 14 05_04 07E Wild Horse Wind Expansion (C) (2)_Electric Rev Req Model (2009 GRC)  2 2" xfId="18861"/>
    <cellStyle name="_Value Copy 11 30 05 gas 12 09 05 AURORA at 12 14 05_04 07E Wild Horse Wind Expansion (C) (2)_Electric Rev Req Model (2009 GRC)  2 2 2" xfId="18862"/>
    <cellStyle name="_Value Copy 11 30 05 gas 12 09 05 AURORA at 12 14 05_04 07E Wild Horse Wind Expansion (C) (2)_Electric Rev Req Model (2009 GRC)  2 2 2 2" xfId="18863"/>
    <cellStyle name="_Value Copy 11 30 05 gas 12 09 05 AURORA at 12 14 05_04 07E Wild Horse Wind Expansion (C) (2)_Electric Rev Req Model (2009 GRC)  2 3" xfId="18864"/>
    <cellStyle name="_Value Copy 11 30 05 gas 12 09 05 AURORA at 12 14 05_04 07E Wild Horse Wind Expansion (C) (2)_Electric Rev Req Model (2009 GRC)  2 3 2" xfId="18865"/>
    <cellStyle name="_Value Copy 11 30 05 gas 12 09 05 AURORA at 12 14 05_04 07E Wild Horse Wind Expansion (C) (2)_Electric Rev Req Model (2009 GRC)  2 4" xfId="18866"/>
    <cellStyle name="_Value Copy 11 30 05 gas 12 09 05 AURORA at 12 14 05_04 07E Wild Horse Wind Expansion (C) (2)_Electric Rev Req Model (2009 GRC)  2 4 2" xfId="18867"/>
    <cellStyle name="_Value Copy 11 30 05 gas 12 09 05 AURORA at 12 14 05_04 07E Wild Horse Wind Expansion (C) (2)_Electric Rev Req Model (2009 GRC)  3" xfId="18868"/>
    <cellStyle name="_Value Copy 11 30 05 gas 12 09 05 AURORA at 12 14 05_04 07E Wild Horse Wind Expansion (C) (2)_Electric Rev Req Model (2009 GRC)  3 2" xfId="18869"/>
    <cellStyle name="_Value Copy 11 30 05 gas 12 09 05 AURORA at 12 14 05_04 07E Wild Horse Wind Expansion (C) (2)_Electric Rev Req Model (2009 GRC)  3 2 2" xfId="18870"/>
    <cellStyle name="_Value Copy 11 30 05 gas 12 09 05 AURORA at 12 14 05_04 07E Wild Horse Wind Expansion (C) (2)_Electric Rev Req Model (2009 GRC)  3 3" xfId="18871"/>
    <cellStyle name="_Value Copy 11 30 05 gas 12 09 05 AURORA at 12 14 05_04 07E Wild Horse Wind Expansion (C) (2)_Electric Rev Req Model (2009 GRC)  4" xfId="18872"/>
    <cellStyle name="_Value Copy 11 30 05 gas 12 09 05 AURORA at 12 14 05_04 07E Wild Horse Wind Expansion (C) (2)_Electric Rev Req Model (2009 GRC)  4 2" xfId="18873"/>
    <cellStyle name="_Value Copy 11 30 05 gas 12 09 05 AURORA at 12 14 05_04 07E Wild Horse Wind Expansion (C) (2)_Electric Rev Req Model (2009 GRC)  4 2 2" xfId="18874"/>
    <cellStyle name="_Value Copy 11 30 05 gas 12 09 05 AURORA at 12 14 05_04 07E Wild Horse Wind Expansion (C) (2)_Electric Rev Req Model (2009 GRC)  4 3" xfId="18875"/>
    <cellStyle name="_Value Copy 11 30 05 gas 12 09 05 AURORA at 12 14 05_04 07E Wild Horse Wind Expansion (C) (2)_Electric Rev Req Model (2009 GRC)  5" xfId="18876"/>
    <cellStyle name="_Value Copy 11 30 05 gas 12 09 05 AURORA at 12 14 05_04 07E Wild Horse Wind Expansion (C) (2)_Electric Rev Req Model (2009 GRC)  5 2" xfId="18877"/>
    <cellStyle name="_Value Copy 11 30 05 gas 12 09 05 AURORA at 12 14 05_04 07E Wild Horse Wind Expansion (C) (2)_Electric Rev Req Model (2009 GRC)  6" xfId="18878"/>
    <cellStyle name="_Value Copy 11 30 05 gas 12 09 05 AURORA at 12 14 05_04 07E Wild Horse Wind Expansion (C) (2)_Electric Rev Req Model (2009 GRC)  6 2" xfId="18879"/>
    <cellStyle name="_Value Copy 11 30 05 gas 12 09 05 AURORA at 12 14 05_04 07E Wild Horse Wind Expansion (C) (2)_Electric Rev Req Model (2009 GRC) _DEM-WP(C) ENERG10C--ctn Mid-C_042010 2010GRC" xfId="18880"/>
    <cellStyle name="_Value Copy 11 30 05 gas 12 09 05 AURORA at 12 14 05_04 07E Wild Horse Wind Expansion (C) (2)_Electric Rev Req Model (2009 GRC) _DEM-WP(C) ENERG10C--ctn Mid-C_042010 2010GRC 2" xfId="18881"/>
    <cellStyle name="_Value Copy 11 30 05 gas 12 09 05 AURORA at 12 14 05_04 07E Wild Horse Wind Expansion (C) (2)_Electric Rev Req Model (2009 GRC) Rebuttal" xfId="18882"/>
    <cellStyle name="_Value Copy 11 30 05 gas 12 09 05 AURORA at 12 14 05_04 07E Wild Horse Wind Expansion (C) (2)_Electric Rev Req Model (2009 GRC) Rebuttal 2" xfId="18883"/>
    <cellStyle name="_Value Copy 11 30 05 gas 12 09 05 AURORA at 12 14 05_04 07E Wild Horse Wind Expansion (C) (2)_Electric Rev Req Model (2009 GRC) Rebuttal 2 2" xfId="18884"/>
    <cellStyle name="_Value Copy 11 30 05 gas 12 09 05 AURORA at 12 14 05_04 07E Wild Horse Wind Expansion (C) (2)_Electric Rev Req Model (2009 GRC) Rebuttal 2 2 2" xfId="18885"/>
    <cellStyle name="_Value Copy 11 30 05 gas 12 09 05 AURORA at 12 14 05_04 07E Wild Horse Wind Expansion (C) (2)_Electric Rev Req Model (2009 GRC) Rebuttal 2 3" xfId="18886"/>
    <cellStyle name="_Value Copy 11 30 05 gas 12 09 05 AURORA at 12 14 05_04 07E Wild Horse Wind Expansion (C) (2)_Electric Rev Req Model (2009 GRC) Rebuttal 3" xfId="18887"/>
    <cellStyle name="_Value Copy 11 30 05 gas 12 09 05 AURORA at 12 14 05_04 07E Wild Horse Wind Expansion (C) (2)_Electric Rev Req Model (2009 GRC) Rebuttal 3 2" xfId="18888"/>
    <cellStyle name="_Value Copy 11 30 05 gas 12 09 05 AURORA at 12 14 05_04 07E Wild Horse Wind Expansion (C) (2)_Electric Rev Req Model (2009 GRC) Rebuttal 4" xfId="18889"/>
    <cellStyle name="_Value Copy 11 30 05 gas 12 09 05 AURORA at 12 14 05_04 07E Wild Horse Wind Expansion (C) (2)_Electric Rev Req Model (2009 GRC) Rebuttal REmoval of New  WH Solar AdjustMI" xfId="18890"/>
    <cellStyle name="_Value Copy 11 30 05 gas 12 09 05 AURORA at 12 14 05_04 07E Wild Horse Wind Expansion (C) (2)_Electric Rev Req Model (2009 GRC) Rebuttal REmoval of New  WH Solar AdjustMI 2" xfId="18891"/>
    <cellStyle name="_Value Copy 11 30 05 gas 12 09 05 AURORA at 12 14 05_04 07E Wild Horse Wind Expansion (C) (2)_Electric Rev Req Model (2009 GRC) Rebuttal REmoval of New  WH Solar AdjustMI 2 2" xfId="18892"/>
    <cellStyle name="_Value Copy 11 30 05 gas 12 09 05 AURORA at 12 14 05_04 07E Wild Horse Wind Expansion (C) (2)_Electric Rev Req Model (2009 GRC) Rebuttal REmoval of New  WH Solar AdjustMI 2 2 2" xfId="18893"/>
    <cellStyle name="_Value Copy 11 30 05 gas 12 09 05 AURORA at 12 14 05_04 07E Wild Horse Wind Expansion (C) (2)_Electric Rev Req Model (2009 GRC) Rebuttal REmoval of New  WH Solar AdjustMI 2 2 2 2" xfId="18894"/>
    <cellStyle name="_Value Copy 11 30 05 gas 12 09 05 AURORA at 12 14 05_04 07E Wild Horse Wind Expansion (C) (2)_Electric Rev Req Model (2009 GRC) Rebuttal REmoval of New  WH Solar AdjustMI 2 3" xfId="18895"/>
    <cellStyle name="_Value Copy 11 30 05 gas 12 09 05 AURORA at 12 14 05_04 07E Wild Horse Wind Expansion (C) (2)_Electric Rev Req Model (2009 GRC) Rebuttal REmoval of New  WH Solar AdjustMI 2 3 2" xfId="18896"/>
    <cellStyle name="_Value Copy 11 30 05 gas 12 09 05 AURORA at 12 14 05_04 07E Wild Horse Wind Expansion (C) (2)_Electric Rev Req Model (2009 GRC) Rebuttal REmoval of New  WH Solar AdjustMI 2 4" xfId="18897"/>
    <cellStyle name="_Value Copy 11 30 05 gas 12 09 05 AURORA at 12 14 05_04 07E Wild Horse Wind Expansion (C) (2)_Electric Rev Req Model (2009 GRC) Rebuttal REmoval of New  WH Solar AdjustMI 2 4 2" xfId="18898"/>
    <cellStyle name="_Value Copy 11 30 05 gas 12 09 05 AURORA at 12 14 05_04 07E Wild Horse Wind Expansion (C) (2)_Electric Rev Req Model (2009 GRC) Rebuttal REmoval of New  WH Solar AdjustMI 3" xfId="18899"/>
    <cellStyle name="_Value Copy 11 30 05 gas 12 09 05 AURORA at 12 14 05_04 07E Wild Horse Wind Expansion (C) (2)_Electric Rev Req Model (2009 GRC) Rebuttal REmoval of New  WH Solar AdjustMI 3 2" xfId="18900"/>
    <cellStyle name="_Value Copy 11 30 05 gas 12 09 05 AURORA at 12 14 05_04 07E Wild Horse Wind Expansion (C) (2)_Electric Rev Req Model (2009 GRC) Rebuttal REmoval of New  WH Solar AdjustMI 3 2 2" xfId="18901"/>
    <cellStyle name="_Value Copy 11 30 05 gas 12 09 05 AURORA at 12 14 05_04 07E Wild Horse Wind Expansion (C) (2)_Electric Rev Req Model (2009 GRC) Rebuttal REmoval of New  WH Solar AdjustMI 3 3" xfId="18902"/>
    <cellStyle name="_Value Copy 11 30 05 gas 12 09 05 AURORA at 12 14 05_04 07E Wild Horse Wind Expansion (C) (2)_Electric Rev Req Model (2009 GRC) Rebuttal REmoval of New  WH Solar AdjustMI 4" xfId="18903"/>
    <cellStyle name="_Value Copy 11 30 05 gas 12 09 05 AURORA at 12 14 05_04 07E Wild Horse Wind Expansion (C) (2)_Electric Rev Req Model (2009 GRC) Rebuttal REmoval of New  WH Solar AdjustMI 4 2" xfId="18904"/>
    <cellStyle name="_Value Copy 11 30 05 gas 12 09 05 AURORA at 12 14 05_04 07E Wild Horse Wind Expansion (C) (2)_Electric Rev Req Model (2009 GRC) Rebuttal REmoval of New  WH Solar AdjustMI 4 2 2" xfId="18905"/>
    <cellStyle name="_Value Copy 11 30 05 gas 12 09 05 AURORA at 12 14 05_04 07E Wild Horse Wind Expansion (C) (2)_Electric Rev Req Model (2009 GRC) Rebuttal REmoval of New  WH Solar AdjustMI 4 3" xfId="18906"/>
    <cellStyle name="_Value Copy 11 30 05 gas 12 09 05 AURORA at 12 14 05_04 07E Wild Horse Wind Expansion (C) (2)_Electric Rev Req Model (2009 GRC) Rebuttal REmoval of New  WH Solar AdjustMI 5" xfId="18907"/>
    <cellStyle name="_Value Copy 11 30 05 gas 12 09 05 AURORA at 12 14 05_04 07E Wild Horse Wind Expansion (C) (2)_Electric Rev Req Model (2009 GRC) Rebuttal REmoval of New  WH Solar AdjustMI 5 2" xfId="18908"/>
    <cellStyle name="_Value Copy 11 30 05 gas 12 09 05 AURORA at 12 14 05_04 07E Wild Horse Wind Expansion (C) (2)_Electric Rev Req Model (2009 GRC) Rebuttal REmoval of New  WH Solar AdjustMI 6" xfId="18909"/>
    <cellStyle name="_Value Copy 11 30 05 gas 12 09 05 AURORA at 12 14 05_04 07E Wild Horse Wind Expansion (C) (2)_Electric Rev Req Model (2009 GRC) Rebuttal REmoval of New  WH Solar AdjustMI 6 2" xfId="18910"/>
    <cellStyle name="_Value Copy 11 30 05 gas 12 09 05 AURORA at 12 14 05_04 07E Wild Horse Wind Expansion (C) (2)_Electric Rev Req Model (2009 GRC) Rebuttal REmoval of New  WH Solar AdjustMI_DEM-WP(C) ENERG10C--ctn Mid-C_042010 2010GRC" xfId="18911"/>
    <cellStyle name="_Value Copy 11 30 05 gas 12 09 05 AURORA at 12 14 05_04 07E Wild Horse Wind Expansion (C) (2)_Electric Rev Req Model (2009 GRC) Rebuttal REmoval of New  WH Solar AdjustMI_DEM-WP(C) ENERG10C--ctn Mid-C_042010 2010GRC 2" xfId="18912"/>
    <cellStyle name="_Value Copy 11 30 05 gas 12 09 05 AURORA at 12 14 05_04 07E Wild Horse Wind Expansion (C) (2)_Electric Rev Req Model (2009 GRC) Revised 01-18-2010" xfId="18913"/>
    <cellStyle name="_Value Copy 11 30 05 gas 12 09 05 AURORA at 12 14 05_04 07E Wild Horse Wind Expansion (C) (2)_Electric Rev Req Model (2009 GRC) Revised 01-18-2010 2" xfId="18914"/>
    <cellStyle name="_Value Copy 11 30 05 gas 12 09 05 AURORA at 12 14 05_04 07E Wild Horse Wind Expansion (C) (2)_Electric Rev Req Model (2009 GRC) Revised 01-18-2010 2 2" xfId="18915"/>
    <cellStyle name="_Value Copy 11 30 05 gas 12 09 05 AURORA at 12 14 05_04 07E Wild Horse Wind Expansion (C) (2)_Electric Rev Req Model (2009 GRC) Revised 01-18-2010 2 2 2" xfId="18916"/>
    <cellStyle name="_Value Copy 11 30 05 gas 12 09 05 AURORA at 12 14 05_04 07E Wild Horse Wind Expansion (C) (2)_Electric Rev Req Model (2009 GRC) Revised 01-18-2010 2 2 2 2" xfId="18917"/>
    <cellStyle name="_Value Copy 11 30 05 gas 12 09 05 AURORA at 12 14 05_04 07E Wild Horse Wind Expansion (C) (2)_Electric Rev Req Model (2009 GRC) Revised 01-18-2010 2 3" xfId="18918"/>
    <cellStyle name="_Value Copy 11 30 05 gas 12 09 05 AURORA at 12 14 05_04 07E Wild Horse Wind Expansion (C) (2)_Electric Rev Req Model (2009 GRC) Revised 01-18-2010 2 3 2" xfId="18919"/>
    <cellStyle name="_Value Copy 11 30 05 gas 12 09 05 AURORA at 12 14 05_04 07E Wild Horse Wind Expansion (C) (2)_Electric Rev Req Model (2009 GRC) Revised 01-18-2010 2 4" xfId="18920"/>
    <cellStyle name="_Value Copy 11 30 05 gas 12 09 05 AURORA at 12 14 05_04 07E Wild Horse Wind Expansion (C) (2)_Electric Rev Req Model (2009 GRC) Revised 01-18-2010 2 4 2" xfId="18921"/>
    <cellStyle name="_Value Copy 11 30 05 gas 12 09 05 AURORA at 12 14 05_04 07E Wild Horse Wind Expansion (C) (2)_Electric Rev Req Model (2009 GRC) Revised 01-18-2010 3" xfId="18922"/>
    <cellStyle name="_Value Copy 11 30 05 gas 12 09 05 AURORA at 12 14 05_04 07E Wild Horse Wind Expansion (C) (2)_Electric Rev Req Model (2009 GRC) Revised 01-18-2010 3 2" xfId="18923"/>
    <cellStyle name="_Value Copy 11 30 05 gas 12 09 05 AURORA at 12 14 05_04 07E Wild Horse Wind Expansion (C) (2)_Electric Rev Req Model (2009 GRC) Revised 01-18-2010 3 2 2" xfId="18924"/>
    <cellStyle name="_Value Copy 11 30 05 gas 12 09 05 AURORA at 12 14 05_04 07E Wild Horse Wind Expansion (C) (2)_Electric Rev Req Model (2009 GRC) Revised 01-18-2010 3 3" xfId="18925"/>
    <cellStyle name="_Value Copy 11 30 05 gas 12 09 05 AURORA at 12 14 05_04 07E Wild Horse Wind Expansion (C) (2)_Electric Rev Req Model (2009 GRC) Revised 01-18-2010 4" xfId="18926"/>
    <cellStyle name="_Value Copy 11 30 05 gas 12 09 05 AURORA at 12 14 05_04 07E Wild Horse Wind Expansion (C) (2)_Electric Rev Req Model (2009 GRC) Revised 01-18-2010 4 2" xfId="18927"/>
    <cellStyle name="_Value Copy 11 30 05 gas 12 09 05 AURORA at 12 14 05_04 07E Wild Horse Wind Expansion (C) (2)_Electric Rev Req Model (2009 GRC) Revised 01-18-2010 4 2 2" xfId="18928"/>
    <cellStyle name="_Value Copy 11 30 05 gas 12 09 05 AURORA at 12 14 05_04 07E Wild Horse Wind Expansion (C) (2)_Electric Rev Req Model (2009 GRC) Revised 01-18-2010 4 3" xfId="18929"/>
    <cellStyle name="_Value Copy 11 30 05 gas 12 09 05 AURORA at 12 14 05_04 07E Wild Horse Wind Expansion (C) (2)_Electric Rev Req Model (2009 GRC) Revised 01-18-2010 5" xfId="18930"/>
    <cellStyle name="_Value Copy 11 30 05 gas 12 09 05 AURORA at 12 14 05_04 07E Wild Horse Wind Expansion (C) (2)_Electric Rev Req Model (2009 GRC) Revised 01-18-2010 5 2" xfId="18931"/>
    <cellStyle name="_Value Copy 11 30 05 gas 12 09 05 AURORA at 12 14 05_04 07E Wild Horse Wind Expansion (C) (2)_Electric Rev Req Model (2009 GRC) Revised 01-18-2010 6" xfId="18932"/>
    <cellStyle name="_Value Copy 11 30 05 gas 12 09 05 AURORA at 12 14 05_04 07E Wild Horse Wind Expansion (C) (2)_Electric Rev Req Model (2009 GRC) Revised 01-18-2010 6 2" xfId="18933"/>
    <cellStyle name="_Value Copy 11 30 05 gas 12 09 05 AURORA at 12 14 05_04 07E Wild Horse Wind Expansion (C) (2)_Electric Rev Req Model (2009 GRC) Revised 01-18-2010_DEM-WP(C) ENERG10C--ctn Mid-C_042010 2010GRC" xfId="18934"/>
    <cellStyle name="_Value Copy 11 30 05 gas 12 09 05 AURORA at 12 14 05_04 07E Wild Horse Wind Expansion (C) (2)_Electric Rev Req Model (2009 GRC) Revised 01-18-2010_DEM-WP(C) ENERG10C--ctn Mid-C_042010 2010GRC 2" xfId="18935"/>
    <cellStyle name="_Value Copy 11 30 05 gas 12 09 05 AURORA at 12 14 05_04 07E Wild Horse Wind Expansion (C) (2)_Electric Rev Req Model (2010 GRC)" xfId="18936"/>
    <cellStyle name="_Value Copy 11 30 05 gas 12 09 05 AURORA at 12 14 05_04 07E Wild Horse Wind Expansion (C) (2)_Electric Rev Req Model (2010 GRC) 2" xfId="18937"/>
    <cellStyle name="_Value Copy 11 30 05 gas 12 09 05 AURORA at 12 14 05_04 07E Wild Horse Wind Expansion (C) (2)_Electric Rev Req Model (2010 GRC) SF" xfId="18938"/>
    <cellStyle name="_Value Copy 11 30 05 gas 12 09 05 AURORA at 12 14 05_04 07E Wild Horse Wind Expansion (C) (2)_Electric Rev Req Model (2010 GRC) SF 2" xfId="18939"/>
    <cellStyle name="_Value Copy 11 30 05 gas 12 09 05 AURORA at 12 14 05_04 07E Wild Horse Wind Expansion (C) (2)_Final Order Electric EXHIBIT A-1" xfId="18940"/>
    <cellStyle name="_Value Copy 11 30 05 gas 12 09 05 AURORA at 12 14 05_04 07E Wild Horse Wind Expansion (C) (2)_Final Order Electric EXHIBIT A-1 2" xfId="18941"/>
    <cellStyle name="_Value Copy 11 30 05 gas 12 09 05 AURORA at 12 14 05_04 07E Wild Horse Wind Expansion (C) (2)_Final Order Electric EXHIBIT A-1 2 2" xfId="18942"/>
    <cellStyle name="_Value Copy 11 30 05 gas 12 09 05 AURORA at 12 14 05_04 07E Wild Horse Wind Expansion (C) (2)_Final Order Electric EXHIBIT A-1 2 2 2" xfId="18943"/>
    <cellStyle name="_Value Copy 11 30 05 gas 12 09 05 AURORA at 12 14 05_04 07E Wild Horse Wind Expansion (C) (2)_Final Order Electric EXHIBIT A-1 2 3" xfId="18944"/>
    <cellStyle name="_Value Copy 11 30 05 gas 12 09 05 AURORA at 12 14 05_04 07E Wild Horse Wind Expansion (C) (2)_Final Order Electric EXHIBIT A-1 3" xfId="18945"/>
    <cellStyle name="_Value Copy 11 30 05 gas 12 09 05 AURORA at 12 14 05_04 07E Wild Horse Wind Expansion (C) (2)_Final Order Electric EXHIBIT A-1 3 2" xfId="18946"/>
    <cellStyle name="_Value Copy 11 30 05 gas 12 09 05 AURORA at 12 14 05_04 07E Wild Horse Wind Expansion (C) (2)_Final Order Electric EXHIBIT A-1 3 2 2" xfId="18947"/>
    <cellStyle name="_Value Copy 11 30 05 gas 12 09 05 AURORA at 12 14 05_04 07E Wild Horse Wind Expansion (C) (2)_Final Order Electric EXHIBIT A-1 3 3" xfId="18948"/>
    <cellStyle name="_Value Copy 11 30 05 gas 12 09 05 AURORA at 12 14 05_04 07E Wild Horse Wind Expansion (C) (2)_Final Order Electric EXHIBIT A-1 4" xfId="18949"/>
    <cellStyle name="_Value Copy 11 30 05 gas 12 09 05 AURORA at 12 14 05_04 07E Wild Horse Wind Expansion (C) (2)_Final Order Electric EXHIBIT A-1 4 2" xfId="18950"/>
    <cellStyle name="_Value Copy 11 30 05 gas 12 09 05 AURORA at 12 14 05_04 07E Wild Horse Wind Expansion (C) (2)_Final Order Electric EXHIBIT A-1 5" xfId="18951"/>
    <cellStyle name="_Value Copy 11 30 05 gas 12 09 05 AURORA at 12 14 05_04 07E Wild Horse Wind Expansion (C) (2)_Final Order Electric EXHIBIT A-1 6" xfId="18952"/>
    <cellStyle name="_Value Copy 11 30 05 gas 12 09 05 AURORA at 12 14 05_04 07E Wild Horse Wind Expansion (C) (2)_TENASKA REGULATORY ASSET" xfId="18953"/>
    <cellStyle name="_Value Copy 11 30 05 gas 12 09 05 AURORA at 12 14 05_04 07E Wild Horse Wind Expansion (C) (2)_TENASKA REGULATORY ASSET 2" xfId="18954"/>
    <cellStyle name="_Value Copy 11 30 05 gas 12 09 05 AURORA at 12 14 05_04 07E Wild Horse Wind Expansion (C) (2)_TENASKA REGULATORY ASSET 2 2" xfId="18955"/>
    <cellStyle name="_Value Copy 11 30 05 gas 12 09 05 AURORA at 12 14 05_04 07E Wild Horse Wind Expansion (C) (2)_TENASKA REGULATORY ASSET 2 2 2" xfId="18956"/>
    <cellStyle name="_Value Copy 11 30 05 gas 12 09 05 AURORA at 12 14 05_04 07E Wild Horse Wind Expansion (C) (2)_TENASKA REGULATORY ASSET 2 3" xfId="18957"/>
    <cellStyle name="_Value Copy 11 30 05 gas 12 09 05 AURORA at 12 14 05_04 07E Wild Horse Wind Expansion (C) (2)_TENASKA REGULATORY ASSET 3" xfId="18958"/>
    <cellStyle name="_Value Copy 11 30 05 gas 12 09 05 AURORA at 12 14 05_04 07E Wild Horse Wind Expansion (C) (2)_TENASKA REGULATORY ASSET 3 2" xfId="18959"/>
    <cellStyle name="_Value Copy 11 30 05 gas 12 09 05 AURORA at 12 14 05_04 07E Wild Horse Wind Expansion (C) (2)_TENASKA REGULATORY ASSET 3 2 2" xfId="18960"/>
    <cellStyle name="_Value Copy 11 30 05 gas 12 09 05 AURORA at 12 14 05_04 07E Wild Horse Wind Expansion (C) (2)_TENASKA REGULATORY ASSET 3 3" xfId="18961"/>
    <cellStyle name="_Value Copy 11 30 05 gas 12 09 05 AURORA at 12 14 05_04 07E Wild Horse Wind Expansion (C) (2)_TENASKA REGULATORY ASSET 4" xfId="18962"/>
    <cellStyle name="_Value Copy 11 30 05 gas 12 09 05 AURORA at 12 14 05_04 07E Wild Horse Wind Expansion (C) (2)_TENASKA REGULATORY ASSET 4 2" xfId="18963"/>
    <cellStyle name="_Value Copy 11 30 05 gas 12 09 05 AURORA at 12 14 05_04 07E Wild Horse Wind Expansion (C) (2)_TENASKA REGULATORY ASSET 5" xfId="18964"/>
    <cellStyle name="_Value Copy 11 30 05 gas 12 09 05 AURORA at 12 14 05_04 07E Wild Horse Wind Expansion (C) (2)_TENASKA REGULATORY ASSET 6" xfId="18965"/>
    <cellStyle name="_Value Copy 11 30 05 gas 12 09 05 AURORA at 12 14 05_16.37E Wild Horse Expansion DeferralRevwrkingfile SF" xfId="18966"/>
    <cellStyle name="_Value Copy 11 30 05 gas 12 09 05 AURORA at 12 14 05_16.37E Wild Horse Expansion DeferralRevwrkingfile SF 2" xfId="18967"/>
    <cellStyle name="_Value Copy 11 30 05 gas 12 09 05 AURORA at 12 14 05_16.37E Wild Horse Expansion DeferralRevwrkingfile SF 2 2" xfId="18968"/>
    <cellStyle name="_Value Copy 11 30 05 gas 12 09 05 AURORA at 12 14 05_16.37E Wild Horse Expansion DeferralRevwrkingfile SF 2 2 2" xfId="18969"/>
    <cellStyle name="_Value Copy 11 30 05 gas 12 09 05 AURORA at 12 14 05_16.37E Wild Horse Expansion DeferralRevwrkingfile SF 2 2 2 2" xfId="18970"/>
    <cellStyle name="_Value Copy 11 30 05 gas 12 09 05 AURORA at 12 14 05_16.37E Wild Horse Expansion DeferralRevwrkingfile SF 2 3" xfId="18971"/>
    <cellStyle name="_Value Copy 11 30 05 gas 12 09 05 AURORA at 12 14 05_16.37E Wild Horse Expansion DeferralRevwrkingfile SF 2 3 2" xfId="18972"/>
    <cellStyle name="_Value Copy 11 30 05 gas 12 09 05 AURORA at 12 14 05_16.37E Wild Horse Expansion DeferralRevwrkingfile SF 2 4" xfId="18973"/>
    <cellStyle name="_Value Copy 11 30 05 gas 12 09 05 AURORA at 12 14 05_16.37E Wild Horse Expansion DeferralRevwrkingfile SF 2 4 2" xfId="18974"/>
    <cellStyle name="_Value Copy 11 30 05 gas 12 09 05 AURORA at 12 14 05_16.37E Wild Horse Expansion DeferralRevwrkingfile SF 3" xfId="18975"/>
    <cellStyle name="_Value Copy 11 30 05 gas 12 09 05 AURORA at 12 14 05_16.37E Wild Horse Expansion DeferralRevwrkingfile SF 3 2" xfId="18976"/>
    <cellStyle name="_Value Copy 11 30 05 gas 12 09 05 AURORA at 12 14 05_16.37E Wild Horse Expansion DeferralRevwrkingfile SF 3 2 2" xfId="18977"/>
    <cellStyle name="_Value Copy 11 30 05 gas 12 09 05 AURORA at 12 14 05_16.37E Wild Horse Expansion DeferralRevwrkingfile SF 3 3" xfId="18978"/>
    <cellStyle name="_Value Copy 11 30 05 gas 12 09 05 AURORA at 12 14 05_16.37E Wild Horse Expansion DeferralRevwrkingfile SF 4" xfId="18979"/>
    <cellStyle name="_Value Copy 11 30 05 gas 12 09 05 AURORA at 12 14 05_16.37E Wild Horse Expansion DeferralRevwrkingfile SF 4 2" xfId="18980"/>
    <cellStyle name="_Value Copy 11 30 05 gas 12 09 05 AURORA at 12 14 05_16.37E Wild Horse Expansion DeferralRevwrkingfile SF 4 2 2" xfId="18981"/>
    <cellStyle name="_Value Copy 11 30 05 gas 12 09 05 AURORA at 12 14 05_16.37E Wild Horse Expansion DeferralRevwrkingfile SF 4 3" xfId="18982"/>
    <cellStyle name="_Value Copy 11 30 05 gas 12 09 05 AURORA at 12 14 05_16.37E Wild Horse Expansion DeferralRevwrkingfile SF 5" xfId="18983"/>
    <cellStyle name="_Value Copy 11 30 05 gas 12 09 05 AURORA at 12 14 05_16.37E Wild Horse Expansion DeferralRevwrkingfile SF 5 2" xfId="18984"/>
    <cellStyle name="_Value Copy 11 30 05 gas 12 09 05 AURORA at 12 14 05_16.37E Wild Horse Expansion DeferralRevwrkingfile SF 6" xfId="18985"/>
    <cellStyle name="_Value Copy 11 30 05 gas 12 09 05 AURORA at 12 14 05_16.37E Wild Horse Expansion DeferralRevwrkingfile SF 6 2" xfId="18986"/>
    <cellStyle name="_Value Copy 11 30 05 gas 12 09 05 AURORA at 12 14 05_16.37E Wild Horse Expansion DeferralRevwrkingfile SF_DEM-WP(C) ENERG10C--ctn Mid-C_042010 2010GRC" xfId="18987"/>
    <cellStyle name="_Value Copy 11 30 05 gas 12 09 05 AURORA at 12 14 05_16.37E Wild Horse Expansion DeferralRevwrkingfile SF_DEM-WP(C) ENERG10C--ctn Mid-C_042010 2010GRC 2" xfId="18988"/>
    <cellStyle name="_Value Copy 11 30 05 gas 12 09 05 AURORA at 12 14 05_2009 Compliance Filing PCA Exhibits for GRC" xfId="18989"/>
    <cellStyle name="_Value Copy 11 30 05 gas 12 09 05 AURORA at 12 14 05_2009 Compliance Filing PCA Exhibits for GRC 2" xfId="18990"/>
    <cellStyle name="_Value Copy 11 30 05 gas 12 09 05 AURORA at 12 14 05_2009 Compliance Filing PCA Exhibits for GRC 2 2" xfId="18991"/>
    <cellStyle name="_Value Copy 11 30 05 gas 12 09 05 AURORA at 12 14 05_2009 Compliance Filing PCA Exhibits for GRC 3" xfId="18992"/>
    <cellStyle name="_Value Copy 11 30 05 gas 12 09 05 AURORA at 12 14 05_2009 GRC Compl Filing - Exhibit D" xfId="18993"/>
    <cellStyle name="_Value Copy 11 30 05 gas 12 09 05 AURORA at 12 14 05_2009 GRC Compl Filing - Exhibit D 2" xfId="18994"/>
    <cellStyle name="_Value Copy 11 30 05 gas 12 09 05 AURORA at 12 14 05_2009 GRC Compl Filing - Exhibit D 2 2" xfId="18995"/>
    <cellStyle name="_Value Copy 11 30 05 gas 12 09 05 AURORA at 12 14 05_2009 GRC Compl Filing - Exhibit D 2 2 2" xfId="18996"/>
    <cellStyle name="_Value Copy 11 30 05 gas 12 09 05 AURORA at 12 14 05_2009 GRC Compl Filing - Exhibit D 2 2 2 2" xfId="18997"/>
    <cellStyle name="_Value Copy 11 30 05 gas 12 09 05 AURORA at 12 14 05_2009 GRC Compl Filing - Exhibit D 2 3" xfId="18998"/>
    <cellStyle name="_Value Copy 11 30 05 gas 12 09 05 AURORA at 12 14 05_2009 GRC Compl Filing - Exhibit D 2 3 2" xfId="18999"/>
    <cellStyle name="_Value Copy 11 30 05 gas 12 09 05 AURORA at 12 14 05_2009 GRC Compl Filing - Exhibit D 2 4" xfId="19000"/>
    <cellStyle name="_Value Copy 11 30 05 gas 12 09 05 AURORA at 12 14 05_2009 GRC Compl Filing - Exhibit D 2 4 2" xfId="19001"/>
    <cellStyle name="_Value Copy 11 30 05 gas 12 09 05 AURORA at 12 14 05_2009 GRC Compl Filing - Exhibit D 3" xfId="19002"/>
    <cellStyle name="_Value Copy 11 30 05 gas 12 09 05 AURORA at 12 14 05_2009 GRC Compl Filing - Exhibit D 3 2" xfId="19003"/>
    <cellStyle name="_Value Copy 11 30 05 gas 12 09 05 AURORA at 12 14 05_2009 GRC Compl Filing - Exhibit D 3 2 2" xfId="19004"/>
    <cellStyle name="_Value Copy 11 30 05 gas 12 09 05 AURORA at 12 14 05_2009 GRC Compl Filing - Exhibit D 3 3" xfId="19005"/>
    <cellStyle name="_Value Copy 11 30 05 gas 12 09 05 AURORA at 12 14 05_2009 GRC Compl Filing - Exhibit D 4" xfId="19006"/>
    <cellStyle name="_Value Copy 11 30 05 gas 12 09 05 AURORA at 12 14 05_2009 GRC Compl Filing - Exhibit D 4 2" xfId="19007"/>
    <cellStyle name="_Value Copy 11 30 05 gas 12 09 05 AURORA at 12 14 05_2009 GRC Compl Filing - Exhibit D 4 2 2" xfId="19008"/>
    <cellStyle name="_Value Copy 11 30 05 gas 12 09 05 AURORA at 12 14 05_2009 GRC Compl Filing - Exhibit D 4 3" xfId="19009"/>
    <cellStyle name="_Value Copy 11 30 05 gas 12 09 05 AURORA at 12 14 05_2009 GRC Compl Filing - Exhibit D 5" xfId="19010"/>
    <cellStyle name="_Value Copy 11 30 05 gas 12 09 05 AURORA at 12 14 05_2009 GRC Compl Filing - Exhibit D 5 2" xfId="19011"/>
    <cellStyle name="_Value Copy 11 30 05 gas 12 09 05 AURORA at 12 14 05_2009 GRC Compl Filing - Exhibit D 6" xfId="19012"/>
    <cellStyle name="_Value Copy 11 30 05 gas 12 09 05 AURORA at 12 14 05_2009 GRC Compl Filing - Exhibit D 6 2" xfId="19013"/>
    <cellStyle name="_Value Copy 11 30 05 gas 12 09 05 AURORA at 12 14 05_2009 GRC Compl Filing - Exhibit D_DEM-WP(C) ENERG10C--ctn Mid-C_042010 2010GRC" xfId="19014"/>
    <cellStyle name="_Value Copy 11 30 05 gas 12 09 05 AURORA at 12 14 05_2009 GRC Compl Filing - Exhibit D_DEM-WP(C) ENERG10C--ctn Mid-C_042010 2010GRC 2" xfId="19015"/>
    <cellStyle name="_Value Copy 11 30 05 gas 12 09 05 AURORA at 12 14 05_2010 PTC's July1_Dec31 2010 " xfId="19016"/>
    <cellStyle name="_Value Copy 11 30 05 gas 12 09 05 AURORA at 12 14 05_2010 PTC's Sept10_Aug11 (Version 4)" xfId="19017"/>
    <cellStyle name="_Value Copy 11 30 05 gas 12 09 05 AURORA at 12 14 05_3.01 Income Statement" xfId="19018"/>
    <cellStyle name="_Value Copy 11 30 05 gas 12 09 05 AURORA at 12 14 05_4 31 Regulatory Assets and Liabilities  7 06- Exhibit D" xfId="19019"/>
    <cellStyle name="_Value Copy 11 30 05 gas 12 09 05 AURORA at 12 14 05_4 31 Regulatory Assets and Liabilities  7 06- Exhibit D 2" xfId="19020"/>
    <cellStyle name="_Value Copy 11 30 05 gas 12 09 05 AURORA at 12 14 05_4 31 Regulatory Assets and Liabilities  7 06- Exhibit D 2 2" xfId="19021"/>
    <cellStyle name="_Value Copy 11 30 05 gas 12 09 05 AURORA at 12 14 05_4 31 Regulatory Assets and Liabilities  7 06- Exhibit D 2 2 2" xfId="19022"/>
    <cellStyle name="_Value Copy 11 30 05 gas 12 09 05 AURORA at 12 14 05_4 31 Regulatory Assets and Liabilities  7 06- Exhibit D 2 2 2 2" xfId="19023"/>
    <cellStyle name="_Value Copy 11 30 05 gas 12 09 05 AURORA at 12 14 05_4 31 Regulatory Assets and Liabilities  7 06- Exhibit D 2 3" xfId="19024"/>
    <cellStyle name="_Value Copy 11 30 05 gas 12 09 05 AURORA at 12 14 05_4 31 Regulatory Assets and Liabilities  7 06- Exhibit D 2 3 2" xfId="19025"/>
    <cellStyle name="_Value Copy 11 30 05 gas 12 09 05 AURORA at 12 14 05_4 31 Regulatory Assets and Liabilities  7 06- Exhibit D 2 4" xfId="19026"/>
    <cellStyle name="_Value Copy 11 30 05 gas 12 09 05 AURORA at 12 14 05_4 31 Regulatory Assets and Liabilities  7 06- Exhibit D 2 4 2" xfId="19027"/>
    <cellStyle name="_Value Copy 11 30 05 gas 12 09 05 AURORA at 12 14 05_4 31 Regulatory Assets and Liabilities  7 06- Exhibit D 3" xfId="19028"/>
    <cellStyle name="_Value Copy 11 30 05 gas 12 09 05 AURORA at 12 14 05_4 31 Regulatory Assets and Liabilities  7 06- Exhibit D 3 2" xfId="19029"/>
    <cellStyle name="_Value Copy 11 30 05 gas 12 09 05 AURORA at 12 14 05_4 31 Regulatory Assets and Liabilities  7 06- Exhibit D 3 2 2" xfId="19030"/>
    <cellStyle name="_Value Copy 11 30 05 gas 12 09 05 AURORA at 12 14 05_4 31 Regulatory Assets and Liabilities  7 06- Exhibit D 3 3" xfId="19031"/>
    <cellStyle name="_Value Copy 11 30 05 gas 12 09 05 AURORA at 12 14 05_4 31 Regulatory Assets and Liabilities  7 06- Exhibit D 4" xfId="19032"/>
    <cellStyle name="_Value Copy 11 30 05 gas 12 09 05 AURORA at 12 14 05_4 31 Regulatory Assets and Liabilities  7 06- Exhibit D 4 2" xfId="19033"/>
    <cellStyle name="_Value Copy 11 30 05 gas 12 09 05 AURORA at 12 14 05_4 31 Regulatory Assets and Liabilities  7 06- Exhibit D 4 2 2" xfId="19034"/>
    <cellStyle name="_Value Copy 11 30 05 gas 12 09 05 AURORA at 12 14 05_4 31 Regulatory Assets and Liabilities  7 06- Exhibit D 4 3" xfId="19035"/>
    <cellStyle name="_Value Copy 11 30 05 gas 12 09 05 AURORA at 12 14 05_4 31 Regulatory Assets and Liabilities  7 06- Exhibit D 5" xfId="19036"/>
    <cellStyle name="_Value Copy 11 30 05 gas 12 09 05 AURORA at 12 14 05_4 31 Regulatory Assets and Liabilities  7 06- Exhibit D 5 2" xfId="19037"/>
    <cellStyle name="_Value Copy 11 30 05 gas 12 09 05 AURORA at 12 14 05_4 31 Regulatory Assets and Liabilities  7 06- Exhibit D 6" xfId="19038"/>
    <cellStyle name="_Value Copy 11 30 05 gas 12 09 05 AURORA at 12 14 05_4 31 Regulatory Assets and Liabilities  7 06- Exhibit D 6 2" xfId="19039"/>
    <cellStyle name="_Value Copy 11 30 05 gas 12 09 05 AURORA at 12 14 05_4 31 Regulatory Assets and Liabilities  7 06- Exhibit D_DEM-WP(C) ENERG10C--ctn Mid-C_042010 2010GRC" xfId="19040"/>
    <cellStyle name="_Value Copy 11 30 05 gas 12 09 05 AURORA at 12 14 05_4 31 Regulatory Assets and Liabilities  7 06- Exhibit D_DEM-WP(C) ENERG10C--ctn Mid-C_042010 2010GRC 2" xfId="19041"/>
    <cellStyle name="_Value Copy 11 30 05 gas 12 09 05 AURORA at 12 14 05_4 31 Regulatory Assets and Liabilities  7 06- Exhibit D_NIM Summary" xfId="19042"/>
    <cellStyle name="_Value Copy 11 30 05 gas 12 09 05 AURORA at 12 14 05_4 31 Regulatory Assets and Liabilities  7 06- Exhibit D_NIM Summary 2" xfId="19043"/>
    <cellStyle name="_Value Copy 11 30 05 gas 12 09 05 AURORA at 12 14 05_4 31 Regulatory Assets and Liabilities  7 06- Exhibit D_NIM Summary 2 2" xfId="19044"/>
    <cellStyle name="_Value Copy 11 30 05 gas 12 09 05 AURORA at 12 14 05_4 31 Regulatory Assets and Liabilities  7 06- Exhibit D_NIM Summary 2 2 2" xfId="19045"/>
    <cellStyle name="_Value Copy 11 30 05 gas 12 09 05 AURORA at 12 14 05_4 31 Regulatory Assets and Liabilities  7 06- Exhibit D_NIM Summary 2 2 2 2" xfId="19046"/>
    <cellStyle name="_Value Copy 11 30 05 gas 12 09 05 AURORA at 12 14 05_4 31 Regulatory Assets and Liabilities  7 06- Exhibit D_NIM Summary 2 3" xfId="19047"/>
    <cellStyle name="_Value Copy 11 30 05 gas 12 09 05 AURORA at 12 14 05_4 31 Regulatory Assets and Liabilities  7 06- Exhibit D_NIM Summary 2 3 2" xfId="19048"/>
    <cellStyle name="_Value Copy 11 30 05 gas 12 09 05 AURORA at 12 14 05_4 31 Regulatory Assets and Liabilities  7 06- Exhibit D_NIM Summary 2 4" xfId="19049"/>
    <cellStyle name="_Value Copy 11 30 05 gas 12 09 05 AURORA at 12 14 05_4 31 Regulatory Assets and Liabilities  7 06- Exhibit D_NIM Summary 2 4 2" xfId="19050"/>
    <cellStyle name="_Value Copy 11 30 05 gas 12 09 05 AURORA at 12 14 05_4 31 Regulatory Assets and Liabilities  7 06- Exhibit D_NIM Summary 3" xfId="19051"/>
    <cellStyle name="_Value Copy 11 30 05 gas 12 09 05 AURORA at 12 14 05_4 31 Regulatory Assets and Liabilities  7 06- Exhibit D_NIM Summary 3 2" xfId="19052"/>
    <cellStyle name="_Value Copy 11 30 05 gas 12 09 05 AURORA at 12 14 05_4 31 Regulatory Assets and Liabilities  7 06- Exhibit D_NIM Summary 3 2 2" xfId="19053"/>
    <cellStyle name="_Value Copy 11 30 05 gas 12 09 05 AURORA at 12 14 05_4 31 Regulatory Assets and Liabilities  7 06- Exhibit D_NIM Summary 3 3" xfId="19054"/>
    <cellStyle name="_Value Copy 11 30 05 gas 12 09 05 AURORA at 12 14 05_4 31 Regulatory Assets and Liabilities  7 06- Exhibit D_NIM Summary 4" xfId="19055"/>
    <cellStyle name="_Value Copy 11 30 05 gas 12 09 05 AURORA at 12 14 05_4 31 Regulatory Assets and Liabilities  7 06- Exhibit D_NIM Summary 4 2" xfId="19056"/>
    <cellStyle name="_Value Copy 11 30 05 gas 12 09 05 AURORA at 12 14 05_4 31 Regulatory Assets and Liabilities  7 06- Exhibit D_NIM Summary 4 2 2" xfId="19057"/>
    <cellStyle name="_Value Copy 11 30 05 gas 12 09 05 AURORA at 12 14 05_4 31 Regulatory Assets and Liabilities  7 06- Exhibit D_NIM Summary 4 3" xfId="19058"/>
    <cellStyle name="_Value Copy 11 30 05 gas 12 09 05 AURORA at 12 14 05_4 31 Regulatory Assets and Liabilities  7 06- Exhibit D_NIM Summary 5" xfId="19059"/>
    <cellStyle name="_Value Copy 11 30 05 gas 12 09 05 AURORA at 12 14 05_4 31 Regulatory Assets and Liabilities  7 06- Exhibit D_NIM Summary 5 2" xfId="19060"/>
    <cellStyle name="_Value Copy 11 30 05 gas 12 09 05 AURORA at 12 14 05_4 31 Regulatory Assets and Liabilities  7 06- Exhibit D_NIM Summary 6" xfId="19061"/>
    <cellStyle name="_Value Copy 11 30 05 gas 12 09 05 AURORA at 12 14 05_4 31 Regulatory Assets and Liabilities  7 06- Exhibit D_NIM Summary 6 2" xfId="19062"/>
    <cellStyle name="_Value Copy 11 30 05 gas 12 09 05 AURORA at 12 14 05_4 31 Regulatory Assets and Liabilities  7 06- Exhibit D_NIM Summary_DEM-WP(C) ENERG10C--ctn Mid-C_042010 2010GRC" xfId="19063"/>
    <cellStyle name="_Value Copy 11 30 05 gas 12 09 05 AURORA at 12 14 05_4 31 Regulatory Assets and Liabilities  7 06- Exhibit D_NIM Summary_DEM-WP(C) ENERG10C--ctn Mid-C_042010 2010GRC 2" xfId="19064"/>
    <cellStyle name="_Value Copy 11 30 05 gas 12 09 05 AURORA at 12 14 05_4 31E Reg Asset  Liab and EXH D" xfId="19065"/>
    <cellStyle name="_Value Copy 11 30 05 gas 12 09 05 AURORA at 12 14 05_4 31E Reg Asset  Liab and EXH D _ Aug 10 Filing (2)" xfId="19066"/>
    <cellStyle name="_Value Copy 11 30 05 gas 12 09 05 AURORA at 12 14 05_4 31E Reg Asset  Liab and EXH D _ Aug 10 Filing (2) 2" xfId="19067"/>
    <cellStyle name="_Value Copy 11 30 05 gas 12 09 05 AURORA at 12 14 05_4 31E Reg Asset  Liab and EXH D _ Aug 10 Filing (2) 2 2" xfId="19068"/>
    <cellStyle name="_Value Copy 11 30 05 gas 12 09 05 AURORA at 12 14 05_4 31E Reg Asset  Liab and EXH D _ Aug 10 Filing (2) 2 2 2" xfId="19069"/>
    <cellStyle name="_Value Copy 11 30 05 gas 12 09 05 AURORA at 12 14 05_4 31E Reg Asset  Liab and EXH D _ Aug 10 Filing (2) 2 3" xfId="19070"/>
    <cellStyle name="_Value Copy 11 30 05 gas 12 09 05 AURORA at 12 14 05_4 31E Reg Asset  Liab and EXH D _ Aug 10 Filing (2) 3" xfId="19071"/>
    <cellStyle name="_Value Copy 11 30 05 gas 12 09 05 AURORA at 12 14 05_4 31E Reg Asset  Liab and EXH D _ Aug 10 Filing (2) 3 2" xfId="19072"/>
    <cellStyle name="_Value Copy 11 30 05 gas 12 09 05 AURORA at 12 14 05_4 31E Reg Asset  Liab and EXH D _ Aug 10 Filing (2) 3 2 2" xfId="19073"/>
    <cellStyle name="_Value Copy 11 30 05 gas 12 09 05 AURORA at 12 14 05_4 31E Reg Asset  Liab and EXH D _ Aug 10 Filing (2) 3 3" xfId="19074"/>
    <cellStyle name="_Value Copy 11 30 05 gas 12 09 05 AURORA at 12 14 05_4 31E Reg Asset  Liab and EXH D _ Aug 10 Filing (2) 4" xfId="19075"/>
    <cellStyle name="_Value Copy 11 30 05 gas 12 09 05 AURORA at 12 14 05_4 31E Reg Asset  Liab and EXH D _ Aug 10 Filing (2) 4 2" xfId="19076"/>
    <cellStyle name="_Value Copy 11 30 05 gas 12 09 05 AURORA at 12 14 05_4 31E Reg Asset  Liab and EXH D _ Aug 10 Filing (2) 5" xfId="19077"/>
    <cellStyle name="_Value Copy 11 30 05 gas 12 09 05 AURORA at 12 14 05_4 31E Reg Asset  Liab and EXH D _ Aug 10 Filing (2) 5 2" xfId="19078"/>
    <cellStyle name="_Value Copy 11 30 05 gas 12 09 05 AURORA at 12 14 05_4 31E Reg Asset  Liab and EXH D 10" xfId="19079"/>
    <cellStyle name="_Value Copy 11 30 05 gas 12 09 05 AURORA at 12 14 05_4 31E Reg Asset  Liab and EXH D 10 2" xfId="19080"/>
    <cellStyle name="_Value Copy 11 30 05 gas 12 09 05 AURORA at 12 14 05_4 31E Reg Asset  Liab and EXH D 10 2 2" xfId="19081"/>
    <cellStyle name="_Value Copy 11 30 05 gas 12 09 05 AURORA at 12 14 05_4 31E Reg Asset  Liab and EXH D 10 3" xfId="19082"/>
    <cellStyle name="_Value Copy 11 30 05 gas 12 09 05 AURORA at 12 14 05_4 31E Reg Asset  Liab and EXH D 11" xfId="19083"/>
    <cellStyle name="_Value Copy 11 30 05 gas 12 09 05 AURORA at 12 14 05_4 31E Reg Asset  Liab and EXH D 11 2" xfId="19084"/>
    <cellStyle name="_Value Copy 11 30 05 gas 12 09 05 AURORA at 12 14 05_4 31E Reg Asset  Liab and EXH D 11 2 2" xfId="19085"/>
    <cellStyle name="_Value Copy 11 30 05 gas 12 09 05 AURORA at 12 14 05_4 31E Reg Asset  Liab and EXH D 11 3" xfId="19086"/>
    <cellStyle name="_Value Copy 11 30 05 gas 12 09 05 AURORA at 12 14 05_4 31E Reg Asset  Liab and EXH D 12" xfId="19087"/>
    <cellStyle name="_Value Copy 11 30 05 gas 12 09 05 AURORA at 12 14 05_4 31E Reg Asset  Liab and EXH D 12 2" xfId="19088"/>
    <cellStyle name="_Value Copy 11 30 05 gas 12 09 05 AURORA at 12 14 05_4 31E Reg Asset  Liab and EXH D 12 2 2" xfId="19089"/>
    <cellStyle name="_Value Copy 11 30 05 gas 12 09 05 AURORA at 12 14 05_4 31E Reg Asset  Liab and EXH D 12 3" xfId="19090"/>
    <cellStyle name="_Value Copy 11 30 05 gas 12 09 05 AURORA at 12 14 05_4 31E Reg Asset  Liab and EXH D 13" xfId="19091"/>
    <cellStyle name="_Value Copy 11 30 05 gas 12 09 05 AURORA at 12 14 05_4 31E Reg Asset  Liab and EXH D 13 2" xfId="19092"/>
    <cellStyle name="_Value Copy 11 30 05 gas 12 09 05 AURORA at 12 14 05_4 31E Reg Asset  Liab and EXH D 13 2 2" xfId="19093"/>
    <cellStyle name="_Value Copy 11 30 05 gas 12 09 05 AURORA at 12 14 05_4 31E Reg Asset  Liab and EXH D 13 3" xfId="19094"/>
    <cellStyle name="_Value Copy 11 30 05 gas 12 09 05 AURORA at 12 14 05_4 31E Reg Asset  Liab and EXH D 14" xfId="19095"/>
    <cellStyle name="_Value Copy 11 30 05 gas 12 09 05 AURORA at 12 14 05_4 31E Reg Asset  Liab and EXH D 14 2" xfId="19096"/>
    <cellStyle name="_Value Copy 11 30 05 gas 12 09 05 AURORA at 12 14 05_4 31E Reg Asset  Liab and EXH D 14 2 2" xfId="19097"/>
    <cellStyle name="_Value Copy 11 30 05 gas 12 09 05 AURORA at 12 14 05_4 31E Reg Asset  Liab and EXH D 14 3" xfId="19098"/>
    <cellStyle name="_Value Copy 11 30 05 gas 12 09 05 AURORA at 12 14 05_4 31E Reg Asset  Liab and EXH D 15" xfId="19099"/>
    <cellStyle name="_Value Copy 11 30 05 gas 12 09 05 AURORA at 12 14 05_4 31E Reg Asset  Liab and EXH D 15 2" xfId="19100"/>
    <cellStyle name="_Value Copy 11 30 05 gas 12 09 05 AURORA at 12 14 05_4 31E Reg Asset  Liab and EXH D 15 2 2" xfId="19101"/>
    <cellStyle name="_Value Copy 11 30 05 gas 12 09 05 AURORA at 12 14 05_4 31E Reg Asset  Liab and EXH D 15 3" xfId="19102"/>
    <cellStyle name="_Value Copy 11 30 05 gas 12 09 05 AURORA at 12 14 05_4 31E Reg Asset  Liab and EXH D 16" xfId="19103"/>
    <cellStyle name="_Value Copy 11 30 05 gas 12 09 05 AURORA at 12 14 05_4 31E Reg Asset  Liab and EXH D 16 2" xfId="19104"/>
    <cellStyle name="_Value Copy 11 30 05 gas 12 09 05 AURORA at 12 14 05_4 31E Reg Asset  Liab and EXH D 16 2 2" xfId="19105"/>
    <cellStyle name="_Value Copy 11 30 05 gas 12 09 05 AURORA at 12 14 05_4 31E Reg Asset  Liab and EXH D 16 3" xfId="19106"/>
    <cellStyle name="_Value Copy 11 30 05 gas 12 09 05 AURORA at 12 14 05_4 31E Reg Asset  Liab and EXH D 17" xfId="19107"/>
    <cellStyle name="_Value Copy 11 30 05 gas 12 09 05 AURORA at 12 14 05_4 31E Reg Asset  Liab and EXH D 17 2" xfId="19108"/>
    <cellStyle name="_Value Copy 11 30 05 gas 12 09 05 AURORA at 12 14 05_4 31E Reg Asset  Liab and EXH D 18" xfId="19109"/>
    <cellStyle name="_Value Copy 11 30 05 gas 12 09 05 AURORA at 12 14 05_4 31E Reg Asset  Liab and EXH D 18 2" xfId="19110"/>
    <cellStyle name="_Value Copy 11 30 05 gas 12 09 05 AURORA at 12 14 05_4 31E Reg Asset  Liab and EXH D 19" xfId="19111"/>
    <cellStyle name="_Value Copy 11 30 05 gas 12 09 05 AURORA at 12 14 05_4 31E Reg Asset  Liab and EXH D 19 2" xfId="19112"/>
    <cellStyle name="_Value Copy 11 30 05 gas 12 09 05 AURORA at 12 14 05_4 31E Reg Asset  Liab and EXH D 2" xfId="19113"/>
    <cellStyle name="_Value Copy 11 30 05 gas 12 09 05 AURORA at 12 14 05_4 31E Reg Asset  Liab and EXH D 2 2" xfId="19114"/>
    <cellStyle name="_Value Copy 11 30 05 gas 12 09 05 AURORA at 12 14 05_4 31E Reg Asset  Liab and EXH D 2 2 2" xfId="19115"/>
    <cellStyle name="_Value Copy 11 30 05 gas 12 09 05 AURORA at 12 14 05_4 31E Reg Asset  Liab and EXH D 2 3" xfId="19116"/>
    <cellStyle name="_Value Copy 11 30 05 gas 12 09 05 AURORA at 12 14 05_4 31E Reg Asset  Liab and EXH D 20" xfId="19117"/>
    <cellStyle name="_Value Copy 11 30 05 gas 12 09 05 AURORA at 12 14 05_4 31E Reg Asset  Liab and EXH D 20 2" xfId="19118"/>
    <cellStyle name="_Value Copy 11 30 05 gas 12 09 05 AURORA at 12 14 05_4 31E Reg Asset  Liab and EXH D 21" xfId="19119"/>
    <cellStyle name="_Value Copy 11 30 05 gas 12 09 05 AURORA at 12 14 05_4 31E Reg Asset  Liab and EXH D 21 2" xfId="19120"/>
    <cellStyle name="_Value Copy 11 30 05 gas 12 09 05 AURORA at 12 14 05_4 31E Reg Asset  Liab and EXH D 22" xfId="19121"/>
    <cellStyle name="_Value Copy 11 30 05 gas 12 09 05 AURORA at 12 14 05_4 31E Reg Asset  Liab and EXH D 22 2" xfId="19122"/>
    <cellStyle name="_Value Copy 11 30 05 gas 12 09 05 AURORA at 12 14 05_4 31E Reg Asset  Liab and EXH D 23" xfId="19123"/>
    <cellStyle name="_Value Copy 11 30 05 gas 12 09 05 AURORA at 12 14 05_4 31E Reg Asset  Liab and EXH D 23 2" xfId="19124"/>
    <cellStyle name="_Value Copy 11 30 05 gas 12 09 05 AURORA at 12 14 05_4 31E Reg Asset  Liab and EXH D 24" xfId="19125"/>
    <cellStyle name="_Value Copy 11 30 05 gas 12 09 05 AURORA at 12 14 05_4 31E Reg Asset  Liab and EXH D 24 2" xfId="19126"/>
    <cellStyle name="_Value Copy 11 30 05 gas 12 09 05 AURORA at 12 14 05_4 31E Reg Asset  Liab and EXH D 25" xfId="19127"/>
    <cellStyle name="_Value Copy 11 30 05 gas 12 09 05 AURORA at 12 14 05_4 31E Reg Asset  Liab and EXH D 25 2" xfId="19128"/>
    <cellStyle name="_Value Copy 11 30 05 gas 12 09 05 AURORA at 12 14 05_4 31E Reg Asset  Liab and EXH D 26" xfId="19129"/>
    <cellStyle name="_Value Copy 11 30 05 gas 12 09 05 AURORA at 12 14 05_4 31E Reg Asset  Liab and EXH D 26 2" xfId="19130"/>
    <cellStyle name="_Value Copy 11 30 05 gas 12 09 05 AURORA at 12 14 05_4 31E Reg Asset  Liab and EXH D 27" xfId="19131"/>
    <cellStyle name="_Value Copy 11 30 05 gas 12 09 05 AURORA at 12 14 05_4 31E Reg Asset  Liab and EXH D 27 2" xfId="19132"/>
    <cellStyle name="_Value Copy 11 30 05 gas 12 09 05 AURORA at 12 14 05_4 31E Reg Asset  Liab and EXH D 28" xfId="19133"/>
    <cellStyle name="_Value Copy 11 30 05 gas 12 09 05 AURORA at 12 14 05_4 31E Reg Asset  Liab and EXH D 28 2" xfId="19134"/>
    <cellStyle name="_Value Copy 11 30 05 gas 12 09 05 AURORA at 12 14 05_4 31E Reg Asset  Liab and EXH D 29" xfId="19135"/>
    <cellStyle name="_Value Copy 11 30 05 gas 12 09 05 AURORA at 12 14 05_4 31E Reg Asset  Liab and EXH D 29 2" xfId="19136"/>
    <cellStyle name="_Value Copy 11 30 05 gas 12 09 05 AURORA at 12 14 05_4 31E Reg Asset  Liab and EXH D 3" xfId="19137"/>
    <cellStyle name="_Value Copy 11 30 05 gas 12 09 05 AURORA at 12 14 05_4 31E Reg Asset  Liab and EXH D 3 2" xfId="19138"/>
    <cellStyle name="_Value Copy 11 30 05 gas 12 09 05 AURORA at 12 14 05_4 31E Reg Asset  Liab and EXH D 3 2 2" xfId="19139"/>
    <cellStyle name="_Value Copy 11 30 05 gas 12 09 05 AURORA at 12 14 05_4 31E Reg Asset  Liab and EXH D 3 3" xfId="19140"/>
    <cellStyle name="_Value Copy 11 30 05 gas 12 09 05 AURORA at 12 14 05_4 31E Reg Asset  Liab and EXH D 30" xfId="19141"/>
    <cellStyle name="_Value Copy 11 30 05 gas 12 09 05 AURORA at 12 14 05_4 31E Reg Asset  Liab and EXH D 30 2" xfId="19142"/>
    <cellStyle name="_Value Copy 11 30 05 gas 12 09 05 AURORA at 12 14 05_4 31E Reg Asset  Liab and EXH D 4" xfId="19143"/>
    <cellStyle name="_Value Copy 11 30 05 gas 12 09 05 AURORA at 12 14 05_4 31E Reg Asset  Liab and EXH D 4 2" xfId="19144"/>
    <cellStyle name="_Value Copy 11 30 05 gas 12 09 05 AURORA at 12 14 05_4 31E Reg Asset  Liab and EXH D 4 2 2" xfId="19145"/>
    <cellStyle name="_Value Copy 11 30 05 gas 12 09 05 AURORA at 12 14 05_4 31E Reg Asset  Liab and EXH D 5" xfId="19146"/>
    <cellStyle name="_Value Copy 11 30 05 gas 12 09 05 AURORA at 12 14 05_4 31E Reg Asset  Liab and EXH D 5 2" xfId="19147"/>
    <cellStyle name="_Value Copy 11 30 05 gas 12 09 05 AURORA at 12 14 05_4 31E Reg Asset  Liab and EXH D 5 2 2" xfId="19148"/>
    <cellStyle name="_Value Copy 11 30 05 gas 12 09 05 AURORA at 12 14 05_4 31E Reg Asset  Liab and EXH D 6" xfId="19149"/>
    <cellStyle name="_Value Copy 11 30 05 gas 12 09 05 AURORA at 12 14 05_4 31E Reg Asset  Liab and EXH D 6 2" xfId="19150"/>
    <cellStyle name="_Value Copy 11 30 05 gas 12 09 05 AURORA at 12 14 05_4 31E Reg Asset  Liab and EXH D 6 2 2" xfId="19151"/>
    <cellStyle name="_Value Copy 11 30 05 gas 12 09 05 AURORA at 12 14 05_4 31E Reg Asset  Liab and EXH D 6 3" xfId="19152"/>
    <cellStyle name="_Value Copy 11 30 05 gas 12 09 05 AURORA at 12 14 05_4 31E Reg Asset  Liab and EXH D 7" xfId="19153"/>
    <cellStyle name="_Value Copy 11 30 05 gas 12 09 05 AURORA at 12 14 05_4 31E Reg Asset  Liab and EXH D 7 2" xfId="19154"/>
    <cellStyle name="_Value Copy 11 30 05 gas 12 09 05 AURORA at 12 14 05_4 31E Reg Asset  Liab and EXH D 7 2 2" xfId="19155"/>
    <cellStyle name="_Value Copy 11 30 05 gas 12 09 05 AURORA at 12 14 05_4 31E Reg Asset  Liab and EXH D 7 3" xfId="19156"/>
    <cellStyle name="_Value Copy 11 30 05 gas 12 09 05 AURORA at 12 14 05_4 31E Reg Asset  Liab and EXH D 8" xfId="19157"/>
    <cellStyle name="_Value Copy 11 30 05 gas 12 09 05 AURORA at 12 14 05_4 31E Reg Asset  Liab and EXH D 8 2" xfId="19158"/>
    <cellStyle name="_Value Copy 11 30 05 gas 12 09 05 AURORA at 12 14 05_4 31E Reg Asset  Liab and EXH D 8 2 2" xfId="19159"/>
    <cellStyle name="_Value Copy 11 30 05 gas 12 09 05 AURORA at 12 14 05_4 31E Reg Asset  Liab and EXH D 8 3" xfId="19160"/>
    <cellStyle name="_Value Copy 11 30 05 gas 12 09 05 AURORA at 12 14 05_4 31E Reg Asset  Liab and EXH D 9" xfId="19161"/>
    <cellStyle name="_Value Copy 11 30 05 gas 12 09 05 AURORA at 12 14 05_4 31E Reg Asset  Liab and EXH D 9 2" xfId="19162"/>
    <cellStyle name="_Value Copy 11 30 05 gas 12 09 05 AURORA at 12 14 05_4 31E Reg Asset  Liab and EXH D 9 2 2" xfId="19163"/>
    <cellStyle name="_Value Copy 11 30 05 gas 12 09 05 AURORA at 12 14 05_4 31E Reg Asset  Liab and EXH D 9 3" xfId="19164"/>
    <cellStyle name="_Value Copy 11 30 05 gas 12 09 05 AURORA at 12 14 05_4 32 Regulatory Assets and Liabilities  7 06- Exhibit D" xfId="19165"/>
    <cellStyle name="_Value Copy 11 30 05 gas 12 09 05 AURORA at 12 14 05_4 32 Regulatory Assets and Liabilities  7 06- Exhibit D 2" xfId="19166"/>
    <cellStyle name="_Value Copy 11 30 05 gas 12 09 05 AURORA at 12 14 05_4 32 Regulatory Assets and Liabilities  7 06- Exhibit D 2 2" xfId="19167"/>
    <cellStyle name="_Value Copy 11 30 05 gas 12 09 05 AURORA at 12 14 05_4 32 Regulatory Assets and Liabilities  7 06- Exhibit D 2 2 2" xfId="19168"/>
    <cellStyle name="_Value Copy 11 30 05 gas 12 09 05 AURORA at 12 14 05_4 32 Regulatory Assets and Liabilities  7 06- Exhibit D 2 2 2 2" xfId="19169"/>
    <cellStyle name="_Value Copy 11 30 05 gas 12 09 05 AURORA at 12 14 05_4 32 Regulatory Assets and Liabilities  7 06- Exhibit D 2 3" xfId="19170"/>
    <cellStyle name="_Value Copy 11 30 05 gas 12 09 05 AURORA at 12 14 05_4 32 Regulatory Assets and Liabilities  7 06- Exhibit D 2 3 2" xfId="19171"/>
    <cellStyle name="_Value Copy 11 30 05 gas 12 09 05 AURORA at 12 14 05_4 32 Regulatory Assets and Liabilities  7 06- Exhibit D 2 4" xfId="19172"/>
    <cellStyle name="_Value Copy 11 30 05 gas 12 09 05 AURORA at 12 14 05_4 32 Regulatory Assets and Liabilities  7 06- Exhibit D 2 4 2" xfId="19173"/>
    <cellStyle name="_Value Copy 11 30 05 gas 12 09 05 AURORA at 12 14 05_4 32 Regulatory Assets and Liabilities  7 06- Exhibit D 3" xfId="19174"/>
    <cellStyle name="_Value Copy 11 30 05 gas 12 09 05 AURORA at 12 14 05_4 32 Regulatory Assets and Liabilities  7 06- Exhibit D 3 2" xfId="19175"/>
    <cellStyle name="_Value Copy 11 30 05 gas 12 09 05 AURORA at 12 14 05_4 32 Regulatory Assets and Liabilities  7 06- Exhibit D 3 2 2" xfId="19176"/>
    <cellStyle name="_Value Copy 11 30 05 gas 12 09 05 AURORA at 12 14 05_4 32 Regulatory Assets and Liabilities  7 06- Exhibit D 3 3" xfId="19177"/>
    <cellStyle name="_Value Copy 11 30 05 gas 12 09 05 AURORA at 12 14 05_4 32 Regulatory Assets and Liabilities  7 06- Exhibit D 4" xfId="19178"/>
    <cellStyle name="_Value Copy 11 30 05 gas 12 09 05 AURORA at 12 14 05_4 32 Regulatory Assets and Liabilities  7 06- Exhibit D 4 2" xfId="19179"/>
    <cellStyle name="_Value Copy 11 30 05 gas 12 09 05 AURORA at 12 14 05_4 32 Regulatory Assets and Liabilities  7 06- Exhibit D 4 2 2" xfId="19180"/>
    <cellStyle name="_Value Copy 11 30 05 gas 12 09 05 AURORA at 12 14 05_4 32 Regulatory Assets and Liabilities  7 06- Exhibit D 4 3" xfId="19181"/>
    <cellStyle name="_Value Copy 11 30 05 gas 12 09 05 AURORA at 12 14 05_4 32 Regulatory Assets and Liabilities  7 06- Exhibit D 5" xfId="19182"/>
    <cellStyle name="_Value Copy 11 30 05 gas 12 09 05 AURORA at 12 14 05_4 32 Regulatory Assets and Liabilities  7 06- Exhibit D 5 2" xfId="19183"/>
    <cellStyle name="_Value Copy 11 30 05 gas 12 09 05 AURORA at 12 14 05_4 32 Regulatory Assets and Liabilities  7 06- Exhibit D 6" xfId="19184"/>
    <cellStyle name="_Value Copy 11 30 05 gas 12 09 05 AURORA at 12 14 05_4 32 Regulatory Assets and Liabilities  7 06- Exhibit D 6 2" xfId="19185"/>
    <cellStyle name="_Value Copy 11 30 05 gas 12 09 05 AURORA at 12 14 05_4 32 Regulatory Assets and Liabilities  7 06- Exhibit D_DEM-WP(C) ENERG10C--ctn Mid-C_042010 2010GRC" xfId="19186"/>
    <cellStyle name="_Value Copy 11 30 05 gas 12 09 05 AURORA at 12 14 05_4 32 Regulatory Assets and Liabilities  7 06- Exhibit D_DEM-WP(C) ENERG10C--ctn Mid-C_042010 2010GRC 2" xfId="19187"/>
    <cellStyle name="_Value Copy 11 30 05 gas 12 09 05 AURORA at 12 14 05_4 32 Regulatory Assets and Liabilities  7 06- Exhibit D_NIM Summary" xfId="19188"/>
    <cellStyle name="_Value Copy 11 30 05 gas 12 09 05 AURORA at 12 14 05_4 32 Regulatory Assets and Liabilities  7 06- Exhibit D_NIM Summary 2" xfId="19189"/>
    <cellStyle name="_Value Copy 11 30 05 gas 12 09 05 AURORA at 12 14 05_4 32 Regulatory Assets and Liabilities  7 06- Exhibit D_NIM Summary 2 2" xfId="19190"/>
    <cellStyle name="_Value Copy 11 30 05 gas 12 09 05 AURORA at 12 14 05_4 32 Regulatory Assets and Liabilities  7 06- Exhibit D_NIM Summary 2 2 2" xfId="19191"/>
    <cellStyle name="_Value Copy 11 30 05 gas 12 09 05 AURORA at 12 14 05_4 32 Regulatory Assets and Liabilities  7 06- Exhibit D_NIM Summary 2 2 2 2" xfId="19192"/>
    <cellStyle name="_Value Copy 11 30 05 gas 12 09 05 AURORA at 12 14 05_4 32 Regulatory Assets and Liabilities  7 06- Exhibit D_NIM Summary 2 3" xfId="19193"/>
    <cellStyle name="_Value Copy 11 30 05 gas 12 09 05 AURORA at 12 14 05_4 32 Regulatory Assets and Liabilities  7 06- Exhibit D_NIM Summary 2 3 2" xfId="19194"/>
    <cellStyle name="_Value Copy 11 30 05 gas 12 09 05 AURORA at 12 14 05_4 32 Regulatory Assets and Liabilities  7 06- Exhibit D_NIM Summary 2 4" xfId="19195"/>
    <cellStyle name="_Value Copy 11 30 05 gas 12 09 05 AURORA at 12 14 05_4 32 Regulatory Assets and Liabilities  7 06- Exhibit D_NIM Summary 2 4 2" xfId="19196"/>
    <cellStyle name="_Value Copy 11 30 05 gas 12 09 05 AURORA at 12 14 05_4 32 Regulatory Assets and Liabilities  7 06- Exhibit D_NIM Summary 3" xfId="19197"/>
    <cellStyle name="_Value Copy 11 30 05 gas 12 09 05 AURORA at 12 14 05_4 32 Regulatory Assets and Liabilities  7 06- Exhibit D_NIM Summary 3 2" xfId="19198"/>
    <cellStyle name="_Value Copy 11 30 05 gas 12 09 05 AURORA at 12 14 05_4 32 Regulatory Assets and Liabilities  7 06- Exhibit D_NIM Summary 3 2 2" xfId="19199"/>
    <cellStyle name="_Value Copy 11 30 05 gas 12 09 05 AURORA at 12 14 05_4 32 Regulatory Assets and Liabilities  7 06- Exhibit D_NIM Summary 3 3" xfId="19200"/>
    <cellStyle name="_Value Copy 11 30 05 gas 12 09 05 AURORA at 12 14 05_4 32 Regulatory Assets and Liabilities  7 06- Exhibit D_NIM Summary 4" xfId="19201"/>
    <cellStyle name="_Value Copy 11 30 05 gas 12 09 05 AURORA at 12 14 05_4 32 Regulatory Assets and Liabilities  7 06- Exhibit D_NIM Summary 4 2" xfId="19202"/>
    <cellStyle name="_Value Copy 11 30 05 gas 12 09 05 AURORA at 12 14 05_4 32 Regulatory Assets and Liabilities  7 06- Exhibit D_NIM Summary 4 2 2" xfId="19203"/>
    <cellStyle name="_Value Copy 11 30 05 gas 12 09 05 AURORA at 12 14 05_4 32 Regulatory Assets and Liabilities  7 06- Exhibit D_NIM Summary 4 3" xfId="19204"/>
    <cellStyle name="_Value Copy 11 30 05 gas 12 09 05 AURORA at 12 14 05_4 32 Regulatory Assets and Liabilities  7 06- Exhibit D_NIM Summary 5" xfId="19205"/>
    <cellStyle name="_Value Copy 11 30 05 gas 12 09 05 AURORA at 12 14 05_4 32 Regulatory Assets and Liabilities  7 06- Exhibit D_NIM Summary 5 2" xfId="19206"/>
    <cellStyle name="_Value Copy 11 30 05 gas 12 09 05 AURORA at 12 14 05_4 32 Regulatory Assets and Liabilities  7 06- Exhibit D_NIM Summary 6" xfId="19207"/>
    <cellStyle name="_Value Copy 11 30 05 gas 12 09 05 AURORA at 12 14 05_4 32 Regulatory Assets and Liabilities  7 06- Exhibit D_NIM Summary 6 2" xfId="19208"/>
    <cellStyle name="_Value Copy 11 30 05 gas 12 09 05 AURORA at 12 14 05_4 32 Regulatory Assets and Liabilities  7 06- Exhibit D_NIM Summary_DEM-WP(C) ENERG10C--ctn Mid-C_042010 2010GRC" xfId="19209"/>
    <cellStyle name="_Value Copy 11 30 05 gas 12 09 05 AURORA at 12 14 05_4 32 Regulatory Assets and Liabilities  7 06- Exhibit D_NIM Summary_DEM-WP(C) ENERG10C--ctn Mid-C_042010 2010GRC 2" xfId="19210"/>
    <cellStyle name="_Value Copy 11 30 05 gas 12 09 05 AURORA at 12 14 05_ACCOUNTS" xfId="19211"/>
    <cellStyle name="_Value Copy 11 30 05 gas 12 09 05 AURORA at 12 14 05_Att B to RECs proceeds proposal" xfId="19212"/>
    <cellStyle name="_Value Copy 11 30 05 gas 12 09 05 AURORA at 12 14 05_AURORA Total New" xfId="19213"/>
    <cellStyle name="_Value Copy 11 30 05 gas 12 09 05 AURORA at 12 14 05_AURORA Total New 2" xfId="19214"/>
    <cellStyle name="_Value Copy 11 30 05 gas 12 09 05 AURORA at 12 14 05_AURORA Total New 2 2" xfId="19215"/>
    <cellStyle name="_Value Copy 11 30 05 gas 12 09 05 AURORA at 12 14 05_AURORA Total New 2 2 2" xfId="19216"/>
    <cellStyle name="_Value Copy 11 30 05 gas 12 09 05 AURORA at 12 14 05_AURORA Total New 2 2 2 2" xfId="19217"/>
    <cellStyle name="_Value Copy 11 30 05 gas 12 09 05 AURORA at 12 14 05_AURORA Total New 2 3" xfId="19218"/>
    <cellStyle name="_Value Copy 11 30 05 gas 12 09 05 AURORA at 12 14 05_AURORA Total New 2 3 2" xfId="19219"/>
    <cellStyle name="_Value Copy 11 30 05 gas 12 09 05 AURORA at 12 14 05_AURORA Total New 2 4" xfId="19220"/>
    <cellStyle name="_Value Copy 11 30 05 gas 12 09 05 AURORA at 12 14 05_AURORA Total New 2 4 2" xfId="19221"/>
    <cellStyle name="_Value Copy 11 30 05 gas 12 09 05 AURORA at 12 14 05_AURORA Total New 3" xfId="19222"/>
    <cellStyle name="_Value Copy 11 30 05 gas 12 09 05 AURORA at 12 14 05_AURORA Total New 3 2" xfId="19223"/>
    <cellStyle name="_Value Copy 11 30 05 gas 12 09 05 AURORA at 12 14 05_AURORA Total New 3 2 2" xfId="19224"/>
    <cellStyle name="_Value Copy 11 30 05 gas 12 09 05 AURORA at 12 14 05_AURORA Total New 4" xfId="19225"/>
    <cellStyle name="_Value Copy 11 30 05 gas 12 09 05 AURORA at 12 14 05_AURORA Total New 4 2" xfId="19226"/>
    <cellStyle name="_Value Copy 11 30 05 gas 12 09 05 AURORA at 12 14 05_AURORA Total New 5" xfId="19227"/>
    <cellStyle name="_Value Copy 11 30 05 gas 12 09 05 AURORA at 12 14 05_AURORA Total New 5 2" xfId="19228"/>
    <cellStyle name="_Value Copy 11 30 05 gas 12 09 05 AURORA at 12 14 05_Backup for Attachment B 2010-09-09" xfId="19229"/>
    <cellStyle name="_Value Copy 11 30 05 gas 12 09 05 AURORA at 12 14 05_Bench Request - Attachment B" xfId="19230"/>
    <cellStyle name="_Value Copy 11 30 05 gas 12 09 05 AURORA at 12 14 05_Book2" xfId="19231"/>
    <cellStyle name="_Value Copy 11 30 05 gas 12 09 05 AURORA at 12 14 05_Book2 2" xfId="19232"/>
    <cellStyle name="_Value Copy 11 30 05 gas 12 09 05 AURORA at 12 14 05_Book2 2 2" xfId="19233"/>
    <cellStyle name="_Value Copy 11 30 05 gas 12 09 05 AURORA at 12 14 05_Book2 2 2 2" xfId="19234"/>
    <cellStyle name="_Value Copy 11 30 05 gas 12 09 05 AURORA at 12 14 05_Book2 2 2 2 2" xfId="19235"/>
    <cellStyle name="_Value Copy 11 30 05 gas 12 09 05 AURORA at 12 14 05_Book2 2 3" xfId="19236"/>
    <cellStyle name="_Value Copy 11 30 05 gas 12 09 05 AURORA at 12 14 05_Book2 2 3 2" xfId="19237"/>
    <cellStyle name="_Value Copy 11 30 05 gas 12 09 05 AURORA at 12 14 05_Book2 2 4" xfId="19238"/>
    <cellStyle name="_Value Copy 11 30 05 gas 12 09 05 AURORA at 12 14 05_Book2 2 4 2" xfId="19239"/>
    <cellStyle name="_Value Copy 11 30 05 gas 12 09 05 AURORA at 12 14 05_Book2 3" xfId="19240"/>
    <cellStyle name="_Value Copy 11 30 05 gas 12 09 05 AURORA at 12 14 05_Book2 3 2" xfId="19241"/>
    <cellStyle name="_Value Copy 11 30 05 gas 12 09 05 AURORA at 12 14 05_Book2 3 2 2" xfId="19242"/>
    <cellStyle name="_Value Copy 11 30 05 gas 12 09 05 AURORA at 12 14 05_Book2 3 3" xfId="19243"/>
    <cellStyle name="_Value Copy 11 30 05 gas 12 09 05 AURORA at 12 14 05_Book2 4" xfId="19244"/>
    <cellStyle name="_Value Copy 11 30 05 gas 12 09 05 AURORA at 12 14 05_Book2 4 2" xfId="19245"/>
    <cellStyle name="_Value Copy 11 30 05 gas 12 09 05 AURORA at 12 14 05_Book2 4 2 2" xfId="19246"/>
    <cellStyle name="_Value Copy 11 30 05 gas 12 09 05 AURORA at 12 14 05_Book2 4 3" xfId="19247"/>
    <cellStyle name="_Value Copy 11 30 05 gas 12 09 05 AURORA at 12 14 05_Book2 5" xfId="19248"/>
    <cellStyle name="_Value Copy 11 30 05 gas 12 09 05 AURORA at 12 14 05_Book2 5 2" xfId="19249"/>
    <cellStyle name="_Value Copy 11 30 05 gas 12 09 05 AURORA at 12 14 05_Book2 6" xfId="19250"/>
    <cellStyle name="_Value Copy 11 30 05 gas 12 09 05 AURORA at 12 14 05_Book2 6 2" xfId="19251"/>
    <cellStyle name="_Value Copy 11 30 05 gas 12 09 05 AURORA at 12 14 05_Book2_Adj Bench DR 3 for Initial Briefs (Electric)" xfId="19252"/>
    <cellStyle name="_Value Copy 11 30 05 gas 12 09 05 AURORA at 12 14 05_Book2_Adj Bench DR 3 for Initial Briefs (Electric) 2" xfId="19253"/>
    <cellStyle name="_Value Copy 11 30 05 gas 12 09 05 AURORA at 12 14 05_Book2_Adj Bench DR 3 for Initial Briefs (Electric) 2 2" xfId="19254"/>
    <cellStyle name="_Value Copy 11 30 05 gas 12 09 05 AURORA at 12 14 05_Book2_Adj Bench DR 3 for Initial Briefs (Electric) 2 2 2" xfId="19255"/>
    <cellStyle name="_Value Copy 11 30 05 gas 12 09 05 AURORA at 12 14 05_Book2_Adj Bench DR 3 for Initial Briefs (Electric) 2 2 2 2" xfId="19256"/>
    <cellStyle name="_Value Copy 11 30 05 gas 12 09 05 AURORA at 12 14 05_Book2_Adj Bench DR 3 for Initial Briefs (Electric) 2 3" xfId="19257"/>
    <cellStyle name="_Value Copy 11 30 05 gas 12 09 05 AURORA at 12 14 05_Book2_Adj Bench DR 3 for Initial Briefs (Electric) 2 3 2" xfId="19258"/>
    <cellStyle name="_Value Copy 11 30 05 gas 12 09 05 AURORA at 12 14 05_Book2_Adj Bench DR 3 for Initial Briefs (Electric) 2 4" xfId="19259"/>
    <cellStyle name="_Value Copy 11 30 05 gas 12 09 05 AURORA at 12 14 05_Book2_Adj Bench DR 3 for Initial Briefs (Electric) 2 4 2" xfId="19260"/>
    <cellStyle name="_Value Copy 11 30 05 gas 12 09 05 AURORA at 12 14 05_Book2_Adj Bench DR 3 for Initial Briefs (Electric) 3" xfId="19261"/>
    <cellStyle name="_Value Copy 11 30 05 gas 12 09 05 AURORA at 12 14 05_Book2_Adj Bench DR 3 for Initial Briefs (Electric) 3 2" xfId="19262"/>
    <cellStyle name="_Value Copy 11 30 05 gas 12 09 05 AURORA at 12 14 05_Book2_Adj Bench DR 3 for Initial Briefs (Electric) 3 2 2" xfId="19263"/>
    <cellStyle name="_Value Copy 11 30 05 gas 12 09 05 AURORA at 12 14 05_Book2_Adj Bench DR 3 for Initial Briefs (Electric) 3 3" xfId="19264"/>
    <cellStyle name="_Value Copy 11 30 05 gas 12 09 05 AURORA at 12 14 05_Book2_Adj Bench DR 3 for Initial Briefs (Electric) 4" xfId="19265"/>
    <cellStyle name="_Value Copy 11 30 05 gas 12 09 05 AURORA at 12 14 05_Book2_Adj Bench DR 3 for Initial Briefs (Electric) 4 2" xfId="19266"/>
    <cellStyle name="_Value Copy 11 30 05 gas 12 09 05 AURORA at 12 14 05_Book2_Adj Bench DR 3 for Initial Briefs (Electric) 4 2 2" xfId="19267"/>
    <cellStyle name="_Value Copy 11 30 05 gas 12 09 05 AURORA at 12 14 05_Book2_Adj Bench DR 3 for Initial Briefs (Electric) 4 3" xfId="19268"/>
    <cellStyle name="_Value Copy 11 30 05 gas 12 09 05 AURORA at 12 14 05_Book2_Adj Bench DR 3 for Initial Briefs (Electric) 5" xfId="19269"/>
    <cellStyle name="_Value Copy 11 30 05 gas 12 09 05 AURORA at 12 14 05_Book2_Adj Bench DR 3 for Initial Briefs (Electric) 5 2" xfId="19270"/>
    <cellStyle name="_Value Copy 11 30 05 gas 12 09 05 AURORA at 12 14 05_Book2_Adj Bench DR 3 for Initial Briefs (Electric) 6" xfId="19271"/>
    <cellStyle name="_Value Copy 11 30 05 gas 12 09 05 AURORA at 12 14 05_Book2_Adj Bench DR 3 for Initial Briefs (Electric) 6 2" xfId="19272"/>
    <cellStyle name="_Value Copy 11 30 05 gas 12 09 05 AURORA at 12 14 05_Book2_Adj Bench DR 3 for Initial Briefs (Electric)_DEM-WP(C) ENERG10C--ctn Mid-C_042010 2010GRC" xfId="19273"/>
    <cellStyle name="_Value Copy 11 30 05 gas 12 09 05 AURORA at 12 14 05_Book2_Adj Bench DR 3 for Initial Briefs (Electric)_DEM-WP(C) ENERG10C--ctn Mid-C_042010 2010GRC 2" xfId="19274"/>
    <cellStyle name="_Value Copy 11 30 05 gas 12 09 05 AURORA at 12 14 05_Book2_DEM-WP(C) ENERG10C--ctn Mid-C_042010 2010GRC" xfId="19275"/>
    <cellStyle name="_Value Copy 11 30 05 gas 12 09 05 AURORA at 12 14 05_Book2_DEM-WP(C) ENERG10C--ctn Mid-C_042010 2010GRC 2" xfId="19276"/>
    <cellStyle name="_Value Copy 11 30 05 gas 12 09 05 AURORA at 12 14 05_Book2_Electric Rev Req Model (2009 GRC) Rebuttal" xfId="19277"/>
    <cellStyle name="_Value Copy 11 30 05 gas 12 09 05 AURORA at 12 14 05_Book2_Electric Rev Req Model (2009 GRC) Rebuttal 2" xfId="19278"/>
    <cellStyle name="_Value Copy 11 30 05 gas 12 09 05 AURORA at 12 14 05_Book2_Electric Rev Req Model (2009 GRC) Rebuttal 2 2" xfId="19279"/>
    <cellStyle name="_Value Copy 11 30 05 gas 12 09 05 AURORA at 12 14 05_Book2_Electric Rev Req Model (2009 GRC) Rebuttal 2 2 2" xfId="19280"/>
    <cellStyle name="_Value Copy 11 30 05 gas 12 09 05 AURORA at 12 14 05_Book2_Electric Rev Req Model (2009 GRC) Rebuttal 2 3" xfId="19281"/>
    <cellStyle name="_Value Copy 11 30 05 gas 12 09 05 AURORA at 12 14 05_Book2_Electric Rev Req Model (2009 GRC) Rebuttal 3" xfId="19282"/>
    <cellStyle name="_Value Copy 11 30 05 gas 12 09 05 AURORA at 12 14 05_Book2_Electric Rev Req Model (2009 GRC) Rebuttal 3 2" xfId="19283"/>
    <cellStyle name="_Value Copy 11 30 05 gas 12 09 05 AURORA at 12 14 05_Book2_Electric Rev Req Model (2009 GRC) Rebuttal 4" xfId="19284"/>
    <cellStyle name="_Value Copy 11 30 05 gas 12 09 05 AURORA at 12 14 05_Book2_Electric Rev Req Model (2009 GRC) Rebuttal REmoval of New  WH Solar AdjustMI" xfId="19285"/>
    <cellStyle name="_Value Copy 11 30 05 gas 12 09 05 AURORA at 12 14 05_Book2_Electric Rev Req Model (2009 GRC) Rebuttal REmoval of New  WH Solar AdjustMI 2" xfId="19286"/>
    <cellStyle name="_Value Copy 11 30 05 gas 12 09 05 AURORA at 12 14 05_Book2_Electric Rev Req Model (2009 GRC) Rebuttal REmoval of New  WH Solar AdjustMI 2 2" xfId="19287"/>
    <cellStyle name="_Value Copy 11 30 05 gas 12 09 05 AURORA at 12 14 05_Book2_Electric Rev Req Model (2009 GRC) Rebuttal REmoval of New  WH Solar AdjustMI 2 2 2" xfId="19288"/>
    <cellStyle name="_Value Copy 11 30 05 gas 12 09 05 AURORA at 12 14 05_Book2_Electric Rev Req Model (2009 GRC) Rebuttal REmoval of New  WH Solar AdjustMI 2 2 2 2" xfId="19289"/>
    <cellStyle name="_Value Copy 11 30 05 gas 12 09 05 AURORA at 12 14 05_Book2_Electric Rev Req Model (2009 GRC) Rebuttal REmoval of New  WH Solar AdjustMI 2 3" xfId="19290"/>
    <cellStyle name="_Value Copy 11 30 05 gas 12 09 05 AURORA at 12 14 05_Book2_Electric Rev Req Model (2009 GRC) Rebuttal REmoval of New  WH Solar AdjustMI 2 3 2" xfId="19291"/>
    <cellStyle name="_Value Copy 11 30 05 gas 12 09 05 AURORA at 12 14 05_Book2_Electric Rev Req Model (2009 GRC) Rebuttal REmoval of New  WH Solar AdjustMI 2 4" xfId="19292"/>
    <cellStyle name="_Value Copy 11 30 05 gas 12 09 05 AURORA at 12 14 05_Book2_Electric Rev Req Model (2009 GRC) Rebuttal REmoval of New  WH Solar AdjustMI 2 4 2" xfId="19293"/>
    <cellStyle name="_Value Copy 11 30 05 gas 12 09 05 AURORA at 12 14 05_Book2_Electric Rev Req Model (2009 GRC) Rebuttal REmoval of New  WH Solar AdjustMI 3" xfId="19294"/>
    <cellStyle name="_Value Copy 11 30 05 gas 12 09 05 AURORA at 12 14 05_Book2_Electric Rev Req Model (2009 GRC) Rebuttal REmoval of New  WH Solar AdjustMI 3 2" xfId="19295"/>
    <cellStyle name="_Value Copy 11 30 05 gas 12 09 05 AURORA at 12 14 05_Book2_Electric Rev Req Model (2009 GRC) Rebuttal REmoval of New  WH Solar AdjustMI 3 2 2" xfId="19296"/>
    <cellStyle name="_Value Copy 11 30 05 gas 12 09 05 AURORA at 12 14 05_Book2_Electric Rev Req Model (2009 GRC) Rebuttal REmoval of New  WH Solar AdjustMI 3 3" xfId="19297"/>
    <cellStyle name="_Value Copy 11 30 05 gas 12 09 05 AURORA at 12 14 05_Book2_Electric Rev Req Model (2009 GRC) Rebuttal REmoval of New  WH Solar AdjustMI 4" xfId="19298"/>
    <cellStyle name="_Value Copy 11 30 05 gas 12 09 05 AURORA at 12 14 05_Book2_Electric Rev Req Model (2009 GRC) Rebuttal REmoval of New  WH Solar AdjustMI 4 2" xfId="19299"/>
    <cellStyle name="_Value Copy 11 30 05 gas 12 09 05 AURORA at 12 14 05_Book2_Electric Rev Req Model (2009 GRC) Rebuttal REmoval of New  WH Solar AdjustMI 4 2 2" xfId="19300"/>
    <cellStyle name="_Value Copy 11 30 05 gas 12 09 05 AURORA at 12 14 05_Book2_Electric Rev Req Model (2009 GRC) Rebuttal REmoval of New  WH Solar AdjustMI 4 3" xfId="19301"/>
    <cellStyle name="_Value Copy 11 30 05 gas 12 09 05 AURORA at 12 14 05_Book2_Electric Rev Req Model (2009 GRC) Rebuttal REmoval of New  WH Solar AdjustMI 5" xfId="19302"/>
    <cellStyle name="_Value Copy 11 30 05 gas 12 09 05 AURORA at 12 14 05_Book2_Electric Rev Req Model (2009 GRC) Rebuttal REmoval of New  WH Solar AdjustMI 5 2" xfId="19303"/>
    <cellStyle name="_Value Copy 11 30 05 gas 12 09 05 AURORA at 12 14 05_Book2_Electric Rev Req Model (2009 GRC) Rebuttal REmoval of New  WH Solar AdjustMI 6" xfId="19304"/>
    <cellStyle name="_Value Copy 11 30 05 gas 12 09 05 AURORA at 12 14 05_Book2_Electric Rev Req Model (2009 GRC) Rebuttal REmoval of New  WH Solar AdjustMI 6 2" xfId="19305"/>
    <cellStyle name="_Value Copy 11 30 05 gas 12 09 05 AURORA at 12 14 05_Book2_Electric Rev Req Model (2009 GRC) Rebuttal REmoval of New  WH Solar AdjustMI_DEM-WP(C) ENERG10C--ctn Mid-C_042010 2010GRC" xfId="19306"/>
    <cellStyle name="_Value Copy 11 30 05 gas 12 09 05 AURORA at 12 14 05_Book2_Electric Rev Req Model (2009 GRC) Rebuttal REmoval of New  WH Solar AdjustMI_DEM-WP(C) ENERG10C--ctn Mid-C_042010 2010GRC 2" xfId="19307"/>
    <cellStyle name="_Value Copy 11 30 05 gas 12 09 05 AURORA at 12 14 05_Book2_Electric Rev Req Model (2009 GRC) Revised 01-18-2010" xfId="19308"/>
    <cellStyle name="_Value Copy 11 30 05 gas 12 09 05 AURORA at 12 14 05_Book2_Electric Rev Req Model (2009 GRC) Revised 01-18-2010 2" xfId="19309"/>
    <cellStyle name="_Value Copy 11 30 05 gas 12 09 05 AURORA at 12 14 05_Book2_Electric Rev Req Model (2009 GRC) Revised 01-18-2010 2 2" xfId="19310"/>
    <cellStyle name="_Value Copy 11 30 05 gas 12 09 05 AURORA at 12 14 05_Book2_Electric Rev Req Model (2009 GRC) Revised 01-18-2010 2 2 2" xfId="19311"/>
    <cellStyle name="_Value Copy 11 30 05 gas 12 09 05 AURORA at 12 14 05_Book2_Electric Rev Req Model (2009 GRC) Revised 01-18-2010 2 2 2 2" xfId="19312"/>
    <cellStyle name="_Value Copy 11 30 05 gas 12 09 05 AURORA at 12 14 05_Book2_Electric Rev Req Model (2009 GRC) Revised 01-18-2010 2 3" xfId="19313"/>
    <cellStyle name="_Value Copy 11 30 05 gas 12 09 05 AURORA at 12 14 05_Book2_Electric Rev Req Model (2009 GRC) Revised 01-18-2010 2 3 2" xfId="19314"/>
    <cellStyle name="_Value Copy 11 30 05 gas 12 09 05 AURORA at 12 14 05_Book2_Electric Rev Req Model (2009 GRC) Revised 01-18-2010 2 4" xfId="19315"/>
    <cellStyle name="_Value Copy 11 30 05 gas 12 09 05 AURORA at 12 14 05_Book2_Electric Rev Req Model (2009 GRC) Revised 01-18-2010 2 4 2" xfId="19316"/>
    <cellStyle name="_Value Copy 11 30 05 gas 12 09 05 AURORA at 12 14 05_Book2_Electric Rev Req Model (2009 GRC) Revised 01-18-2010 3" xfId="19317"/>
    <cellStyle name="_Value Copy 11 30 05 gas 12 09 05 AURORA at 12 14 05_Book2_Electric Rev Req Model (2009 GRC) Revised 01-18-2010 3 2" xfId="19318"/>
    <cellStyle name="_Value Copy 11 30 05 gas 12 09 05 AURORA at 12 14 05_Book2_Electric Rev Req Model (2009 GRC) Revised 01-18-2010 3 2 2" xfId="19319"/>
    <cellStyle name="_Value Copy 11 30 05 gas 12 09 05 AURORA at 12 14 05_Book2_Electric Rev Req Model (2009 GRC) Revised 01-18-2010 3 3" xfId="19320"/>
    <cellStyle name="_Value Copy 11 30 05 gas 12 09 05 AURORA at 12 14 05_Book2_Electric Rev Req Model (2009 GRC) Revised 01-18-2010 4" xfId="19321"/>
    <cellStyle name="_Value Copy 11 30 05 gas 12 09 05 AURORA at 12 14 05_Book2_Electric Rev Req Model (2009 GRC) Revised 01-18-2010 4 2" xfId="19322"/>
    <cellStyle name="_Value Copy 11 30 05 gas 12 09 05 AURORA at 12 14 05_Book2_Electric Rev Req Model (2009 GRC) Revised 01-18-2010 4 2 2" xfId="19323"/>
    <cellStyle name="_Value Copy 11 30 05 gas 12 09 05 AURORA at 12 14 05_Book2_Electric Rev Req Model (2009 GRC) Revised 01-18-2010 4 3" xfId="19324"/>
    <cellStyle name="_Value Copy 11 30 05 gas 12 09 05 AURORA at 12 14 05_Book2_Electric Rev Req Model (2009 GRC) Revised 01-18-2010 5" xfId="19325"/>
    <cellStyle name="_Value Copy 11 30 05 gas 12 09 05 AURORA at 12 14 05_Book2_Electric Rev Req Model (2009 GRC) Revised 01-18-2010 5 2" xfId="19326"/>
    <cellStyle name="_Value Copy 11 30 05 gas 12 09 05 AURORA at 12 14 05_Book2_Electric Rev Req Model (2009 GRC) Revised 01-18-2010 6" xfId="19327"/>
    <cellStyle name="_Value Copy 11 30 05 gas 12 09 05 AURORA at 12 14 05_Book2_Electric Rev Req Model (2009 GRC) Revised 01-18-2010 6 2" xfId="19328"/>
    <cellStyle name="_Value Copy 11 30 05 gas 12 09 05 AURORA at 12 14 05_Book2_Electric Rev Req Model (2009 GRC) Revised 01-18-2010_DEM-WP(C) ENERG10C--ctn Mid-C_042010 2010GRC" xfId="19329"/>
    <cellStyle name="_Value Copy 11 30 05 gas 12 09 05 AURORA at 12 14 05_Book2_Electric Rev Req Model (2009 GRC) Revised 01-18-2010_DEM-WP(C) ENERG10C--ctn Mid-C_042010 2010GRC 2" xfId="19330"/>
    <cellStyle name="_Value Copy 11 30 05 gas 12 09 05 AURORA at 12 14 05_Book2_Final Order Electric EXHIBIT A-1" xfId="19331"/>
    <cellStyle name="_Value Copy 11 30 05 gas 12 09 05 AURORA at 12 14 05_Book2_Final Order Electric EXHIBIT A-1 2" xfId="19332"/>
    <cellStyle name="_Value Copy 11 30 05 gas 12 09 05 AURORA at 12 14 05_Book2_Final Order Electric EXHIBIT A-1 2 2" xfId="19333"/>
    <cellStyle name="_Value Copy 11 30 05 gas 12 09 05 AURORA at 12 14 05_Book2_Final Order Electric EXHIBIT A-1 2 2 2" xfId="19334"/>
    <cellStyle name="_Value Copy 11 30 05 gas 12 09 05 AURORA at 12 14 05_Book2_Final Order Electric EXHIBIT A-1 2 3" xfId="19335"/>
    <cellStyle name="_Value Copy 11 30 05 gas 12 09 05 AURORA at 12 14 05_Book2_Final Order Electric EXHIBIT A-1 3" xfId="19336"/>
    <cellStyle name="_Value Copy 11 30 05 gas 12 09 05 AURORA at 12 14 05_Book2_Final Order Electric EXHIBIT A-1 3 2" xfId="19337"/>
    <cellStyle name="_Value Copy 11 30 05 gas 12 09 05 AURORA at 12 14 05_Book2_Final Order Electric EXHIBIT A-1 3 2 2" xfId="19338"/>
    <cellStyle name="_Value Copy 11 30 05 gas 12 09 05 AURORA at 12 14 05_Book2_Final Order Electric EXHIBIT A-1 3 3" xfId="19339"/>
    <cellStyle name="_Value Copy 11 30 05 gas 12 09 05 AURORA at 12 14 05_Book2_Final Order Electric EXHIBIT A-1 4" xfId="19340"/>
    <cellStyle name="_Value Copy 11 30 05 gas 12 09 05 AURORA at 12 14 05_Book2_Final Order Electric EXHIBIT A-1 4 2" xfId="19341"/>
    <cellStyle name="_Value Copy 11 30 05 gas 12 09 05 AURORA at 12 14 05_Book2_Final Order Electric EXHIBIT A-1 5" xfId="19342"/>
    <cellStyle name="_Value Copy 11 30 05 gas 12 09 05 AURORA at 12 14 05_Book2_Final Order Electric EXHIBIT A-1 6" xfId="19343"/>
    <cellStyle name="_Value Copy 11 30 05 gas 12 09 05 AURORA at 12 14 05_Book4" xfId="19344"/>
    <cellStyle name="_Value Copy 11 30 05 gas 12 09 05 AURORA at 12 14 05_Book4 2" xfId="19345"/>
    <cellStyle name="_Value Copy 11 30 05 gas 12 09 05 AURORA at 12 14 05_Book4 2 2" xfId="19346"/>
    <cellStyle name="_Value Copy 11 30 05 gas 12 09 05 AURORA at 12 14 05_Book4 2 2 2" xfId="19347"/>
    <cellStyle name="_Value Copy 11 30 05 gas 12 09 05 AURORA at 12 14 05_Book4 2 2 2 2" xfId="19348"/>
    <cellStyle name="_Value Copy 11 30 05 gas 12 09 05 AURORA at 12 14 05_Book4 2 3" xfId="19349"/>
    <cellStyle name="_Value Copy 11 30 05 gas 12 09 05 AURORA at 12 14 05_Book4 2 3 2" xfId="19350"/>
    <cellStyle name="_Value Copy 11 30 05 gas 12 09 05 AURORA at 12 14 05_Book4 2 4" xfId="19351"/>
    <cellStyle name="_Value Copy 11 30 05 gas 12 09 05 AURORA at 12 14 05_Book4 2 4 2" xfId="19352"/>
    <cellStyle name="_Value Copy 11 30 05 gas 12 09 05 AURORA at 12 14 05_Book4 3" xfId="19353"/>
    <cellStyle name="_Value Copy 11 30 05 gas 12 09 05 AURORA at 12 14 05_Book4 3 2" xfId="19354"/>
    <cellStyle name="_Value Copy 11 30 05 gas 12 09 05 AURORA at 12 14 05_Book4 3 2 2" xfId="19355"/>
    <cellStyle name="_Value Copy 11 30 05 gas 12 09 05 AURORA at 12 14 05_Book4 3 3" xfId="19356"/>
    <cellStyle name="_Value Copy 11 30 05 gas 12 09 05 AURORA at 12 14 05_Book4 4" xfId="19357"/>
    <cellStyle name="_Value Copy 11 30 05 gas 12 09 05 AURORA at 12 14 05_Book4 4 2" xfId="19358"/>
    <cellStyle name="_Value Copy 11 30 05 gas 12 09 05 AURORA at 12 14 05_Book4 4 2 2" xfId="19359"/>
    <cellStyle name="_Value Copy 11 30 05 gas 12 09 05 AURORA at 12 14 05_Book4 4 3" xfId="19360"/>
    <cellStyle name="_Value Copy 11 30 05 gas 12 09 05 AURORA at 12 14 05_Book4 5" xfId="19361"/>
    <cellStyle name="_Value Copy 11 30 05 gas 12 09 05 AURORA at 12 14 05_Book4 5 2" xfId="19362"/>
    <cellStyle name="_Value Copy 11 30 05 gas 12 09 05 AURORA at 12 14 05_Book4 6" xfId="19363"/>
    <cellStyle name="_Value Copy 11 30 05 gas 12 09 05 AURORA at 12 14 05_Book4 6 2" xfId="19364"/>
    <cellStyle name="_Value Copy 11 30 05 gas 12 09 05 AURORA at 12 14 05_Book4_DEM-WP(C) ENERG10C--ctn Mid-C_042010 2010GRC" xfId="19365"/>
    <cellStyle name="_Value Copy 11 30 05 gas 12 09 05 AURORA at 12 14 05_Book4_DEM-WP(C) ENERG10C--ctn Mid-C_042010 2010GRC 2" xfId="19366"/>
    <cellStyle name="_Value Copy 11 30 05 gas 12 09 05 AURORA at 12 14 05_Book9" xfId="19367"/>
    <cellStyle name="_Value Copy 11 30 05 gas 12 09 05 AURORA at 12 14 05_Book9 2" xfId="19368"/>
    <cellStyle name="_Value Copy 11 30 05 gas 12 09 05 AURORA at 12 14 05_Book9 2 2" xfId="19369"/>
    <cellStyle name="_Value Copy 11 30 05 gas 12 09 05 AURORA at 12 14 05_Book9 2 2 2" xfId="19370"/>
    <cellStyle name="_Value Copy 11 30 05 gas 12 09 05 AURORA at 12 14 05_Book9 2 2 2 2" xfId="19371"/>
    <cellStyle name="_Value Copy 11 30 05 gas 12 09 05 AURORA at 12 14 05_Book9 2 3" xfId="19372"/>
    <cellStyle name="_Value Copy 11 30 05 gas 12 09 05 AURORA at 12 14 05_Book9 2 3 2" xfId="19373"/>
    <cellStyle name="_Value Copy 11 30 05 gas 12 09 05 AURORA at 12 14 05_Book9 2 4" xfId="19374"/>
    <cellStyle name="_Value Copy 11 30 05 gas 12 09 05 AURORA at 12 14 05_Book9 2 4 2" xfId="19375"/>
    <cellStyle name="_Value Copy 11 30 05 gas 12 09 05 AURORA at 12 14 05_Book9 3" xfId="19376"/>
    <cellStyle name="_Value Copy 11 30 05 gas 12 09 05 AURORA at 12 14 05_Book9 3 2" xfId="19377"/>
    <cellStyle name="_Value Copy 11 30 05 gas 12 09 05 AURORA at 12 14 05_Book9 3 2 2" xfId="19378"/>
    <cellStyle name="_Value Copy 11 30 05 gas 12 09 05 AURORA at 12 14 05_Book9 3 3" xfId="19379"/>
    <cellStyle name="_Value Copy 11 30 05 gas 12 09 05 AURORA at 12 14 05_Book9 4" xfId="19380"/>
    <cellStyle name="_Value Copy 11 30 05 gas 12 09 05 AURORA at 12 14 05_Book9 4 2" xfId="19381"/>
    <cellStyle name="_Value Copy 11 30 05 gas 12 09 05 AURORA at 12 14 05_Book9 4 2 2" xfId="19382"/>
    <cellStyle name="_Value Copy 11 30 05 gas 12 09 05 AURORA at 12 14 05_Book9 4 3" xfId="19383"/>
    <cellStyle name="_Value Copy 11 30 05 gas 12 09 05 AURORA at 12 14 05_Book9 5" xfId="19384"/>
    <cellStyle name="_Value Copy 11 30 05 gas 12 09 05 AURORA at 12 14 05_Book9 5 2" xfId="19385"/>
    <cellStyle name="_Value Copy 11 30 05 gas 12 09 05 AURORA at 12 14 05_Book9 6" xfId="19386"/>
    <cellStyle name="_Value Copy 11 30 05 gas 12 09 05 AURORA at 12 14 05_Book9 6 2" xfId="19387"/>
    <cellStyle name="_Value Copy 11 30 05 gas 12 09 05 AURORA at 12 14 05_Book9_DEM-WP(C) ENERG10C--ctn Mid-C_042010 2010GRC" xfId="19388"/>
    <cellStyle name="_Value Copy 11 30 05 gas 12 09 05 AURORA at 12 14 05_Book9_DEM-WP(C) ENERG10C--ctn Mid-C_042010 2010GRC 2" xfId="19389"/>
    <cellStyle name="_Value Copy 11 30 05 gas 12 09 05 AURORA at 12 14 05_Check the Interest Calculation" xfId="19390"/>
    <cellStyle name="_Value Copy 11 30 05 gas 12 09 05 AURORA at 12 14 05_Check the Interest Calculation 2" xfId="19391"/>
    <cellStyle name="_Value Copy 11 30 05 gas 12 09 05 AURORA at 12 14 05_Check the Interest Calculation_Scenario 1 REC vs PTC Offset" xfId="19392"/>
    <cellStyle name="_Value Copy 11 30 05 gas 12 09 05 AURORA at 12 14 05_Check the Interest Calculation_Scenario 1 REC vs PTC Offset 2" xfId="19393"/>
    <cellStyle name="_Value Copy 11 30 05 gas 12 09 05 AURORA at 12 14 05_Check the Interest Calculation_Scenario 3" xfId="19394"/>
    <cellStyle name="_Value Copy 11 30 05 gas 12 09 05 AURORA at 12 14 05_Check the Interest Calculation_Scenario 3 2" xfId="19395"/>
    <cellStyle name="_Value Copy 11 30 05 gas 12 09 05 AURORA at 12 14 05_Chelan PUD Power Costs (8-10)" xfId="19396"/>
    <cellStyle name="_Value Copy 11 30 05 gas 12 09 05 AURORA at 12 14 05_Chelan PUD Power Costs (8-10) 2" xfId="19397"/>
    <cellStyle name="_Value Copy 11 30 05 gas 12 09 05 AURORA at 12 14 05_DEM-WP(C) Chelan Power Costs" xfId="19398"/>
    <cellStyle name="_Value Copy 11 30 05 gas 12 09 05 AURORA at 12 14 05_DEM-WP(C) Chelan Power Costs 2" xfId="19399"/>
    <cellStyle name="_Value Copy 11 30 05 gas 12 09 05 AURORA at 12 14 05_DEM-WP(C) Chelan Power Costs 2 2" xfId="19400"/>
    <cellStyle name="_Value Copy 11 30 05 gas 12 09 05 AURORA at 12 14 05_DEM-WP(C) Chelan Power Costs 2 2 2" xfId="19401"/>
    <cellStyle name="_Value Copy 11 30 05 gas 12 09 05 AURORA at 12 14 05_DEM-WP(C) Chelan Power Costs 2 3" xfId="19402"/>
    <cellStyle name="_Value Copy 11 30 05 gas 12 09 05 AURORA at 12 14 05_DEM-WP(C) Chelan Power Costs 3" xfId="19403"/>
    <cellStyle name="_Value Copy 11 30 05 gas 12 09 05 AURORA at 12 14 05_DEM-WP(C) Chelan Power Costs 3 2" xfId="19404"/>
    <cellStyle name="_Value Copy 11 30 05 gas 12 09 05 AURORA at 12 14 05_DEM-WP(C) Chelan Power Costs 3 2 2" xfId="19405"/>
    <cellStyle name="_Value Copy 11 30 05 gas 12 09 05 AURORA at 12 14 05_DEM-WP(C) Chelan Power Costs 3 3" xfId="19406"/>
    <cellStyle name="_Value Copy 11 30 05 gas 12 09 05 AURORA at 12 14 05_DEM-WP(C) Chelan Power Costs 4" xfId="19407"/>
    <cellStyle name="_Value Copy 11 30 05 gas 12 09 05 AURORA at 12 14 05_DEM-WP(C) Chelan Power Costs 4 2" xfId="19408"/>
    <cellStyle name="_Value Copy 11 30 05 gas 12 09 05 AURORA at 12 14 05_DEM-WP(C) Chelan Power Costs 5" xfId="19409"/>
    <cellStyle name="_Value Copy 11 30 05 gas 12 09 05 AURORA at 12 14 05_DEM-WP(C) Chelan Power Costs 5 2" xfId="19410"/>
    <cellStyle name="_Value Copy 11 30 05 gas 12 09 05 AURORA at 12 14 05_DEM-WP(C) ENERG10C--ctn Mid-C_042010 2010GRC" xfId="19411"/>
    <cellStyle name="_Value Copy 11 30 05 gas 12 09 05 AURORA at 12 14 05_DEM-WP(C) ENERG10C--ctn Mid-C_042010 2010GRC 2" xfId="19412"/>
    <cellStyle name="_Value Copy 11 30 05 gas 12 09 05 AURORA at 12 14 05_DEM-WP(C) Gas Transport 2010GRC" xfId="19413"/>
    <cellStyle name="_Value Copy 11 30 05 gas 12 09 05 AURORA at 12 14 05_DEM-WP(C) Gas Transport 2010GRC 2" xfId="19414"/>
    <cellStyle name="_Value Copy 11 30 05 gas 12 09 05 AURORA at 12 14 05_DEM-WP(C) Gas Transport 2010GRC 2 2" xfId="19415"/>
    <cellStyle name="_Value Copy 11 30 05 gas 12 09 05 AURORA at 12 14 05_DEM-WP(C) Gas Transport 2010GRC 2 2 2" xfId="19416"/>
    <cellStyle name="_Value Copy 11 30 05 gas 12 09 05 AURORA at 12 14 05_DEM-WP(C) Gas Transport 2010GRC 2 3" xfId="19417"/>
    <cellStyle name="_Value Copy 11 30 05 gas 12 09 05 AURORA at 12 14 05_DEM-WP(C) Gas Transport 2010GRC 3" xfId="19418"/>
    <cellStyle name="_Value Copy 11 30 05 gas 12 09 05 AURORA at 12 14 05_DEM-WP(C) Gas Transport 2010GRC 3 2" xfId="19419"/>
    <cellStyle name="_Value Copy 11 30 05 gas 12 09 05 AURORA at 12 14 05_DEM-WP(C) Gas Transport 2010GRC 3 2 2" xfId="19420"/>
    <cellStyle name="_Value Copy 11 30 05 gas 12 09 05 AURORA at 12 14 05_DEM-WP(C) Gas Transport 2010GRC 3 3" xfId="19421"/>
    <cellStyle name="_Value Copy 11 30 05 gas 12 09 05 AURORA at 12 14 05_DEM-WP(C) Gas Transport 2010GRC 4" xfId="19422"/>
    <cellStyle name="_Value Copy 11 30 05 gas 12 09 05 AURORA at 12 14 05_DEM-WP(C) Gas Transport 2010GRC 4 2" xfId="19423"/>
    <cellStyle name="_Value Copy 11 30 05 gas 12 09 05 AURORA at 12 14 05_DEM-WP(C) Gas Transport 2010GRC 5" xfId="19424"/>
    <cellStyle name="_Value Copy 11 30 05 gas 12 09 05 AURORA at 12 14 05_DEM-WP(C) Gas Transport 2010GRC 5 2" xfId="19425"/>
    <cellStyle name="_Value Copy 11 30 05 gas 12 09 05 AURORA at 12 14 05_Direct Assignment Distribution Plant 2008" xfId="19426"/>
    <cellStyle name="_Value Copy 11 30 05 gas 12 09 05 AURORA at 12 14 05_Direct Assignment Distribution Plant 2008 2" xfId="19427"/>
    <cellStyle name="_Value Copy 11 30 05 gas 12 09 05 AURORA at 12 14 05_Direct Assignment Distribution Plant 2008 2 2" xfId="19428"/>
    <cellStyle name="_Value Copy 11 30 05 gas 12 09 05 AURORA at 12 14 05_Direct Assignment Distribution Plant 2008 2 2 2" xfId="19429"/>
    <cellStyle name="_Value Copy 11 30 05 gas 12 09 05 AURORA at 12 14 05_Direct Assignment Distribution Plant 2008 2 2 2 2" xfId="19430"/>
    <cellStyle name="_Value Copy 11 30 05 gas 12 09 05 AURORA at 12 14 05_Direct Assignment Distribution Plant 2008 2 2 3" xfId="19431"/>
    <cellStyle name="_Value Copy 11 30 05 gas 12 09 05 AURORA at 12 14 05_Direct Assignment Distribution Plant 2008 2 3" xfId="19432"/>
    <cellStyle name="_Value Copy 11 30 05 gas 12 09 05 AURORA at 12 14 05_Direct Assignment Distribution Plant 2008 2 3 2" xfId="19433"/>
    <cellStyle name="_Value Copy 11 30 05 gas 12 09 05 AURORA at 12 14 05_Direct Assignment Distribution Plant 2008 2 3 2 2" xfId="19434"/>
    <cellStyle name="_Value Copy 11 30 05 gas 12 09 05 AURORA at 12 14 05_Direct Assignment Distribution Plant 2008 2 3 3" xfId="19435"/>
    <cellStyle name="_Value Copy 11 30 05 gas 12 09 05 AURORA at 12 14 05_Direct Assignment Distribution Plant 2008 2 4" xfId="19436"/>
    <cellStyle name="_Value Copy 11 30 05 gas 12 09 05 AURORA at 12 14 05_Direct Assignment Distribution Plant 2008 2 4 2" xfId="19437"/>
    <cellStyle name="_Value Copy 11 30 05 gas 12 09 05 AURORA at 12 14 05_Direct Assignment Distribution Plant 2008 2 4 2 2" xfId="19438"/>
    <cellStyle name="_Value Copy 11 30 05 gas 12 09 05 AURORA at 12 14 05_Direct Assignment Distribution Plant 2008 2 4 3" xfId="19439"/>
    <cellStyle name="_Value Copy 11 30 05 gas 12 09 05 AURORA at 12 14 05_Direct Assignment Distribution Plant 2008 2 5" xfId="19440"/>
    <cellStyle name="_Value Copy 11 30 05 gas 12 09 05 AURORA at 12 14 05_Direct Assignment Distribution Plant 2008 3" xfId="19441"/>
    <cellStyle name="_Value Copy 11 30 05 gas 12 09 05 AURORA at 12 14 05_Direct Assignment Distribution Plant 2008 3 2" xfId="19442"/>
    <cellStyle name="_Value Copy 11 30 05 gas 12 09 05 AURORA at 12 14 05_Direct Assignment Distribution Plant 2008 3 2 2" xfId="19443"/>
    <cellStyle name="_Value Copy 11 30 05 gas 12 09 05 AURORA at 12 14 05_Direct Assignment Distribution Plant 2008 3 3" xfId="19444"/>
    <cellStyle name="_Value Copy 11 30 05 gas 12 09 05 AURORA at 12 14 05_Direct Assignment Distribution Plant 2008 4" xfId="19445"/>
    <cellStyle name="_Value Copy 11 30 05 gas 12 09 05 AURORA at 12 14 05_Direct Assignment Distribution Plant 2008 4 2" xfId="19446"/>
    <cellStyle name="_Value Copy 11 30 05 gas 12 09 05 AURORA at 12 14 05_Direct Assignment Distribution Plant 2008 4 2 2" xfId="19447"/>
    <cellStyle name="_Value Copy 11 30 05 gas 12 09 05 AURORA at 12 14 05_Direct Assignment Distribution Plant 2008 4 3" xfId="19448"/>
    <cellStyle name="_Value Copy 11 30 05 gas 12 09 05 AURORA at 12 14 05_Direct Assignment Distribution Plant 2008 5" xfId="19449"/>
    <cellStyle name="_Value Copy 11 30 05 gas 12 09 05 AURORA at 12 14 05_Direct Assignment Distribution Plant 2008 5 2" xfId="19450"/>
    <cellStyle name="_Value Copy 11 30 05 gas 12 09 05 AURORA at 12 14 05_Direct Assignment Distribution Plant 2008 6" xfId="19451"/>
    <cellStyle name="_Value Copy 11 30 05 gas 12 09 05 AURORA at 12 14 05_DWH-08 (Rate Spread &amp; Design Workpapers)" xfId="19452"/>
    <cellStyle name="_Value Copy 11 30 05 gas 12 09 05 AURORA at 12 14 05_Electric COS Inputs" xfId="19453"/>
    <cellStyle name="_Value Copy 11 30 05 gas 12 09 05 AURORA at 12 14 05_Electric COS Inputs 2" xfId="19454"/>
    <cellStyle name="_Value Copy 11 30 05 gas 12 09 05 AURORA at 12 14 05_Electric COS Inputs 2 2" xfId="19455"/>
    <cellStyle name="_Value Copy 11 30 05 gas 12 09 05 AURORA at 12 14 05_Electric COS Inputs 2 2 2" xfId="19456"/>
    <cellStyle name="_Value Copy 11 30 05 gas 12 09 05 AURORA at 12 14 05_Electric COS Inputs 2 2 2 2" xfId="19457"/>
    <cellStyle name="_Value Copy 11 30 05 gas 12 09 05 AURORA at 12 14 05_Electric COS Inputs 2 2 3" xfId="19458"/>
    <cellStyle name="_Value Copy 11 30 05 gas 12 09 05 AURORA at 12 14 05_Electric COS Inputs 2 3" xfId="19459"/>
    <cellStyle name="_Value Copy 11 30 05 gas 12 09 05 AURORA at 12 14 05_Electric COS Inputs 2 3 2" xfId="19460"/>
    <cellStyle name="_Value Copy 11 30 05 gas 12 09 05 AURORA at 12 14 05_Electric COS Inputs 2 3 2 2" xfId="19461"/>
    <cellStyle name="_Value Copy 11 30 05 gas 12 09 05 AURORA at 12 14 05_Electric COS Inputs 2 3 3" xfId="19462"/>
    <cellStyle name="_Value Copy 11 30 05 gas 12 09 05 AURORA at 12 14 05_Electric COS Inputs 2 4" xfId="19463"/>
    <cellStyle name="_Value Copy 11 30 05 gas 12 09 05 AURORA at 12 14 05_Electric COS Inputs 2 4 2" xfId="19464"/>
    <cellStyle name="_Value Copy 11 30 05 gas 12 09 05 AURORA at 12 14 05_Electric COS Inputs 2 4 2 2" xfId="19465"/>
    <cellStyle name="_Value Copy 11 30 05 gas 12 09 05 AURORA at 12 14 05_Electric COS Inputs 2 4 3" xfId="19466"/>
    <cellStyle name="_Value Copy 11 30 05 gas 12 09 05 AURORA at 12 14 05_Electric COS Inputs 2 5" xfId="19467"/>
    <cellStyle name="_Value Copy 11 30 05 gas 12 09 05 AURORA at 12 14 05_Electric COS Inputs 3" xfId="19468"/>
    <cellStyle name="_Value Copy 11 30 05 gas 12 09 05 AURORA at 12 14 05_Electric COS Inputs 3 2" xfId="19469"/>
    <cellStyle name="_Value Copy 11 30 05 gas 12 09 05 AURORA at 12 14 05_Electric COS Inputs 3 2 2" xfId="19470"/>
    <cellStyle name="_Value Copy 11 30 05 gas 12 09 05 AURORA at 12 14 05_Electric COS Inputs 3 3" xfId="19471"/>
    <cellStyle name="_Value Copy 11 30 05 gas 12 09 05 AURORA at 12 14 05_Electric COS Inputs 4" xfId="19472"/>
    <cellStyle name="_Value Copy 11 30 05 gas 12 09 05 AURORA at 12 14 05_Electric COS Inputs 4 2" xfId="19473"/>
    <cellStyle name="_Value Copy 11 30 05 gas 12 09 05 AURORA at 12 14 05_Electric COS Inputs 4 2 2" xfId="19474"/>
    <cellStyle name="_Value Copy 11 30 05 gas 12 09 05 AURORA at 12 14 05_Electric COS Inputs 4 3" xfId="19475"/>
    <cellStyle name="_Value Copy 11 30 05 gas 12 09 05 AURORA at 12 14 05_Electric COS Inputs 5" xfId="19476"/>
    <cellStyle name="_Value Copy 11 30 05 gas 12 09 05 AURORA at 12 14 05_Electric COS Inputs 5 2" xfId="19477"/>
    <cellStyle name="_Value Copy 11 30 05 gas 12 09 05 AURORA at 12 14 05_Electric COS Inputs 6" xfId="19478"/>
    <cellStyle name="_Value Copy 11 30 05 gas 12 09 05 AURORA at 12 14 05_Electric Rate Spread and Rate Design 3.23.09" xfId="19479"/>
    <cellStyle name="_Value Copy 11 30 05 gas 12 09 05 AURORA at 12 14 05_Electric Rate Spread and Rate Design 3.23.09 2" xfId="19480"/>
    <cellStyle name="_Value Copy 11 30 05 gas 12 09 05 AURORA at 12 14 05_Electric Rate Spread and Rate Design 3.23.09 2 2" xfId="19481"/>
    <cellStyle name="_Value Copy 11 30 05 gas 12 09 05 AURORA at 12 14 05_Electric Rate Spread and Rate Design 3.23.09 2 2 2" xfId="19482"/>
    <cellStyle name="_Value Copy 11 30 05 gas 12 09 05 AURORA at 12 14 05_Electric Rate Spread and Rate Design 3.23.09 2 2 2 2" xfId="19483"/>
    <cellStyle name="_Value Copy 11 30 05 gas 12 09 05 AURORA at 12 14 05_Electric Rate Spread and Rate Design 3.23.09 2 2 3" xfId="19484"/>
    <cellStyle name="_Value Copy 11 30 05 gas 12 09 05 AURORA at 12 14 05_Electric Rate Spread and Rate Design 3.23.09 2 3" xfId="19485"/>
    <cellStyle name="_Value Copy 11 30 05 gas 12 09 05 AURORA at 12 14 05_Electric Rate Spread and Rate Design 3.23.09 2 3 2" xfId="19486"/>
    <cellStyle name="_Value Copy 11 30 05 gas 12 09 05 AURORA at 12 14 05_Electric Rate Spread and Rate Design 3.23.09 2 3 2 2" xfId="19487"/>
    <cellStyle name="_Value Copy 11 30 05 gas 12 09 05 AURORA at 12 14 05_Electric Rate Spread and Rate Design 3.23.09 2 3 3" xfId="19488"/>
    <cellStyle name="_Value Copy 11 30 05 gas 12 09 05 AURORA at 12 14 05_Electric Rate Spread and Rate Design 3.23.09 2 4" xfId="19489"/>
    <cellStyle name="_Value Copy 11 30 05 gas 12 09 05 AURORA at 12 14 05_Electric Rate Spread and Rate Design 3.23.09 2 4 2" xfId="19490"/>
    <cellStyle name="_Value Copy 11 30 05 gas 12 09 05 AURORA at 12 14 05_Electric Rate Spread and Rate Design 3.23.09 2 4 2 2" xfId="19491"/>
    <cellStyle name="_Value Copy 11 30 05 gas 12 09 05 AURORA at 12 14 05_Electric Rate Spread and Rate Design 3.23.09 2 4 3" xfId="19492"/>
    <cellStyle name="_Value Copy 11 30 05 gas 12 09 05 AURORA at 12 14 05_Electric Rate Spread and Rate Design 3.23.09 2 5" xfId="19493"/>
    <cellStyle name="_Value Copy 11 30 05 gas 12 09 05 AURORA at 12 14 05_Electric Rate Spread and Rate Design 3.23.09 3" xfId="19494"/>
    <cellStyle name="_Value Copy 11 30 05 gas 12 09 05 AURORA at 12 14 05_Electric Rate Spread and Rate Design 3.23.09 3 2" xfId="19495"/>
    <cellStyle name="_Value Copy 11 30 05 gas 12 09 05 AURORA at 12 14 05_Electric Rate Spread and Rate Design 3.23.09 3 2 2" xfId="19496"/>
    <cellStyle name="_Value Copy 11 30 05 gas 12 09 05 AURORA at 12 14 05_Electric Rate Spread and Rate Design 3.23.09 3 3" xfId="19497"/>
    <cellStyle name="_Value Copy 11 30 05 gas 12 09 05 AURORA at 12 14 05_Electric Rate Spread and Rate Design 3.23.09 4" xfId="19498"/>
    <cellStyle name="_Value Copy 11 30 05 gas 12 09 05 AURORA at 12 14 05_Electric Rate Spread and Rate Design 3.23.09 4 2" xfId="19499"/>
    <cellStyle name="_Value Copy 11 30 05 gas 12 09 05 AURORA at 12 14 05_Electric Rate Spread and Rate Design 3.23.09 4 2 2" xfId="19500"/>
    <cellStyle name="_Value Copy 11 30 05 gas 12 09 05 AURORA at 12 14 05_Electric Rate Spread and Rate Design 3.23.09 4 3" xfId="19501"/>
    <cellStyle name="_Value Copy 11 30 05 gas 12 09 05 AURORA at 12 14 05_Electric Rate Spread and Rate Design 3.23.09 5" xfId="19502"/>
    <cellStyle name="_Value Copy 11 30 05 gas 12 09 05 AURORA at 12 14 05_Electric Rate Spread and Rate Design 3.23.09 5 2" xfId="19503"/>
    <cellStyle name="_Value Copy 11 30 05 gas 12 09 05 AURORA at 12 14 05_Electric Rate Spread and Rate Design 3.23.09 6" xfId="19504"/>
    <cellStyle name="_Value Copy 11 30 05 gas 12 09 05 AURORA at 12 14 05_Exh A-1 resulting from UE-112050 effective Jan 1 2012" xfId="19505"/>
    <cellStyle name="_Value Copy 11 30 05 gas 12 09 05 AURORA at 12 14 05_Exh A-1 resulting from UE-112050 effective Jan 1 2012 2" xfId="19506"/>
    <cellStyle name="_Value Copy 11 30 05 gas 12 09 05 AURORA at 12 14 05_Exhibit A-1 effective 4-1-11 fr S Free 12-11" xfId="19507"/>
    <cellStyle name="_Value Copy 11 30 05 gas 12 09 05 AURORA at 12 14 05_Exhibit A-1 effective 4-1-11 fr S Free 12-11 2" xfId="19508"/>
    <cellStyle name="_Value Copy 11 30 05 gas 12 09 05 AURORA at 12 14 05_Exhibit D fr R Gho 12-31-08" xfId="19509"/>
    <cellStyle name="_Value Copy 11 30 05 gas 12 09 05 AURORA at 12 14 05_Exhibit D fr R Gho 12-31-08 2" xfId="19510"/>
    <cellStyle name="_Value Copy 11 30 05 gas 12 09 05 AURORA at 12 14 05_Exhibit D fr R Gho 12-31-08 2 2" xfId="19511"/>
    <cellStyle name="_Value Copy 11 30 05 gas 12 09 05 AURORA at 12 14 05_Exhibit D fr R Gho 12-31-08 2 2 2" xfId="19512"/>
    <cellStyle name="_Value Copy 11 30 05 gas 12 09 05 AURORA at 12 14 05_Exhibit D fr R Gho 12-31-08 2 2 2 2" xfId="19513"/>
    <cellStyle name="_Value Copy 11 30 05 gas 12 09 05 AURORA at 12 14 05_Exhibit D fr R Gho 12-31-08 2 3" xfId="19514"/>
    <cellStyle name="_Value Copy 11 30 05 gas 12 09 05 AURORA at 12 14 05_Exhibit D fr R Gho 12-31-08 2 3 2" xfId="19515"/>
    <cellStyle name="_Value Copy 11 30 05 gas 12 09 05 AURORA at 12 14 05_Exhibit D fr R Gho 12-31-08 2 4" xfId="19516"/>
    <cellStyle name="_Value Copy 11 30 05 gas 12 09 05 AURORA at 12 14 05_Exhibit D fr R Gho 12-31-08 2 4 2" xfId="19517"/>
    <cellStyle name="_Value Copy 11 30 05 gas 12 09 05 AURORA at 12 14 05_Exhibit D fr R Gho 12-31-08 3" xfId="19518"/>
    <cellStyle name="_Value Copy 11 30 05 gas 12 09 05 AURORA at 12 14 05_Exhibit D fr R Gho 12-31-08 3 2" xfId="19519"/>
    <cellStyle name="_Value Copy 11 30 05 gas 12 09 05 AURORA at 12 14 05_Exhibit D fr R Gho 12-31-08 3 2 2" xfId="19520"/>
    <cellStyle name="_Value Copy 11 30 05 gas 12 09 05 AURORA at 12 14 05_Exhibit D fr R Gho 12-31-08 3 3" xfId="19521"/>
    <cellStyle name="_Value Copy 11 30 05 gas 12 09 05 AURORA at 12 14 05_Exhibit D fr R Gho 12-31-08 4" xfId="19522"/>
    <cellStyle name="_Value Copy 11 30 05 gas 12 09 05 AURORA at 12 14 05_Exhibit D fr R Gho 12-31-08 4 2" xfId="19523"/>
    <cellStyle name="_Value Copy 11 30 05 gas 12 09 05 AURORA at 12 14 05_Exhibit D fr R Gho 12-31-08 4 2 2" xfId="19524"/>
    <cellStyle name="_Value Copy 11 30 05 gas 12 09 05 AURORA at 12 14 05_Exhibit D fr R Gho 12-31-08 4 3" xfId="19525"/>
    <cellStyle name="_Value Copy 11 30 05 gas 12 09 05 AURORA at 12 14 05_Exhibit D fr R Gho 12-31-08 5" xfId="19526"/>
    <cellStyle name="_Value Copy 11 30 05 gas 12 09 05 AURORA at 12 14 05_Exhibit D fr R Gho 12-31-08 5 2" xfId="19527"/>
    <cellStyle name="_Value Copy 11 30 05 gas 12 09 05 AURORA at 12 14 05_Exhibit D fr R Gho 12-31-08 6" xfId="19528"/>
    <cellStyle name="_Value Copy 11 30 05 gas 12 09 05 AURORA at 12 14 05_Exhibit D fr R Gho 12-31-08 6 2" xfId="19529"/>
    <cellStyle name="_Value Copy 11 30 05 gas 12 09 05 AURORA at 12 14 05_Exhibit D fr R Gho 12-31-08 v2" xfId="19530"/>
    <cellStyle name="_Value Copy 11 30 05 gas 12 09 05 AURORA at 12 14 05_Exhibit D fr R Gho 12-31-08 v2 2" xfId="19531"/>
    <cellStyle name="_Value Copy 11 30 05 gas 12 09 05 AURORA at 12 14 05_Exhibit D fr R Gho 12-31-08 v2 2 2" xfId="19532"/>
    <cellStyle name="_Value Copy 11 30 05 gas 12 09 05 AURORA at 12 14 05_Exhibit D fr R Gho 12-31-08 v2 2 2 2" xfId="19533"/>
    <cellStyle name="_Value Copy 11 30 05 gas 12 09 05 AURORA at 12 14 05_Exhibit D fr R Gho 12-31-08 v2 2 2 2 2" xfId="19534"/>
    <cellStyle name="_Value Copy 11 30 05 gas 12 09 05 AURORA at 12 14 05_Exhibit D fr R Gho 12-31-08 v2 2 3" xfId="19535"/>
    <cellStyle name="_Value Copy 11 30 05 gas 12 09 05 AURORA at 12 14 05_Exhibit D fr R Gho 12-31-08 v2 2 3 2" xfId="19536"/>
    <cellStyle name="_Value Copy 11 30 05 gas 12 09 05 AURORA at 12 14 05_Exhibit D fr R Gho 12-31-08 v2 2 4" xfId="19537"/>
    <cellStyle name="_Value Copy 11 30 05 gas 12 09 05 AURORA at 12 14 05_Exhibit D fr R Gho 12-31-08 v2 2 4 2" xfId="19538"/>
    <cellStyle name="_Value Copy 11 30 05 gas 12 09 05 AURORA at 12 14 05_Exhibit D fr R Gho 12-31-08 v2 3" xfId="19539"/>
    <cellStyle name="_Value Copy 11 30 05 gas 12 09 05 AURORA at 12 14 05_Exhibit D fr R Gho 12-31-08 v2 3 2" xfId="19540"/>
    <cellStyle name="_Value Copy 11 30 05 gas 12 09 05 AURORA at 12 14 05_Exhibit D fr R Gho 12-31-08 v2 3 2 2" xfId="19541"/>
    <cellStyle name="_Value Copy 11 30 05 gas 12 09 05 AURORA at 12 14 05_Exhibit D fr R Gho 12-31-08 v2 3 3" xfId="19542"/>
    <cellStyle name="_Value Copy 11 30 05 gas 12 09 05 AURORA at 12 14 05_Exhibit D fr R Gho 12-31-08 v2 4" xfId="19543"/>
    <cellStyle name="_Value Copy 11 30 05 gas 12 09 05 AURORA at 12 14 05_Exhibit D fr R Gho 12-31-08 v2 4 2" xfId="19544"/>
    <cellStyle name="_Value Copy 11 30 05 gas 12 09 05 AURORA at 12 14 05_Exhibit D fr R Gho 12-31-08 v2 4 2 2" xfId="19545"/>
    <cellStyle name="_Value Copy 11 30 05 gas 12 09 05 AURORA at 12 14 05_Exhibit D fr R Gho 12-31-08 v2 4 3" xfId="19546"/>
    <cellStyle name="_Value Copy 11 30 05 gas 12 09 05 AURORA at 12 14 05_Exhibit D fr R Gho 12-31-08 v2 5" xfId="19547"/>
    <cellStyle name="_Value Copy 11 30 05 gas 12 09 05 AURORA at 12 14 05_Exhibit D fr R Gho 12-31-08 v2 5 2" xfId="19548"/>
    <cellStyle name="_Value Copy 11 30 05 gas 12 09 05 AURORA at 12 14 05_Exhibit D fr R Gho 12-31-08 v2 6" xfId="19549"/>
    <cellStyle name="_Value Copy 11 30 05 gas 12 09 05 AURORA at 12 14 05_Exhibit D fr R Gho 12-31-08 v2 6 2" xfId="19550"/>
    <cellStyle name="_Value Copy 11 30 05 gas 12 09 05 AURORA at 12 14 05_Exhibit D fr R Gho 12-31-08 v2_DEM-WP(C) ENERG10C--ctn Mid-C_042010 2010GRC" xfId="19551"/>
    <cellStyle name="_Value Copy 11 30 05 gas 12 09 05 AURORA at 12 14 05_Exhibit D fr R Gho 12-31-08 v2_DEM-WP(C) ENERG10C--ctn Mid-C_042010 2010GRC 2" xfId="19552"/>
    <cellStyle name="_Value Copy 11 30 05 gas 12 09 05 AURORA at 12 14 05_Exhibit D fr R Gho 12-31-08 v2_NIM Summary" xfId="19553"/>
    <cellStyle name="_Value Copy 11 30 05 gas 12 09 05 AURORA at 12 14 05_Exhibit D fr R Gho 12-31-08 v2_NIM Summary 2" xfId="19554"/>
    <cellStyle name="_Value Copy 11 30 05 gas 12 09 05 AURORA at 12 14 05_Exhibit D fr R Gho 12-31-08 v2_NIM Summary 2 2" xfId="19555"/>
    <cellStyle name="_Value Copy 11 30 05 gas 12 09 05 AURORA at 12 14 05_Exhibit D fr R Gho 12-31-08 v2_NIM Summary 2 2 2" xfId="19556"/>
    <cellStyle name="_Value Copy 11 30 05 gas 12 09 05 AURORA at 12 14 05_Exhibit D fr R Gho 12-31-08 v2_NIM Summary 2 2 2 2" xfId="19557"/>
    <cellStyle name="_Value Copy 11 30 05 gas 12 09 05 AURORA at 12 14 05_Exhibit D fr R Gho 12-31-08 v2_NIM Summary 2 3" xfId="19558"/>
    <cellStyle name="_Value Copy 11 30 05 gas 12 09 05 AURORA at 12 14 05_Exhibit D fr R Gho 12-31-08 v2_NIM Summary 2 3 2" xfId="19559"/>
    <cellStyle name="_Value Copy 11 30 05 gas 12 09 05 AURORA at 12 14 05_Exhibit D fr R Gho 12-31-08 v2_NIM Summary 2 4" xfId="19560"/>
    <cellStyle name="_Value Copy 11 30 05 gas 12 09 05 AURORA at 12 14 05_Exhibit D fr R Gho 12-31-08 v2_NIM Summary 2 4 2" xfId="19561"/>
    <cellStyle name="_Value Copy 11 30 05 gas 12 09 05 AURORA at 12 14 05_Exhibit D fr R Gho 12-31-08 v2_NIM Summary 3" xfId="19562"/>
    <cellStyle name="_Value Copy 11 30 05 gas 12 09 05 AURORA at 12 14 05_Exhibit D fr R Gho 12-31-08 v2_NIM Summary 3 2" xfId="19563"/>
    <cellStyle name="_Value Copy 11 30 05 gas 12 09 05 AURORA at 12 14 05_Exhibit D fr R Gho 12-31-08 v2_NIM Summary 3 2 2" xfId="19564"/>
    <cellStyle name="_Value Copy 11 30 05 gas 12 09 05 AURORA at 12 14 05_Exhibit D fr R Gho 12-31-08 v2_NIM Summary 3 3" xfId="19565"/>
    <cellStyle name="_Value Copy 11 30 05 gas 12 09 05 AURORA at 12 14 05_Exhibit D fr R Gho 12-31-08 v2_NIM Summary 4" xfId="19566"/>
    <cellStyle name="_Value Copy 11 30 05 gas 12 09 05 AURORA at 12 14 05_Exhibit D fr R Gho 12-31-08 v2_NIM Summary 4 2" xfId="19567"/>
    <cellStyle name="_Value Copy 11 30 05 gas 12 09 05 AURORA at 12 14 05_Exhibit D fr R Gho 12-31-08 v2_NIM Summary 4 2 2" xfId="19568"/>
    <cellStyle name="_Value Copy 11 30 05 gas 12 09 05 AURORA at 12 14 05_Exhibit D fr R Gho 12-31-08 v2_NIM Summary 4 3" xfId="19569"/>
    <cellStyle name="_Value Copy 11 30 05 gas 12 09 05 AURORA at 12 14 05_Exhibit D fr R Gho 12-31-08 v2_NIM Summary 5" xfId="19570"/>
    <cellStyle name="_Value Copy 11 30 05 gas 12 09 05 AURORA at 12 14 05_Exhibit D fr R Gho 12-31-08 v2_NIM Summary 5 2" xfId="19571"/>
    <cellStyle name="_Value Copy 11 30 05 gas 12 09 05 AURORA at 12 14 05_Exhibit D fr R Gho 12-31-08 v2_NIM Summary 6" xfId="19572"/>
    <cellStyle name="_Value Copy 11 30 05 gas 12 09 05 AURORA at 12 14 05_Exhibit D fr R Gho 12-31-08 v2_NIM Summary 6 2" xfId="19573"/>
    <cellStyle name="_Value Copy 11 30 05 gas 12 09 05 AURORA at 12 14 05_Exhibit D fr R Gho 12-31-08 v2_NIM Summary_DEM-WP(C) ENERG10C--ctn Mid-C_042010 2010GRC" xfId="19574"/>
    <cellStyle name="_Value Copy 11 30 05 gas 12 09 05 AURORA at 12 14 05_Exhibit D fr R Gho 12-31-08 v2_NIM Summary_DEM-WP(C) ENERG10C--ctn Mid-C_042010 2010GRC 2" xfId="19575"/>
    <cellStyle name="_Value Copy 11 30 05 gas 12 09 05 AURORA at 12 14 05_Exhibit D fr R Gho 12-31-08_DEM-WP(C) ENERG10C--ctn Mid-C_042010 2010GRC" xfId="19576"/>
    <cellStyle name="_Value Copy 11 30 05 gas 12 09 05 AURORA at 12 14 05_Exhibit D fr R Gho 12-31-08_DEM-WP(C) ENERG10C--ctn Mid-C_042010 2010GRC 2" xfId="19577"/>
    <cellStyle name="_Value Copy 11 30 05 gas 12 09 05 AURORA at 12 14 05_Exhibit D fr R Gho 12-31-08_NIM Summary" xfId="19578"/>
    <cellStyle name="_Value Copy 11 30 05 gas 12 09 05 AURORA at 12 14 05_Exhibit D fr R Gho 12-31-08_NIM Summary 2" xfId="19579"/>
    <cellStyle name="_Value Copy 11 30 05 gas 12 09 05 AURORA at 12 14 05_Exhibit D fr R Gho 12-31-08_NIM Summary 2 2" xfId="19580"/>
    <cellStyle name="_Value Copy 11 30 05 gas 12 09 05 AURORA at 12 14 05_Exhibit D fr R Gho 12-31-08_NIM Summary 2 2 2" xfId="19581"/>
    <cellStyle name="_Value Copy 11 30 05 gas 12 09 05 AURORA at 12 14 05_Exhibit D fr R Gho 12-31-08_NIM Summary 2 2 2 2" xfId="19582"/>
    <cellStyle name="_Value Copy 11 30 05 gas 12 09 05 AURORA at 12 14 05_Exhibit D fr R Gho 12-31-08_NIM Summary 2 3" xfId="19583"/>
    <cellStyle name="_Value Copy 11 30 05 gas 12 09 05 AURORA at 12 14 05_Exhibit D fr R Gho 12-31-08_NIM Summary 2 3 2" xfId="19584"/>
    <cellStyle name="_Value Copy 11 30 05 gas 12 09 05 AURORA at 12 14 05_Exhibit D fr R Gho 12-31-08_NIM Summary 2 4" xfId="19585"/>
    <cellStyle name="_Value Copy 11 30 05 gas 12 09 05 AURORA at 12 14 05_Exhibit D fr R Gho 12-31-08_NIM Summary 2 4 2" xfId="19586"/>
    <cellStyle name="_Value Copy 11 30 05 gas 12 09 05 AURORA at 12 14 05_Exhibit D fr R Gho 12-31-08_NIM Summary 3" xfId="19587"/>
    <cellStyle name="_Value Copy 11 30 05 gas 12 09 05 AURORA at 12 14 05_Exhibit D fr R Gho 12-31-08_NIM Summary 3 2" xfId="19588"/>
    <cellStyle name="_Value Copy 11 30 05 gas 12 09 05 AURORA at 12 14 05_Exhibit D fr R Gho 12-31-08_NIM Summary 3 2 2" xfId="19589"/>
    <cellStyle name="_Value Copy 11 30 05 gas 12 09 05 AURORA at 12 14 05_Exhibit D fr R Gho 12-31-08_NIM Summary 3 3" xfId="19590"/>
    <cellStyle name="_Value Copy 11 30 05 gas 12 09 05 AURORA at 12 14 05_Exhibit D fr R Gho 12-31-08_NIM Summary 4" xfId="19591"/>
    <cellStyle name="_Value Copy 11 30 05 gas 12 09 05 AURORA at 12 14 05_Exhibit D fr R Gho 12-31-08_NIM Summary 4 2" xfId="19592"/>
    <cellStyle name="_Value Copy 11 30 05 gas 12 09 05 AURORA at 12 14 05_Exhibit D fr R Gho 12-31-08_NIM Summary 4 2 2" xfId="19593"/>
    <cellStyle name="_Value Copy 11 30 05 gas 12 09 05 AURORA at 12 14 05_Exhibit D fr R Gho 12-31-08_NIM Summary 4 3" xfId="19594"/>
    <cellStyle name="_Value Copy 11 30 05 gas 12 09 05 AURORA at 12 14 05_Exhibit D fr R Gho 12-31-08_NIM Summary 5" xfId="19595"/>
    <cellStyle name="_Value Copy 11 30 05 gas 12 09 05 AURORA at 12 14 05_Exhibit D fr R Gho 12-31-08_NIM Summary 5 2" xfId="19596"/>
    <cellStyle name="_Value Copy 11 30 05 gas 12 09 05 AURORA at 12 14 05_Exhibit D fr R Gho 12-31-08_NIM Summary 6" xfId="19597"/>
    <cellStyle name="_Value Copy 11 30 05 gas 12 09 05 AURORA at 12 14 05_Exhibit D fr R Gho 12-31-08_NIM Summary 6 2" xfId="19598"/>
    <cellStyle name="_Value Copy 11 30 05 gas 12 09 05 AURORA at 12 14 05_Exhibit D fr R Gho 12-31-08_NIM Summary_DEM-WP(C) ENERG10C--ctn Mid-C_042010 2010GRC" xfId="19599"/>
    <cellStyle name="_Value Copy 11 30 05 gas 12 09 05 AURORA at 12 14 05_Exhibit D fr R Gho 12-31-08_NIM Summary_DEM-WP(C) ENERG10C--ctn Mid-C_042010 2010GRC 2" xfId="19600"/>
    <cellStyle name="_Value Copy 11 30 05 gas 12 09 05 AURORA at 12 14 05_Final 2008 PTC Rate Design Workpapers 10.27.08" xfId="19601"/>
    <cellStyle name="_Value Copy 11 30 05 gas 12 09 05 AURORA at 12 14 05_Final 2009 Electric Low Income Workpapers" xfId="19602"/>
    <cellStyle name="_Value Copy 11 30 05 gas 12 09 05 AURORA at 12 14 05_Gas Rev Req Model (2010 GRC)" xfId="19603"/>
    <cellStyle name="_Value Copy 11 30 05 gas 12 09 05 AURORA at 12 14 05_Hopkins Ridge Prepaid Tran - Interest Earned RY 12ME Feb  '11" xfId="19604"/>
    <cellStyle name="_Value Copy 11 30 05 gas 12 09 05 AURORA at 12 14 05_Hopkins Ridge Prepaid Tran - Interest Earned RY 12ME Feb  '11 2" xfId="19605"/>
    <cellStyle name="_Value Copy 11 30 05 gas 12 09 05 AURORA at 12 14 05_Hopkins Ridge Prepaid Tran - Interest Earned RY 12ME Feb  '11 2 2" xfId="19606"/>
    <cellStyle name="_Value Copy 11 30 05 gas 12 09 05 AURORA at 12 14 05_Hopkins Ridge Prepaid Tran - Interest Earned RY 12ME Feb  '11 2 2 2" xfId="19607"/>
    <cellStyle name="_Value Copy 11 30 05 gas 12 09 05 AURORA at 12 14 05_Hopkins Ridge Prepaid Tran - Interest Earned RY 12ME Feb  '11 2 2 2 2" xfId="19608"/>
    <cellStyle name="_Value Copy 11 30 05 gas 12 09 05 AURORA at 12 14 05_Hopkins Ridge Prepaid Tran - Interest Earned RY 12ME Feb  '11 2 3" xfId="19609"/>
    <cellStyle name="_Value Copy 11 30 05 gas 12 09 05 AURORA at 12 14 05_Hopkins Ridge Prepaid Tran - Interest Earned RY 12ME Feb  '11 2 3 2" xfId="19610"/>
    <cellStyle name="_Value Copy 11 30 05 gas 12 09 05 AURORA at 12 14 05_Hopkins Ridge Prepaid Tran - Interest Earned RY 12ME Feb  '11 2 4" xfId="19611"/>
    <cellStyle name="_Value Copy 11 30 05 gas 12 09 05 AURORA at 12 14 05_Hopkins Ridge Prepaid Tran - Interest Earned RY 12ME Feb  '11 2 4 2" xfId="19612"/>
    <cellStyle name="_Value Copy 11 30 05 gas 12 09 05 AURORA at 12 14 05_Hopkins Ridge Prepaid Tran - Interest Earned RY 12ME Feb  '11 3" xfId="19613"/>
    <cellStyle name="_Value Copy 11 30 05 gas 12 09 05 AURORA at 12 14 05_Hopkins Ridge Prepaid Tran - Interest Earned RY 12ME Feb  '11 3 2" xfId="19614"/>
    <cellStyle name="_Value Copy 11 30 05 gas 12 09 05 AURORA at 12 14 05_Hopkins Ridge Prepaid Tran - Interest Earned RY 12ME Feb  '11 3 2 2" xfId="19615"/>
    <cellStyle name="_Value Copy 11 30 05 gas 12 09 05 AURORA at 12 14 05_Hopkins Ridge Prepaid Tran - Interest Earned RY 12ME Feb  '11 3 3" xfId="19616"/>
    <cellStyle name="_Value Copy 11 30 05 gas 12 09 05 AURORA at 12 14 05_Hopkins Ridge Prepaid Tran - Interest Earned RY 12ME Feb  '11 4" xfId="19617"/>
    <cellStyle name="_Value Copy 11 30 05 gas 12 09 05 AURORA at 12 14 05_Hopkins Ridge Prepaid Tran - Interest Earned RY 12ME Feb  '11 4 2" xfId="19618"/>
    <cellStyle name="_Value Copy 11 30 05 gas 12 09 05 AURORA at 12 14 05_Hopkins Ridge Prepaid Tran - Interest Earned RY 12ME Feb  '11 4 2 2" xfId="19619"/>
    <cellStyle name="_Value Copy 11 30 05 gas 12 09 05 AURORA at 12 14 05_Hopkins Ridge Prepaid Tran - Interest Earned RY 12ME Feb  '11 4 3" xfId="19620"/>
    <cellStyle name="_Value Copy 11 30 05 gas 12 09 05 AURORA at 12 14 05_Hopkins Ridge Prepaid Tran - Interest Earned RY 12ME Feb  '11 5" xfId="19621"/>
    <cellStyle name="_Value Copy 11 30 05 gas 12 09 05 AURORA at 12 14 05_Hopkins Ridge Prepaid Tran - Interest Earned RY 12ME Feb  '11 5 2" xfId="19622"/>
    <cellStyle name="_Value Copy 11 30 05 gas 12 09 05 AURORA at 12 14 05_Hopkins Ridge Prepaid Tran - Interest Earned RY 12ME Feb  '11 6" xfId="19623"/>
    <cellStyle name="_Value Copy 11 30 05 gas 12 09 05 AURORA at 12 14 05_Hopkins Ridge Prepaid Tran - Interest Earned RY 12ME Feb  '11 6 2" xfId="19624"/>
    <cellStyle name="_Value Copy 11 30 05 gas 12 09 05 AURORA at 12 14 05_Hopkins Ridge Prepaid Tran - Interest Earned RY 12ME Feb  '11_DEM-WP(C) ENERG10C--ctn Mid-C_042010 2010GRC" xfId="19625"/>
    <cellStyle name="_Value Copy 11 30 05 gas 12 09 05 AURORA at 12 14 05_Hopkins Ridge Prepaid Tran - Interest Earned RY 12ME Feb  '11_DEM-WP(C) ENERG10C--ctn Mid-C_042010 2010GRC 2" xfId="19626"/>
    <cellStyle name="_Value Copy 11 30 05 gas 12 09 05 AURORA at 12 14 05_Hopkins Ridge Prepaid Tran - Interest Earned RY 12ME Feb  '11_NIM Summary" xfId="19627"/>
    <cellStyle name="_Value Copy 11 30 05 gas 12 09 05 AURORA at 12 14 05_Hopkins Ridge Prepaid Tran - Interest Earned RY 12ME Feb  '11_NIM Summary 2" xfId="19628"/>
    <cellStyle name="_Value Copy 11 30 05 gas 12 09 05 AURORA at 12 14 05_Hopkins Ridge Prepaid Tran - Interest Earned RY 12ME Feb  '11_NIM Summary 2 2" xfId="19629"/>
    <cellStyle name="_Value Copy 11 30 05 gas 12 09 05 AURORA at 12 14 05_Hopkins Ridge Prepaid Tran - Interest Earned RY 12ME Feb  '11_NIM Summary 2 2 2" xfId="19630"/>
    <cellStyle name="_Value Copy 11 30 05 gas 12 09 05 AURORA at 12 14 05_Hopkins Ridge Prepaid Tran - Interest Earned RY 12ME Feb  '11_NIM Summary 2 2 2 2" xfId="19631"/>
    <cellStyle name="_Value Copy 11 30 05 gas 12 09 05 AURORA at 12 14 05_Hopkins Ridge Prepaid Tran - Interest Earned RY 12ME Feb  '11_NIM Summary 2 3" xfId="19632"/>
    <cellStyle name="_Value Copy 11 30 05 gas 12 09 05 AURORA at 12 14 05_Hopkins Ridge Prepaid Tran - Interest Earned RY 12ME Feb  '11_NIM Summary 2 3 2" xfId="19633"/>
    <cellStyle name="_Value Copy 11 30 05 gas 12 09 05 AURORA at 12 14 05_Hopkins Ridge Prepaid Tran - Interest Earned RY 12ME Feb  '11_NIM Summary 2 4" xfId="19634"/>
    <cellStyle name="_Value Copy 11 30 05 gas 12 09 05 AURORA at 12 14 05_Hopkins Ridge Prepaid Tran - Interest Earned RY 12ME Feb  '11_NIM Summary 2 4 2" xfId="19635"/>
    <cellStyle name="_Value Copy 11 30 05 gas 12 09 05 AURORA at 12 14 05_Hopkins Ridge Prepaid Tran - Interest Earned RY 12ME Feb  '11_NIM Summary 3" xfId="19636"/>
    <cellStyle name="_Value Copy 11 30 05 gas 12 09 05 AURORA at 12 14 05_Hopkins Ridge Prepaid Tran - Interest Earned RY 12ME Feb  '11_NIM Summary 3 2" xfId="19637"/>
    <cellStyle name="_Value Copy 11 30 05 gas 12 09 05 AURORA at 12 14 05_Hopkins Ridge Prepaid Tran - Interest Earned RY 12ME Feb  '11_NIM Summary 3 2 2" xfId="19638"/>
    <cellStyle name="_Value Copy 11 30 05 gas 12 09 05 AURORA at 12 14 05_Hopkins Ridge Prepaid Tran - Interest Earned RY 12ME Feb  '11_NIM Summary 3 3" xfId="19639"/>
    <cellStyle name="_Value Copy 11 30 05 gas 12 09 05 AURORA at 12 14 05_Hopkins Ridge Prepaid Tran - Interest Earned RY 12ME Feb  '11_NIM Summary 4" xfId="19640"/>
    <cellStyle name="_Value Copy 11 30 05 gas 12 09 05 AURORA at 12 14 05_Hopkins Ridge Prepaid Tran - Interest Earned RY 12ME Feb  '11_NIM Summary 4 2" xfId="19641"/>
    <cellStyle name="_Value Copy 11 30 05 gas 12 09 05 AURORA at 12 14 05_Hopkins Ridge Prepaid Tran - Interest Earned RY 12ME Feb  '11_NIM Summary 4 2 2" xfId="19642"/>
    <cellStyle name="_Value Copy 11 30 05 gas 12 09 05 AURORA at 12 14 05_Hopkins Ridge Prepaid Tran - Interest Earned RY 12ME Feb  '11_NIM Summary 4 3" xfId="19643"/>
    <cellStyle name="_Value Copy 11 30 05 gas 12 09 05 AURORA at 12 14 05_Hopkins Ridge Prepaid Tran - Interest Earned RY 12ME Feb  '11_NIM Summary 5" xfId="19644"/>
    <cellStyle name="_Value Copy 11 30 05 gas 12 09 05 AURORA at 12 14 05_Hopkins Ridge Prepaid Tran - Interest Earned RY 12ME Feb  '11_NIM Summary 5 2" xfId="19645"/>
    <cellStyle name="_Value Copy 11 30 05 gas 12 09 05 AURORA at 12 14 05_Hopkins Ridge Prepaid Tran - Interest Earned RY 12ME Feb  '11_NIM Summary 6" xfId="19646"/>
    <cellStyle name="_Value Copy 11 30 05 gas 12 09 05 AURORA at 12 14 05_Hopkins Ridge Prepaid Tran - Interest Earned RY 12ME Feb  '11_NIM Summary 6 2" xfId="19647"/>
    <cellStyle name="_Value Copy 11 30 05 gas 12 09 05 AURORA at 12 14 05_Hopkins Ridge Prepaid Tran - Interest Earned RY 12ME Feb  '11_NIM Summary_DEM-WP(C) ENERG10C--ctn Mid-C_042010 2010GRC" xfId="19648"/>
    <cellStyle name="_Value Copy 11 30 05 gas 12 09 05 AURORA at 12 14 05_Hopkins Ridge Prepaid Tran - Interest Earned RY 12ME Feb  '11_NIM Summary_DEM-WP(C) ENERG10C--ctn Mid-C_042010 2010GRC 2" xfId="19649"/>
    <cellStyle name="_Value Copy 11 30 05 gas 12 09 05 AURORA at 12 14 05_Hopkins Ridge Prepaid Tran - Interest Earned RY 12ME Feb  '11_Transmission Workbook for May BOD" xfId="19650"/>
    <cellStyle name="_Value Copy 11 30 05 gas 12 09 05 AURORA at 12 14 05_Hopkins Ridge Prepaid Tran - Interest Earned RY 12ME Feb  '11_Transmission Workbook for May BOD 2" xfId="19651"/>
    <cellStyle name="_Value Copy 11 30 05 gas 12 09 05 AURORA at 12 14 05_Hopkins Ridge Prepaid Tran - Interest Earned RY 12ME Feb  '11_Transmission Workbook for May BOD 2 2" xfId="19652"/>
    <cellStyle name="_Value Copy 11 30 05 gas 12 09 05 AURORA at 12 14 05_Hopkins Ridge Prepaid Tran - Interest Earned RY 12ME Feb  '11_Transmission Workbook for May BOD 2 2 2" xfId="19653"/>
    <cellStyle name="_Value Copy 11 30 05 gas 12 09 05 AURORA at 12 14 05_Hopkins Ridge Prepaid Tran - Interest Earned RY 12ME Feb  '11_Transmission Workbook for May BOD 2 2 2 2" xfId="19654"/>
    <cellStyle name="_Value Copy 11 30 05 gas 12 09 05 AURORA at 12 14 05_Hopkins Ridge Prepaid Tran - Interest Earned RY 12ME Feb  '11_Transmission Workbook for May BOD 2 3" xfId="19655"/>
    <cellStyle name="_Value Copy 11 30 05 gas 12 09 05 AURORA at 12 14 05_Hopkins Ridge Prepaid Tran - Interest Earned RY 12ME Feb  '11_Transmission Workbook for May BOD 2 3 2" xfId="19656"/>
    <cellStyle name="_Value Copy 11 30 05 gas 12 09 05 AURORA at 12 14 05_Hopkins Ridge Prepaid Tran - Interest Earned RY 12ME Feb  '11_Transmission Workbook for May BOD 2 4" xfId="19657"/>
    <cellStyle name="_Value Copy 11 30 05 gas 12 09 05 AURORA at 12 14 05_Hopkins Ridge Prepaid Tran - Interest Earned RY 12ME Feb  '11_Transmission Workbook for May BOD 2 4 2" xfId="19658"/>
    <cellStyle name="_Value Copy 11 30 05 gas 12 09 05 AURORA at 12 14 05_Hopkins Ridge Prepaid Tran - Interest Earned RY 12ME Feb  '11_Transmission Workbook for May BOD 3" xfId="19659"/>
    <cellStyle name="_Value Copy 11 30 05 gas 12 09 05 AURORA at 12 14 05_Hopkins Ridge Prepaid Tran - Interest Earned RY 12ME Feb  '11_Transmission Workbook for May BOD 3 2" xfId="19660"/>
    <cellStyle name="_Value Copy 11 30 05 gas 12 09 05 AURORA at 12 14 05_Hopkins Ridge Prepaid Tran - Interest Earned RY 12ME Feb  '11_Transmission Workbook for May BOD 3 2 2" xfId="19661"/>
    <cellStyle name="_Value Copy 11 30 05 gas 12 09 05 AURORA at 12 14 05_Hopkins Ridge Prepaid Tran - Interest Earned RY 12ME Feb  '11_Transmission Workbook for May BOD 3 3" xfId="19662"/>
    <cellStyle name="_Value Copy 11 30 05 gas 12 09 05 AURORA at 12 14 05_Hopkins Ridge Prepaid Tran - Interest Earned RY 12ME Feb  '11_Transmission Workbook for May BOD 4" xfId="19663"/>
    <cellStyle name="_Value Copy 11 30 05 gas 12 09 05 AURORA at 12 14 05_Hopkins Ridge Prepaid Tran - Interest Earned RY 12ME Feb  '11_Transmission Workbook for May BOD 4 2" xfId="19664"/>
    <cellStyle name="_Value Copy 11 30 05 gas 12 09 05 AURORA at 12 14 05_Hopkins Ridge Prepaid Tran - Interest Earned RY 12ME Feb  '11_Transmission Workbook for May BOD 4 2 2" xfId="19665"/>
    <cellStyle name="_Value Copy 11 30 05 gas 12 09 05 AURORA at 12 14 05_Hopkins Ridge Prepaid Tran - Interest Earned RY 12ME Feb  '11_Transmission Workbook for May BOD 4 3" xfId="19666"/>
    <cellStyle name="_Value Copy 11 30 05 gas 12 09 05 AURORA at 12 14 05_Hopkins Ridge Prepaid Tran - Interest Earned RY 12ME Feb  '11_Transmission Workbook for May BOD 5" xfId="19667"/>
    <cellStyle name="_Value Copy 11 30 05 gas 12 09 05 AURORA at 12 14 05_Hopkins Ridge Prepaid Tran - Interest Earned RY 12ME Feb  '11_Transmission Workbook for May BOD 5 2" xfId="19668"/>
    <cellStyle name="_Value Copy 11 30 05 gas 12 09 05 AURORA at 12 14 05_Hopkins Ridge Prepaid Tran - Interest Earned RY 12ME Feb  '11_Transmission Workbook for May BOD 6" xfId="19669"/>
    <cellStyle name="_Value Copy 11 30 05 gas 12 09 05 AURORA at 12 14 05_Hopkins Ridge Prepaid Tran - Interest Earned RY 12ME Feb  '11_Transmission Workbook for May BOD 6 2" xfId="19670"/>
    <cellStyle name="_Value Copy 11 30 05 gas 12 09 05 AURORA at 12 14 05_Hopkins Ridge Prepaid Tran - Interest Earned RY 12ME Feb  '11_Transmission Workbook for May BOD_DEM-WP(C) ENERG10C--ctn Mid-C_042010 2010GRC" xfId="19671"/>
    <cellStyle name="_Value Copy 11 30 05 gas 12 09 05 AURORA at 12 14 05_Hopkins Ridge Prepaid Tran - Interest Earned RY 12ME Feb  '11_Transmission Workbook for May BOD_DEM-WP(C) ENERG10C--ctn Mid-C_042010 2010GRC 2" xfId="19672"/>
    <cellStyle name="_Value Copy 11 30 05 gas 12 09 05 AURORA at 12 14 05_INPUTS" xfId="19673"/>
    <cellStyle name="_Value Copy 11 30 05 gas 12 09 05 AURORA at 12 14 05_INPUTS 2" xfId="19674"/>
    <cellStyle name="_Value Copy 11 30 05 gas 12 09 05 AURORA at 12 14 05_INPUTS 2 2" xfId="19675"/>
    <cellStyle name="_Value Copy 11 30 05 gas 12 09 05 AURORA at 12 14 05_INPUTS 2 2 2" xfId="19676"/>
    <cellStyle name="_Value Copy 11 30 05 gas 12 09 05 AURORA at 12 14 05_INPUTS 2 2 2 2" xfId="19677"/>
    <cellStyle name="_Value Copy 11 30 05 gas 12 09 05 AURORA at 12 14 05_INPUTS 2 2 3" xfId="19678"/>
    <cellStyle name="_Value Copy 11 30 05 gas 12 09 05 AURORA at 12 14 05_INPUTS 2 3" xfId="19679"/>
    <cellStyle name="_Value Copy 11 30 05 gas 12 09 05 AURORA at 12 14 05_INPUTS 2 3 2" xfId="19680"/>
    <cellStyle name="_Value Copy 11 30 05 gas 12 09 05 AURORA at 12 14 05_INPUTS 2 3 2 2" xfId="19681"/>
    <cellStyle name="_Value Copy 11 30 05 gas 12 09 05 AURORA at 12 14 05_INPUTS 2 3 3" xfId="19682"/>
    <cellStyle name="_Value Copy 11 30 05 gas 12 09 05 AURORA at 12 14 05_INPUTS 2 4" xfId="19683"/>
    <cellStyle name="_Value Copy 11 30 05 gas 12 09 05 AURORA at 12 14 05_INPUTS 2 4 2" xfId="19684"/>
    <cellStyle name="_Value Copy 11 30 05 gas 12 09 05 AURORA at 12 14 05_INPUTS 2 4 2 2" xfId="19685"/>
    <cellStyle name="_Value Copy 11 30 05 gas 12 09 05 AURORA at 12 14 05_INPUTS 2 4 3" xfId="19686"/>
    <cellStyle name="_Value Copy 11 30 05 gas 12 09 05 AURORA at 12 14 05_INPUTS 2 5" xfId="19687"/>
    <cellStyle name="_Value Copy 11 30 05 gas 12 09 05 AURORA at 12 14 05_INPUTS 3" xfId="19688"/>
    <cellStyle name="_Value Copy 11 30 05 gas 12 09 05 AURORA at 12 14 05_INPUTS 3 2" xfId="19689"/>
    <cellStyle name="_Value Copy 11 30 05 gas 12 09 05 AURORA at 12 14 05_INPUTS 3 2 2" xfId="19690"/>
    <cellStyle name="_Value Copy 11 30 05 gas 12 09 05 AURORA at 12 14 05_INPUTS 3 3" xfId="19691"/>
    <cellStyle name="_Value Copy 11 30 05 gas 12 09 05 AURORA at 12 14 05_INPUTS 4" xfId="19692"/>
    <cellStyle name="_Value Copy 11 30 05 gas 12 09 05 AURORA at 12 14 05_INPUTS 4 2" xfId="19693"/>
    <cellStyle name="_Value Copy 11 30 05 gas 12 09 05 AURORA at 12 14 05_INPUTS 4 2 2" xfId="19694"/>
    <cellStyle name="_Value Copy 11 30 05 gas 12 09 05 AURORA at 12 14 05_INPUTS 4 3" xfId="19695"/>
    <cellStyle name="_Value Copy 11 30 05 gas 12 09 05 AURORA at 12 14 05_INPUTS 5" xfId="19696"/>
    <cellStyle name="_Value Copy 11 30 05 gas 12 09 05 AURORA at 12 14 05_INPUTS 5 2" xfId="19697"/>
    <cellStyle name="_Value Copy 11 30 05 gas 12 09 05 AURORA at 12 14 05_INPUTS 6" xfId="19698"/>
    <cellStyle name="_Value Copy 11 30 05 gas 12 09 05 AURORA at 12 14 05_Leased Transformer &amp; Substation Plant &amp; Rev 12-2009" xfId="19699"/>
    <cellStyle name="_Value Copy 11 30 05 gas 12 09 05 AURORA at 12 14 05_Leased Transformer &amp; Substation Plant &amp; Rev 12-2009 2" xfId="19700"/>
    <cellStyle name="_Value Copy 11 30 05 gas 12 09 05 AURORA at 12 14 05_Leased Transformer &amp; Substation Plant &amp; Rev 12-2009 2 2" xfId="19701"/>
    <cellStyle name="_Value Copy 11 30 05 gas 12 09 05 AURORA at 12 14 05_Leased Transformer &amp; Substation Plant &amp; Rev 12-2009 2 2 2" xfId="19702"/>
    <cellStyle name="_Value Copy 11 30 05 gas 12 09 05 AURORA at 12 14 05_Leased Transformer &amp; Substation Plant &amp; Rev 12-2009 2 2 2 2" xfId="19703"/>
    <cellStyle name="_Value Copy 11 30 05 gas 12 09 05 AURORA at 12 14 05_Leased Transformer &amp; Substation Plant &amp; Rev 12-2009 2 2 3" xfId="19704"/>
    <cellStyle name="_Value Copy 11 30 05 gas 12 09 05 AURORA at 12 14 05_Leased Transformer &amp; Substation Plant &amp; Rev 12-2009 2 3" xfId="19705"/>
    <cellStyle name="_Value Copy 11 30 05 gas 12 09 05 AURORA at 12 14 05_Leased Transformer &amp; Substation Plant &amp; Rev 12-2009 2 3 2" xfId="19706"/>
    <cellStyle name="_Value Copy 11 30 05 gas 12 09 05 AURORA at 12 14 05_Leased Transformer &amp; Substation Plant &amp; Rev 12-2009 2 3 2 2" xfId="19707"/>
    <cellStyle name="_Value Copy 11 30 05 gas 12 09 05 AURORA at 12 14 05_Leased Transformer &amp; Substation Plant &amp; Rev 12-2009 2 3 3" xfId="19708"/>
    <cellStyle name="_Value Copy 11 30 05 gas 12 09 05 AURORA at 12 14 05_Leased Transformer &amp; Substation Plant &amp; Rev 12-2009 2 4" xfId="19709"/>
    <cellStyle name="_Value Copy 11 30 05 gas 12 09 05 AURORA at 12 14 05_Leased Transformer &amp; Substation Plant &amp; Rev 12-2009 2 4 2" xfId="19710"/>
    <cellStyle name="_Value Copy 11 30 05 gas 12 09 05 AURORA at 12 14 05_Leased Transformer &amp; Substation Plant &amp; Rev 12-2009 2 4 2 2" xfId="19711"/>
    <cellStyle name="_Value Copy 11 30 05 gas 12 09 05 AURORA at 12 14 05_Leased Transformer &amp; Substation Plant &amp; Rev 12-2009 2 4 3" xfId="19712"/>
    <cellStyle name="_Value Copy 11 30 05 gas 12 09 05 AURORA at 12 14 05_Leased Transformer &amp; Substation Plant &amp; Rev 12-2009 2 5" xfId="19713"/>
    <cellStyle name="_Value Copy 11 30 05 gas 12 09 05 AURORA at 12 14 05_Leased Transformer &amp; Substation Plant &amp; Rev 12-2009 3" xfId="19714"/>
    <cellStyle name="_Value Copy 11 30 05 gas 12 09 05 AURORA at 12 14 05_Leased Transformer &amp; Substation Plant &amp; Rev 12-2009 3 2" xfId="19715"/>
    <cellStyle name="_Value Copy 11 30 05 gas 12 09 05 AURORA at 12 14 05_Leased Transformer &amp; Substation Plant &amp; Rev 12-2009 3 2 2" xfId="19716"/>
    <cellStyle name="_Value Copy 11 30 05 gas 12 09 05 AURORA at 12 14 05_Leased Transformer &amp; Substation Plant &amp; Rev 12-2009 3 3" xfId="19717"/>
    <cellStyle name="_Value Copy 11 30 05 gas 12 09 05 AURORA at 12 14 05_Leased Transformer &amp; Substation Plant &amp; Rev 12-2009 4" xfId="19718"/>
    <cellStyle name="_Value Copy 11 30 05 gas 12 09 05 AURORA at 12 14 05_Leased Transformer &amp; Substation Plant &amp; Rev 12-2009 4 2" xfId="19719"/>
    <cellStyle name="_Value Copy 11 30 05 gas 12 09 05 AURORA at 12 14 05_Leased Transformer &amp; Substation Plant &amp; Rev 12-2009 4 2 2" xfId="19720"/>
    <cellStyle name="_Value Copy 11 30 05 gas 12 09 05 AURORA at 12 14 05_Leased Transformer &amp; Substation Plant &amp; Rev 12-2009 4 3" xfId="19721"/>
    <cellStyle name="_Value Copy 11 30 05 gas 12 09 05 AURORA at 12 14 05_Leased Transformer &amp; Substation Plant &amp; Rev 12-2009 5" xfId="19722"/>
    <cellStyle name="_Value Copy 11 30 05 gas 12 09 05 AURORA at 12 14 05_Leased Transformer &amp; Substation Plant &amp; Rev 12-2009 5 2" xfId="19723"/>
    <cellStyle name="_Value Copy 11 30 05 gas 12 09 05 AURORA at 12 14 05_Leased Transformer &amp; Substation Plant &amp; Rev 12-2009 6" xfId="19724"/>
    <cellStyle name="_Value Copy 11 30 05 gas 12 09 05 AURORA at 12 14 05_Mint Farm Generation BPA" xfId="19725"/>
    <cellStyle name="_Value Copy 11 30 05 gas 12 09 05 AURORA at 12 14 05_NIM Summary" xfId="19726"/>
    <cellStyle name="_Value Copy 11 30 05 gas 12 09 05 AURORA at 12 14 05_NIM Summary 09GRC" xfId="19727"/>
    <cellStyle name="_Value Copy 11 30 05 gas 12 09 05 AURORA at 12 14 05_NIM Summary 09GRC 2" xfId="19728"/>
    <cellStyle name="_Value Copy 11 30 05 gas 12 09 05 AURORA at 12 14 05_NIM Summary 09GRC 2 2" xfId="19729"/>
    <cellStyle name="_Value Copy 11 30 05 gas 12 09 05 AURORA at 12 14 05_NIM Summary 09GRC 2 2 2" xfId="19730"/>
    <cellStyle name="_Value Copy 11 30 05 gas 12 09 05 AURORA at 12 14 05_NIM Summary 09GRC 2 2 2 2" xfId="19731"/>
    <cellStyle name="_Value Copy 11 30 05 gas 12 09 05 AURORA at 12 14 05_NIM Summary 09GRC 2 3" xfId="19732"/>
    <cellStyle name="_Value Copy 11 30 05 gas 12 09 05 AURORA at 12 14 05_NIM Summary 09GRC 2 3 2" xfId="19733"/>
    <cellStyle name="_Value Copy 11 30 05 gas 12 09 05 AURORA at 12 14 05_NIM Summary 09GRC 2 4" xfId="19734"/>
    <cellStyle name="_Value Copy 11 30 05 gas 12 09 05 AURORA at 12 14 05_NIM Summary 09GRC 2 4 2" xfId="19735"/>
    <cellStyle name="_Value Copy 11 30 05 gas 12 09 05 AURORA at 12 14 05_NIM Summary 09GRC 3" xfId="19736"/>
    <cellStyle name="_Value Copy 11 30 05 gas 12 09 05 AURORA at 12 14 05_NIM Summary 09GRC 3 2" xfId="19737"/>
    <cellStyle name="_Value Copy 11 30 05 gas 12 09 05 AURORA at 12 14 05_NIM Summary 09GRC 3 2 2" xfId="19738"/>
    <cellStyle name="_Value Copy 11 30 05 gas 12 09 05 AURORA at 12 14 05_NIM Summary 09GRC 3 3" xfId="19739"/>
    <cellStyle name="_Value Copy 11 30 05 gas 12 09 05 AURORA at 12 14 05_NIM Summary 09GRC 4" xfId="19740"/>
    <cellStyle name="_Value Copy 11 30 05 gas 12 09 05 AURORA at 12 14 05_NIM Summary 09GRC 4 2" xfId="19741"/>
    <cellStyle name="_Value Copy 11 30 05 gas 12 09 05 AURORA at 12 14 05_NIM Summary 09GRC 4 2 2" xfId="19742"/>
    <cellStyle name="_Value Copy 11 30 05 gas 12 09 05 AURORA at 12 14 05_NIM Summary 09GRC 4 3" xfId="19743"/>
    <cellStyle name="_Value Copy 11 30 05 gas 12 09 05 AURORA at 12 14 05_NIM Summary 09GRC 5" xfId="19744"/>
    <cellStyle name="_Value Copy 11 30 05 gas 12 09 05 AURORA at 12 14 05_NIM Summary 09GRC 5 2" xfId="19745"/>
    <cellStyle name="_Value Copy 11 30 05 gas 12 09 05 AURORA at 12 14 05_NIM Summary 09GRC 6" xfId="19746"/>
    <cellStyle name="_Value Copy 11 30 05 gas 12 09 05 AURORA at 12 14 05_NIM Summary 09GRC 6 2" xfId="19747"/>
    <cellStyle name="_Value Copy 11 30 05 gas 12 09 05 AURORA at 12 14 05_NIM Summary 09GRC_DEM-WP(C) ENERG10C--ctn Mid-C_042010 2010GRC" xfId="19748"/>
    <cellStyle name="_Value Copy 11 30 05 gas 12 09 05 AURORA at 12 14 05_NIM Summary 09GRC_DEM-WP(C) ENERG10C--ctn Mid-C_042010 2010GRC 2" xfId="19749"/>
    <cellStyle name="_Value Copy 11 30 05 gas 12 09 05 AURORA at 12 14 05_NIM Summary 10" xfId="19750"/>
    <cellStyle name="_Value Copy 11 30 05 gas 12 09 05 AURORA at 12 14 05_NIM Summary 10 2" xfId="19751"/>
    <cellStyle name="_Value Copy 11 30 05 gas 12 09 05 AURORA at 12 14 05_NIM Summary 10 2 2" xfId="19752"/>
    <cellStyle name="_Value Copy 11 30 05 gas 12 09 05 AURORA at 12 14 05_NIM Summary 10 3" xfId="19753"/>
    <cellStyle name="_Value Copy 11 30 05 gas 12 09 05 AURORA at 12 14 05_NIM Summary 10 4" xfId="19754"/>
    <cellStyle name="_Value Copy 11 30 05 gas 12 09 05 AURORA at 12 14 05_NIM Summary 11" xfId="19755"/>
    <cellStyle name="_Value Copy 11 30 05 gas 12 09 05 AURORA at 12 14 05_NIM Summary 11 2" xfId="19756"/>
    <cellStyle name="_Value Copy 11 30 05 gas 12 09 05 AURORA at 12 14 05_NIM Summary 11 2 2" xfId="19757"/>
    <cellStyle name="_Value Copy 11 30 05 gas 12 09 05 AURORA at 12 14 05_NIM Summary 11 3" xfId="19758"/>
    <cellStyle name="_Value Copy 11 30 05 gas 12 09 05 AURORA at 12 14 05_NIM Summary 11 4" xfId="19759"/>
    <cellStyle name="_Value Copy 11 30 05 gas 12 09 05 AURORA at 12 14 05_NIM Summary 12" xfId="19760"/>
    <cellStyle name="_Value Copy 11 30 05 gas 12 09 05 AURORA at 12 14 05_NIM Summary 12 2" xfId="19761"/>
    <cellStyle name="_Value Copy 11 30 05 gas 12 09 05 AURORA at 12 14 05_NIM Summary 12 2 2" xfId="19762"/>
    <cellStyle name="_Value Copy 11 30 05 gas 12 09 05 AURORA at 12 14 05_NIM Summary 12 3" xfId="19763"/>
    <cellStyle name="_Value Copy 11 30 05 gas 12 09 05 AURORA at 12 14 05_NIM Summary 12 4" xfId="19764"/>
    <cellStyle name="_Value Copy 11 30 05 gas 12 09 05 AURORA at 12 14 05_NIM Summary 13" xfId="19765"/>
    <cellStyle name="_Value Copy 11 30 05 gas 12 09 05 AURORA at 12 14 05_NIM Summary 13 2" xfId="19766"/>
    <cellStyle name="_Value Copy 11 30 05 gas 12 09 05 AURORA at 12 14 05_NIM Summary 13 2 2" xfId="19767"/>
    <cellStyle name="_Value Copy 11 30 05 gas 12 09 05 AURORA at 12 14 05_NIM Summary 13 3" xfId="19768"/>
    <cellStyle name="_Value Copy 11 30 05 gas 12 09 05 AURORA at 12 14 05_NIM Summary 13 4" xfId="19769"/>
    <cellStyle name="_Value Copy 11 30 05 gas 12 09 05 AURORA at 12 14 05_NIM Summary 14" xfId="19770"/>
    <cellStyle name="_Value Copy 11 30 05 gas 12 09 05 AURORA at 12 14 05_NIM Summary 14 2" xfId="19771"/>
    <cellStyle name="_Value Copy 11 30 05 gas 12 09 05 AURORA at 12 14 05_NIM Summary 14 2 2" xfId="19772"/>
    <cellStyle name="_Value Copy 11 30 05 gas 12 09 05 AURORA at 12 14 05_NIM Summary 14 3" xfId="19773"/>
    <cellStyle name="_Value Copy 11 30 05 gas 12 09 05 AURORA at 12 14 05_NIM Summary 14 4" xfId="19774"/>
    <cellStyle name="_Value Copy 11 30 05 gas 12 09 05 AURORA at 12 14 05_NIM Summary 15" xfId="19775"/>
    <cellStyle name="_Value Copy 11 30 05 gas 12 09 05 AURORA at 12 14 05_NIM Summary 15 2" xfId="19776"/>
    <cellStyle name="_Value Copy 11 30 05 gas 12 09 05 AURORA at 12 14 05_NIM Summary 15 2 2" xfId="19777"/>
    <cellStyle name="_Value Copy 11 30 05 gas 12 09 05 AURORA at 12 14 05_NIM Summary 15 3" xfId="19778"/>
    <cellStyle name="_Value Copy 11 30 05 gas 12 09 05 AURORA at 12 14 05_NIM Summary 15 4" xfId="19779"/>
    <cellStyle name="_Value Copy 11 30 05 gas 12 09 05 AURORA at 12 14 05_NIM Summary 16" xfId="19780"/>
    <cellStyle name="_Value Copy 11 30 05 gas 12 09 05 AURORA at 12 14 05_NIM Summary 16 2" xfId="19781"/>
    <cellStyle name="_Value Copy 11 30 05 gas 12 09 05 AURORA at 12 14 05_NIM Summary 16 2 2" xfId="19782"/>
    <cellStyle name="_Value Copy 11 30 05 gas 12 09 05 AURORA at 12 14 05_NIM Summary 16 3" xfId="19783"/>
    <cellStyle name="_Value Copy 11 30 05 gas 12 09 05 AURORA at 12 14 05_NIM Summary 16 4" xfId="19784"/>
    <cellStyle name="_Value Copy 11 30 05 gas 12 09 05 AURORA at 12 14 05_NIM Summary 17" xfId="19785"/>
    <cellStyle name="_Value Copy 11 30 05 gas 12 09 05 AURORA at 12 14 05_NIM Summary 17 2" xfId="19786"/>
    <cellStyle name="_Value Copy 11 30 05 gas 12 09 05 AURORA at 12 14 05_NIM Summary 17 2 2" xfId="19787"/>
    <cellStyle name="_Value Copy 11 30 05 gas 12 09 05 AURORA at 12 14 05_NIM Summary 17 3" xfId="19788"/>
    <cellStyle name="_Value Copy 11 30 05 gas 12 09 05 AURORA at 12 14 05_NIM Summary 17 4" xfId="19789"/>
    <cellStyle name="_Value Copy 11 30 05 gas 12 09 05 AURORA at 12 14 05_NIM Summary 18" xfId="19790"/>
    <cellStyle name="_Value Copy 11 30 05 gas 12 09 05 AURORA at 12 14 05_NIM Summary 18 2" xfId="19791"/>
    <cellStyle name="_Value Copy 11 30 05 gas 12 09 05 AURORA at 12 14 05_NIM Summary 18 3" xfId="19792"/>
    <cellStyle name="_Value Copy 11 30 05 gas 12 09 05 AURORA at 12 14 05_NIM Summary 19" xfId="19793"/>
    <cellStyle name="_Value Copy 11 30 05 gas 12 09 05 AURORA at 12 14 05_NIM Summary 19 2" xfId="19794"/>
    <cellStyle name="_Value Copy 11 30 05 gas 12 09 05 AURORA at 12 14 05_NIM Summary 19 3" xfId="19795"/>
    <cellStyle name="_Value Copy 11 30 05 gas 12 09 05 AURORA at 12 14 05_NIM Summary 2" xfId="19796"/>
    <cellStyle name="_Value Copy 11 30 05 gas 12 09 05 AURORA at 12 14 05_NIM Summary 2 2" xfId="19797"/>
    <cellStyle name="_Value Copy 11 30 05 gas 12 09 05 AURORA at 12 14 05_NIM Summary 2 2 2" xfId="19798"/>
    <cellStyle name="_Value Copy 11 30 05 gas 12 09 05 AURORA at 12 14 05_NIM Summary 2 2 2 2" xfId="19799"/>
    <cellStyle name="_Value Copy 11 30 05 gas 12 09 05 AURORA at 12 14 05_NIM Summary 2 3" xfId="19800"/>
    <cellStyle name="_Value Copy 11 30 05 gas 12 09 05 AURORA at 12 14 05_NIM Summary 2 3 2" xfId="19801"/>
    <cellStyle name="_Value Copy 11 30 05 gas 12 09 05 AURORA at 12 14 05_NIM Summary 2 4" xfId="19802"/>
    <cellStyle name="_Value Copy 11 30 05 gas 12 09 05 AURORA at 12 14 05_NIM Summary 2 4 2" xfId="19803"/>
    <cellStyle name="_Value Copy 11 30 05 gas 12 09 05 AURORA at 12 14 05_NIM Summary 20" xfId="19804"/>
    <cellStyle name="_Value Copy 11 30 05 gas 12 09 05 AURORA at 12 14 05_NIM Summary 20 2" xfId="19805"/>
    <cellStyle name="_Value Copy 11 30 05 gas 12 09 05 AURORA at 12 14 05_NIM Summary 20 3" xfId="19806"/>
    <cellStyle name="_Value Copy 11 30 05 gas 12 09 05 AURORA at 12 14 05_NIM Summary 21" xfId="19807"/>
    <cellStyle name="_Value Copy 11 30 05 gas 12 09 05 AURORA at 12 14 05_NIM Summary 21 2" xfId="19808"/>
    <cellStyle name="_Value Copy 11 30 05 gas 12 09 05 AURORA at 12 14 05_NIM Summary 21 3" xfId="19809"/>
    <cellStyle name="_Value Copy 11 30 05 gas 12 09 05 AURORA at 12 14 05_NIM Summary 22" xfId="19810"/>
    <cellStyle name="_Value Copy 11 30 05 gas 12 09 05 AURORA at 12 14 05_NIM Summary 22 2" xfId="19811"/>
    <cellStyle name="_Value Copy 11 30 05 gas 12 09 05 AURORA at 12 14 05_NIM Summary 22 3" xfId="19812"/>
    <cellStyle name="_Value Copy 11 30 05 gas 12 09 05 AURORA at 12 14 05_NIM Summary 23" xfId="19813"/>
    <cellStyle name="_Value Copy 11 30 05 gas 12 09 05 AURORA at 12 14 05_NIM Summary 23 2" xfId="19814"/>
    <cellStyle name="_Value Copy 11 30 05 gas 12 09 05 AURORA at 12 14 05_NIM Summary 23 3" xfId="19815"/>
    <cellStyle name="_Value Copy 11 30 05 gas 12 09 05 AURORA at 12 14 05_NIM Summary 24" xfId="19816"/>
    <cellStyle name="_Value Copy 11 30 05 gas 12 09 05 AURORA at 12 14 05_NIM Summary 24 2" xfId="19817"/>
    <cellStyle name="_Value Copy 11 30 05 gas 12 09 05 AURORA at 12 14 05_NIM Summary 24 3" xfId="19818"/>
    <cellStyle name="_Value Copy 11 30 05 gas 12 09 05 AURORA at 12 14 05_NIM Summary 25" xfId="19819"/>
    <cellStyle name="_Value Copy 11 30 05 gas 12 09 05 AURORA at 12 14 05_NIM Summary 25 2" xfId="19820"/>
    <cellStyle name="_Value Copy 11 30 05 gas 12 09 05 AURORA at 12 14 05_NIM Summary 25 3" xfId="19821"/>
    <cellStyle name="_Value Copy 11 30 05 gas 12 09 05 AURORA at 12 14 05_NIM Summary 26" xfId="19822"/>
    <cellStyle name="_Value Copy 11 30 05 gas 12 09 05 AURORA at 12 14 05_NIM Summary 26 2" xfId="19823"/>
    <cellStyle name="_Value Copy 11 30 05 gas 12 09 05 AURORA at 12 14 05_NIM Summary 26 3" xfId="19824"/>
    <cellStyle name="_Value Copy 11 30 05 gas 12 09 05 AURORA at 12 14 05_NIM Summary 27" xfId="19825"/>
    <cellStyle name="_Value Copy 11 30 05 gas 12 09 05 AURORA at 12 14 05_NIM Summary 27 2" xfId="19826"/>
    <cellStyle name="_Value Copy 11 30 05 gas 12 09 05 AURORA at 12 14 05_NIM Summary 27 3" xfId="19827"/>
    <cellStyle name="_Value Copy 11 30 05 gas 12 09 05 AURORA at 12 14 05_NIM Summary 28" xfId="19828"/>
    <cellStyle name="_Value Copy 11 30 05 gas 12 09 05 AURORA at 12 14 05_NIM Summary 28 2" xfId="19829"/>
    <cellStyle name="_Value Copy 11 30 05 gas 12 09 05 AURORA at 12 14 05_NIM Summary 28 3" xfId="19830"/>
    <cellStyle name="_Value Copy 11 30 05 gas 12 09 05 AURORA at 12 14 05_NIM Summary 29" xfId="19831"/>
    <cellStyle name="_Value Copy 11 30 05 gas 12 09 05 AURORA at 12 14 05_NIM Summary 29 2" xfId="19832"/>
    <cellStyle name="_Value Copy 11 30 05 gas 12 09 05 AURORA at 12 14 05_NIM Summary 29 3" xfId="19833"/>
    <cellStyle name="_Value Copy 11 30 05 gas 12 09 05 AURORA at 12 14 05_NIM Summary 3" xfId="19834"/>
    <cellStyle name="_Value Copy 11 30 05 gas 12 09 05 AURORA at 12 14 05_NIM Summary 3 2" xfId="19835"/>
    <cellStyle name="_Value Copy 11 30 05 gas 12 09 05 AURORA at 12 14 05_NIM Summary 3 2 2" xfId="19836"/>
    <cellStyle name="_Value Copy 11 30 05 gas 12 09 05 AURORA at 12 14 05_NIM Summary 3 3" xfId="19837"/>
    <cellStyle name="_Value Copy 11 30 05 gas 12 09 05 AURORA at 12 14 05_NIM Summary 30" xfId="19838"/>
    <cellStyle name="_Value Copy 11 30 05 gas 12 09 05 AURORA at 12 14 05_NIM Summary 30 2" xfId="19839"/>
    <cellStyle name="_Value Copy 11 30 05 gas 12 09 05 AURORA at 12 14 05_NIM Summary 30 3" xfId="19840"/>
    <cellStyle name="_Value Copy 11 30 05 gas 12 09 05 AURORA at 12 14 05_NIM Summary 31" xfId="19841"/>
    <cellStyle name="_Value Copy 11 30 05 gas 12 09 05 AURORA at 12 14 05_NIM Summary 31 2" xfId="19842"/>
    <cellStyle name="_Value Copy 11 30 05 gas 12 09 05 AURORA at 12 14 05_NIM Summary 31 3" xfId="19843"/>
    <cellStyle name="_Value Copy 11 30 05 gas 12 09 05 AURORA at 12 14 05_NIM Summary 32" xfId="19844"/>
    <cellStyle name="_Value Copy 11 30 05 gas 12 09 05 AURORA at 12 14 05_NIM Summary 32 2" xfId="19845"/>
    <cellStyle name="_Value Copy 11 30 05 gas 12 09 05 AURORA at 12 14 05_NIM Summary 33" xfId="19846"/>
    <cellStyle name="_Value Copy 11 30 05 gas 12 09 05 AURORA at 12 14 05_NIM Summary 33 2" xfId="19847"/>
    <cellStyle name="_Value Copy 11 30 05 gas 12 09 05 AURORA at 12 14 05_NIM Summary 34" xfId="19848"/>
    <cellStyle name="_Value Copy 11 30 05 gas 12 09 05 AURORA at 12 14 05_NIM Summary 34 2" xfId="19849"/>
    <cellStyle name="_Value Copy 11 30 05 gas 12 09 05 AURORA at 12 14 05_NIM Summary 35" xfId="19850"/>
    <cellStyle name="_Value Copy 11 30 05 gas 12 09 05 AURORA at 12 14 05_NIM Summary 35 2" xfId="19851"/>
    <cellStyle name="_Value Copy 11 30 05 gas 12 09 05 AURORA at 12 14 05_NIM Summary 36" xfId="19852"/>
    <cellStyle name="_Value Copy 11 30 05 gas 12 09 05 AURORA at 12 14 05_NIM Summary 36 2" xfId="19853"/>
    <cellStyle name="_Value Copy 11 30 05 gas 12 09 05 AURORA at 12 14 05_NIM Summary 37" xfId="19854"/>
    <cellStyle name="_Value Copy 11 30 05 gas 12 09 05 AURORA at 12 14 05_NIM Summary 37 2" xfId="19855"/>
    <cellStyle name="_Value Copy 11 30 05 gas 12 09 05 AURORA at 12 14 05_NIM Summary 38" xfId="19856"/>
    <cellStyle name="_Value Copy 11 30 05 gas 12 09 05 AURORA at 12 14 05_NIM Summary 38 2" xfId="19857"/>
    <cellStyle name="_Value Copy 11 30 05 gas 12 09 05 AURORA at 12 14 05_NIM Summary 39" xfId="19858"/>
    <cellStyle name="_Value Copy 11 30 05 gas 12 09 05 AURORA at 12 14 05_NIM Summary 39 2" xfId="19859"/>
    <cellStyle name="_Value Copy 11 30 05 gas 12 09 05 AURORA at 12 14 05_NIM Summary 4" xfId="19860"/>
    <cellStyle name="_Value Copy 11 30 05 gas 12 09 05 AURORA at 12 14 05_NIM Summary 4 2" xfId="19861"/>
    <cellStyle name="_Value Copy 11 30 05 gas 12 09 05 AURORA at 12 14 05_NIM Summary 4 2 2" xfId="19862"/>
    <cellStyle name="_Value Copy 11 30 05 gas 12 09 05 AURORA at 12 14 05_NIM Summary 4 3" xfId="19863"/>
    <cellStyle name="_Value Copy 11 30 05 gas 12 09 05 AURORA at 12 14 05_NIM Summary 40" xfId="19864"/>
    <cellStyle name="_Value Copy 11 30 05 gas 12 09 05 AURORA at 12 14 05_NIM Summary 40 2" xfId="19865"/>
    <cellStyle name="_Value Copy 11 30 05 gas 12 09 05 AURORA at 12 14 05_NIM Summary 41" xfId="19866"/>
    <cellStyle name="_Value Copy 11 30 05 gas 12 09 05 AURORA at 12 14 05_NIM Summary 41 2" xfId="19867"/>
    <cellStyle name="_Value Copy 11 30 05 gas 12 09 05 AURORA at 12 14 05_NIM Summary 42" xfId="19868"/>
    <cellStyle name="_Value Copy 11 30 05 gas 12 09 05 AURORA at 12 14 05_NIM Summary 42 2" xfId="19869"/>
    <cellStyle name="_Value Copy 11 30 05 gas 12 09 05 AURORA at 12 14 05_NIM Summary 43" xfId="19870"/>
    <cellStyle name="_Value Copy 11 30 05 gas 12 09 05 AURORA at 12 14 05_NIM Summary 43 2" xfId="19871"/>
    <cellStyle name="_Value Copy 11 30 05 gas 12 09 05 AURORA at 12 14 05_NIM Summary 44" xfId="19872"/>
    <cellStyle name="_Value Copy 11 30 05 gas 12 09 05 AURORA at 12 14 05_NIM Summary 44 2" xfId="19873"/>
    <cellStyle name="_Value Copy 11 30 05 gas 12 09 05 AURORA at 12 14 05_NIM Summary 45" xfId="19874"/>
    <cellStyle name="_Value Copy 11 30 05 gas 12 09 05 AURORA at 12 14 05_NIM Summary 45 2" xfId="19875"/>
    <cellStyle name="_Value Copy 11 30 05 gas 12 09 05 AURORA at 12 14 05_NIM Summary 46" xfId="19876"/>
    <cellStyle name="_Value Copy 11 30 05 gas 12 09 05 AURORA at 12 14 05_NIM Summary 46 2" xfId="19877"/>
    <cellStyle name="_Value Copy 11 30 05 gas 12 09 05 AURORA at 12 14 05_NIM Summary 47" xfId="19878"/>
    <cellStyle name="_Value Copy 11 30 05 gas 12 09 05 AURORA at 12 14 05_NIM Summary 47 2" xfId="19879"/>
    <cellStyle name="_Value Copy 11 30 05 gas 12 09 05 AURORA at 12 14 05_NIM Summary 48" xfId="19880"/>
    <cellStyle name="_Value Copy 11 30 05 gas 12 09 05 AURORA at 12 14 05_NIM Summary 49" xfId="19881"/>
    <cellStyle name="_Value Copy 11 30 05 gas 12 09 05 AURORA at 12 14 05_NIM Summary 5" xfId="19882"/>
    <cellStyle name="_Value Copy 11 30 05 gas 12 09 05 AURORA at 12 14 05_NIM Summary 5 2" xfId="19883"/>
    <cellStyle name="_Value Copy 11 30 05 gas 12 09 05 AURORA at 12 14 05_NIM Summary 5 2 2" xfId="19884"/>
    <cellStyle name="_Value Copy 11 30 05 gas 12 09 05 AURORA at 12 14 05_NIM Summary 5 3" xfId="19885"/>
    <cellStyle name="_Value Copy 11 30 05 gas 12 09 05 AURORA at 12 14 05_NIM Summary 50" xfId="19886"/>
    <cellStyle name="_Value Copy 11 30 05 gas 12 09 05 AURORA at 12 14 05_NIM Summary 51" xfId="19887"/>
    <cellStyle name="_Value Copy 11 30 05 gas 12 09 05 AURORA at 12 14 05_NIM Summary 6" xfId="19888"/>
    <cellStyle name="_Value Copy 11 30 05 gas 12 09 05 AURORA at 12 14 05_NIM Summary 6 2" xfId="19889"/>
    <cellStyle name="_Value Copy 11 30 05 gas 12 09 05 AURORA at 12 14 05_NIM Summary 6 2 2" xfId="19890"/>
    <cellStyle name="_Value Copy 11 30 05 gas 12 09 05 AURORA at 12 14 05_NIM Summary 6 3" xfId="19891"/>
    <cellStyle name="_Value Copy 11 30 05 gas 12 09 05 AURORA at 12 14 05_NIM Summary 7" xfId="19892"/>
    <cellStyle name="_Value Copy 11 30 05 gas 12 09 05 AURORA at 12 14 05_NIM Summary 7 2" xfId="19893"/>
    <cellStyle name="_Value Copy 11 30 05 gas 12 09 05 AURORA at 12 14 05_NIM Summary 7 2 2" xfId="19894"/>
    <cellStyle name="_Value Copy 11 30 05 gas 12 09 05 AURORA at 12 14 05_NIM Summary 7 3" xfId="19895"/>
    <cellStyle name="_Value Copy 11 30 05 gas 12 09 05 AURORA at 12 14 05_NIM Summary 7 4" xfId="19896"/>
    <cellStyle name="_Value Copy 11 30 05 gas 12 09 05 AURORA at 12 14 05_NIM Summary 8" xfId="19897"/>
    <cellStyle name="_Value Copy 11 30 05 gas 12 09 05 AURORA at 12 14 05_NIM Summary 8 2" xfId="19898"/>
    <cellStyle name="_Value Copy 11 30 05 gas 12 09 05 AURORA at 12 14 05_NIM Summary 8 2 2" xfId="19899"/>
    <cellStyle name="_Value Copy 11 30 05 gas 12 09 05 AURORA at 12 14 05_NIM Summary 8 3" xfId="19900"/>
    <cellStyle name="_Value Copy 11 30 05 gas 12 09 05 AURORA at 12 14 05_NIM Summary 8 4" xfId="19901"/>
    <cellStyle name="_Value Copy 11 30 05 gas 12 09 05 AURORA at 12 14 05_NIM Summary 9" xfId="19902"/>
    <cellStyle name="_Value Copy 11 30 05 gas 12 09 05 AURORA at 12 14 05_NIM Summary 9 2" xfId="19903"/>
    <cellStyle name="_Value Copy 11 30 05 gas 12 09 05 AURORA at 12 14 05_NIM Summary 9 2 2" xfId="19904"/>
    <cellStyle name="_Value Copy 11 30 05 gas 12 09 05 AURORA at 12 14 05_NIM Summary 9 3" xfId="19905"/>
    <cellStyle name="_Value Copy 11 30 05 gas 12 09 05 AURORA at 12 14 05_NIM Summary 9 4" xfId="19906"/>
    <cellStyle name="_Value Copy 11 30 05 gas 12 09 05 AURORA at 12 14 05_NIM Summary_DEM-WP(C) ENERG10C--ctn Mid-C_042010 2010GRC" xfId="19907"/>
    <cellStyle name="_Value Copy 11 30 05 gas 12 09 05 AURORA at 12 14 05_NIM Summary_DEM-WP(C) ENERG10C--ctn Mid-C_042010 2010GRC 2" xfId="19908"/>
    <cellStyle name="_Value Copy 11 30 05 gas 12 09 05 AURORA at 12 14 05_PCA 10 -  Exhibit D Dec 2011" xfId="19909"/>
    <cellStyle name="_Value Copy 11 30 05 gas 12 09 05 AURORA at 12 14 05_PCA 10 -  Exhibit D Dec 2011 2" xfId="19910"/>
    <cellStyle name="_Value Copy 11 30 05 gas 12 09 05 AURORA at 12 14 05_PCA 10 -  Exhibit D from A Kellogg Jan 2011" xfId="19911"/>
    <cellStyle name="_Value Copy 11 30 05 gas 12 09 05 AURORA at 12 14 05_PCA 10 -  Exhibit D from A Kellogg Jan 2011 2" xfId="19912"/>
    <cellStyle name="_Value Copy 11 30 05 gas 12 09 05 AURORA at 12 14 05_PCA 10 -  Exhibit D from A Kellogg July 2011" xfId="19913"/>
    <cellStyle name="_Value Copy 11 30 05 gas 12 09 05 AURORA at 12 14 05_PCA 10 -  Exhibit D from A Kellogg July 2011 2" xfId="19914"/>
    <cellStyle name="_Value Copy 11 30 05 gas 12 09 05 AURORA at 12 14 05_PCA 10 -  Exhibit D from S Free Rcv'd 12-11" xfId="19915"/>
    <cellStyle name="_Value Copy 11 30 05 gas 12 09 05 AURORA at 12 14 05_PCA 10 -  Exhibit D from S Free Rcv'd 12-11 2" xfId="19916"/>
    <cellStyle name="_Value Copy 11 30 05 gas 12 09 05 AURORA at 12 14 05_PCA 11 -  Exhibit D Jan 2012 fr A Kellogg" xfId="19917"/>
    <cellStyle name="_Value Copy 11 30 05 gas 12 09 05 AURORA at 12 14 05_PCA 11 -  Exhibit D Jan 2012 fr A Kellogg 2" xfId="19918"/>
    <cellStyle name="_Value Copy 11 30 05 gas 12 09 05 AURORA at 12 14 05_PCA 11 -  Exhibit D Jan 2012 WF" xfId="19919"/>
    <cellStyle name="_Value Copy 11 30 05 gas 12 09 05 AURORA at 12 14 05_PCA 11 -  Exhibit D Jan 2012 WF 2" xfId="19920"/>
    <cellStyle name="_Value Copy 11 30 05 gas 12 09 05 AURORA at 12 14 05_PCA 7 - Exhibit D update 11_30_08 (2)" xfId="19921"/>
    <cellStyle name="_Value Copy 11 30 05 gas 12 09 05 AURORA at 12 14 05_PCA 7 - Exhibit D update 11_30_08 (2) 2" xfId="19922"/>
    <cellStyle name="_Value Copy 11 30 05 gas 12 09 05 AURORA at 12 14 05_PCA 7 - Exhibit D update 11_30_08 (2) 2 2" xfId="19923"/>
    <cellStyle name="_Value Copy 11 30 05 gas 12 09 05 AURORA at 12 14 05_PCA 7 - Exhibit D update 11_30_08 (2) 2 2 2" xfId="19924"/>
    <cellStyle name="_Value Copy 11 30 05 gas 12 09 05 AURORA at 12 14 05_PCA 7 - Exhibit D update 11_30_08 (2) 2 2 2 2" xfId="19925"/>
    <cellStyle name="_Value Copy 11 30 05 gas 12 09 05 AURORA at 12 14 05_PCA 7 - Exhibit D update 11_30_08 (2) 2 2 2 2 2" xfId="19926"/>
    <cellStyle name="_Value Copy 11 30 05 gas 12 09 05 AURORA at 12 14 05_PCA 7 - Exhibit D update 11_30_08 (2) 2 2 3" xfId="19927"/>
    <cellStyle name="_Value Copy 11 30 05 gas 12 09 05 AURORA at 12 14 05_PCA 7 - Exhibit D update 11_30_08 (2) 2 2 3 2" xfId="19928"/>
    <cellStyle name="_Value Copy 11 30 05 gas 12 09 05 AURORA at 12 14 05_PCA 7 - Exhibit D update 11_30_08 (2) 2 2 4" xfId="19929"/>
    <cellStyle name="_Value Copy 11 30 05 gas 12 09 05 AURORA at 12 14 05_PCA 7 - Exhibit D update 11_30_08 (2) 2 2 4 2" xfId="19930"/>
    <cellStyle name="_Value Copy 11 30 05 gas 12 09 05 AURORA at 12 14 05_PCA 7 - Exhibit D update 11_30_08 (2) 2 3" xfId="19931"/>
    <cellStyle name="_Value Copy 11 30 05 gas 12 09 05 AURORA at 12 14 05_PCA 7 - Exhibit D update 11_30_08 (2) 2 3 2" xfId="19932"/>
    <cellStyle name="_Value Copy 11 30 05 gas 12 09 05 AURORA at 12 14 05_PCA 7 - Exhibit D update 11_30_08 (2) 2 3 2 2" xfId="19933"/>
    <cellStyle name="_Value Copy 11 30 05 gas 12 09 05 AURORA at 12 14 05_PCA 7 - Exhibit D update 11_30_08 (2) 2 4" xfId="19934"/>
    <cellStyle name="_Value Copy 11 30 05 gas 12 09 05 AURORA at 12 14 05_PCA 7 - Exhibit D update 11_30_08 (2) 2 4 2" xfId="19935"/>
    <cellStyle name="_Value Copy 11 30 05 gas 12 09 05 AURORA at 12 14 05_PCA 7 - Exhibit D update 11_30_08 (2) 2 4 2 2" xfId="19936"/>
    <cellStyle name="_Value Copy 11 30 05 gas 12 09 05 AURORA at 12 14 05_PCA 7 - Exhibit D update 11_30_08 (2) 2 4 3" xfId="19937"/>
    <cellStyle name="_Value Copy 11 30 05 gas 12 09 05 AURORA at 12 14 05_PCA 7 - Exhibit D update 11_30_08 (2) 2 5" xfId="19938"/>
    <cellStyle name="_Value Copy 11 30 05 gas 12 09 05 AURORA at 12 14 05_PCA 7 - Exhibit D update 11_30_08 (2) 2 5 2" xfId="19939"/>
    <cellStyle name="_Value Copy 11 30 05 gas 12 09 05 AURORA at 12 14 05_PCA 7 - Exhibit D update 11_30_08 (2) 2 6" xfId="19940"/>
    <cellStyle name="_Value Copy 11 30 05 gas 12 09 05 AURORA at 12 14 05_PCA 7 - Exhibit D update 11_30_08 (2) 2 6 2" xfId="19941"/>
    <cellStyle name="_Value Copy 11 30 05 gas 12 09 05 AURORA at 12 14 05_PCA 7 - Exhibit D update 11_30_08 (2) 3" xfId="19942"/>
    <cellStyle name="_Value Copy 11 30 05 gas 12 09 05 AURORA at 12 14 05_PCA 7 - Exhibit D update 11_30_08 (2) 3 2" xfId="19943"/>
    <cellStyle name="_Value Copy 11 30 05 gas 12 09 05 AURORA at 12 14 05_PCA 7 - Exhibit D update 11_30_08 (2) 3 2 2" xfId="19944"/>
    <cellStyle name="_Value Copy 11 30 05 gas 12 09 05 AURORA at 12 14 05_PCA 7 - Exhibit D update 11_30_08 (2) 3 2 2 2" xfId="19945"/>
    <cellStyle name="_Value Copy 11 30 05 gas 12 09 05 AURORA at 12 14 05_PCA 7 - Exhibit D update 11_30_08 (2) 3 3" xfId="19946"/>
    <cellStyle name="_Value Copy 11 30 05 gas 12 09 05 AURORA at 12 14 05_PCA 7 - Exhibit D update 11_30_08 (2) 3 3 2" xfId="19947"/>
    <cellStyle name="_Value Copy 11 30 05 gas 12 09 05 AURORA at 12 14 05_PCA 7 - Exhibit D update 11_30_08 (2) 3 4" xfId="19948"/>
    <cellStyle name="_Value Copy 11 30 05 gas 12 09 05 AURORA at 12 14 05_PCA 7 - Exhibit D update 11_30_08 (2) 3 4 2" xfId="19949"/>
    <cellStyle name="_Value Copy 11 30 05 gas 12 09 05 AURORA at 12 14 05_PCA 7 - Exhibit D update 11_30_08 (2) 4" xfId="19950"/>
    <cellStyle name="_Value Copy 11 30 05 gas 12 09 05 AURORA at 12 14 05_PCA 7 - Exhibit D update 11_30_08 (2) 4 2" xfId="19951"/>
    <cellStyle name="_Value Copy 11 30 05 gas 12 09 05 AURORA at 12 14 05_PCA 7 - Exhibit D update 11_30_08 (2) 4 2 2" xfId="19952"/>
    <cellStyle name="_Value Copy 11 30 05 gas 12 09 05 AURORA at 12 14 05_PCA 7 - Exhibit D update 11_30_08 (2) 4 3" xfId="19953"/>
    <cellStyle name="_Value Copy 11 30 05 gas 12 09 05 AURORA at 12 14 05_PCA 7 - Exhibit D update 11_30_08 (2) 5" xfId="19954"/>
    <cellStyle name="_Value Copy 11 30 05 gas 12 09 05 AURORA at 12 14 05_PCA 7 - Exhibit D update 11_30_08 (2) 5 2" xfId="19955"/>
    <cellStyle name="_Value Copy 11 30 05 gas 12 09 05 AURORA at 12 14 05_PCA 7 - Exhibit D update 11_30_08 (2) 5 2 2" xfId="19956"/>
    <cellStyle name="_Value Copy 11 30 05 gas 12 09 05 AURORA at 12 14 05_PCA 7 - Exhibit D update 11_30_08 (2) 5 3" xfId="19957"/>
    <cellStyle name="_Value Copy 11 30 05 gas 12 09 05 AURORA at 12 14 05_PCA 7 - Exhibit D update 11_30_08 (2) 6" xfId="19958"/>
    <cellStyle name="_Value Copy 11 30 05 gas 12 09 05 AURORA at 12 14 05_PCA 7 - Exhibit D update 11_30_08 (2) 6 2" xfId="19959"/>
    <cellStyle name="_Value Copy 11 30 05 gas 12 09 05 AURORA at 12 14 05_PCA 7 - Exhibit D update 11_30_08 (2) 7" xfId="19960"/>
    <cellStyle name="_Value Copy 11 30 05 gas 12 09 05 AURORA at 12 14 05_PCA 7 - Exhibit D update 11_30_08 (2) 7 2" xfId="19961"/>
    <cellStyle name="_Value Copy 11 30 05 gas 12 09 05 AURORA at 12 14 05_PCA 7 - Exhibit D update 11_30_08 (2)_DEM-WP(C) ENERG10C--ctn Mid-C_042010 2010GRC" xfId="19962"/>
    <cellStyle name="_Value Copy 11 30 05 gas 12 09 05 AURORA at 12 14 05_PCA 7 - Exhibit D update 11_30_08 (2)_DEM-WP(C) ENERG10C--ctn Mid-C_042010 2010GRC 2" xfId="19963"/>
    <cellStyle name="_Value Copy 11 30 05 gas 12 09 05 AURORA at 12 14 05_PCA 7 - Exhibit D update 11_30_08 (2)_NIM Summary" xfId="19964"/>
    <cellStyle name="_Value Copy 11 30 05 gas 12 09 05 AURORA at 12 14 05_PCA 7 - Exhibit D update 11_30_08 (2)_NIM Summary 2" xfId="19965"/>
    <cellStyle name="_Value Copy 11 30 05 gas 12 09 05 AURORA at 12 14 05_PCA 7 - Exhibit D update 11_30_08 (2)_NIM Summary 2 2" xfId="19966"/>
    <cellStyle name="_Value Copy 11 30 05 gas 12 09 05 AURORA at 12 14 05_PCA 7 - Exhibit D update 11_30_08 (2)_NIM Summary 2 2 2" xfId="19967"/>
    <cellStyle name="_Value Copy 11 30 05 gas 12 09 05 AURORA at 12 14 05_PCA 7 - Exhibit D update 11_30_08 (2)_NIM Summary 2 2 2 2" xfId="19968"/>
    <cellStyle name="_Value Copy 11 30 05 gas 12 09 05 AURORA at 12 14 05_PCA 7 - Exhibit D update 11_30_08 (2)_NIM Summary 2 3" xfId="19969"/>
    <cellStyle name="_Value Copy 11 30 05 gas 12 09 05 AURORA at 12 14 05_PCA 7 - Exhibit D update 11_30_08 (2)_NIM Summary 2 3 2" xfId="19970"/>
    <cellStyle name="_Value Copy 11 30 05 gas 12 09 05 AURORA at 12 14 05_PCA 7 - Exhibit D update 11_30_08 (2)_NIM Summary 2 4" xfId="19971"/>
    <cellStyle name="_Value Copy 11 30 05 gas 12 09 05 AURORA at 12 14 05_PCA 7 - Exhibit D update 11_30_08 (2)_NIM Summary 2 4 2" xfId="19972"/>
    <cellStyle name="_Value Copy 11 30 05 gas 12 09 05 AURORA at 12 14 05_PCA 7 - Exhibit D update 11_30_08 (2)_NIM Summary 3" xfId="19973"/>
    <cellStyle name="_Value Copy 11 30 05 gas 12 09 05 AURORA at 12 14 05_PCA 7 - Exhibit D update 11_30_08 (2)_NIM Summary 3 2" xfId="19974"/>
    <cellStyle name="_Value Copy 11 30 05 gas 12 09 05 AURORA at 12 14 05_PCA 7 - Exhibit D update 11_30_08 (2)_NIM Summary 3 2 2" xfId="19975"/>
    <cellStyle name="_Value Copy 11 30 05 gas 12 09 05 AURORA at 12 14 05_PCA 7 - Exhibit D update 11_30_08 (2)_NIM Summary 3 3" xfId="19976"/>
    <cellStyle name="_Value Copy 11 30 05 gas 12 09 05 AURORA at 12 14 05_PCA 7 - Exhibit D update 11_30_08 (2)_NIM Summary 4" xfId="19977"/>
    <cellStyle name="_Value Copy 11 30 05 gas 12 09 05 AURORA at 12 14 05_PCA 7 - Exhibit D update 11_30_08 (2)_NIM Summary 4 2" xfId="19978"/>
    <cellStyle name="_Value Copy 11 30 05 gas 12 09 05 AURORA at 12 14 05_PCA 7 - Exhibit D update 11_30_08 (2)_NIM Summary 4 2 2" xfId="19979"/>
    <cellStyle name="_Value Copy 11 30 05 gas 12 09 05 AURORA at 12 14 05_PCA 7 - Exhibit D update 11_30_08 (2)_NIM Summary 4 3" xfId="19980"/>
    <cellStyle name="_Value Copy 11 30 05 gas 12 09 05 AURORA at 12 14 05_PCA 7 - Exhibit D update 11_30_08 (2)_NIM Summary 5" xfId="19981"/>
    <cellStyle name="_Value Copy 11 30 05 gas 12 09 05 AURORA at 12 14 05_PCA 7 - Exhibit D update 11_30_08 (2)_NIM Summary 5 2" xfId="19982"/>
    <cellStyle name="_Value Copy 11 30 05 gas 12 09 05 AURORA at 12 14 05_PCA 7 - Exhibit D update 11_30_08 (2)_NIM Summary 6" xfId="19983"/>
    <cellStyle name="_Value Copy 11 30 05 gas 12 09 05 AURORA at 12 14 05_PCA 7 - Exhibit D update 11_30_08 (2)_NIM Summary 6 2" xfId="19984"/>
    <cellStyle name="_Value Copy 11 30 05 gas 12 09 05 AURORA at 12 14 05_PCA 7 - Exhibit D update 11_30_08 (2)_NIM Summary_DEM-WP(C) ENERG10C--ctn Mid-C_042010 2010GRC" xfId="19985"/>
    <cellStyle name="_Value Copy 11 30 05 gas 12 09 05 AURORA at 12 14 05_PCA 7 - Exhibit D update 11_30_08 (2)_NIM Summary_DEM-WP(C) ENERG10C--ctn Mid-C_042010 2010GRC 2" xfId="19986"/>
    <cellStyle name="_Value Copy 11 30 05 gas 12 09 05 AURORA at 12 14 05_PCA 8 - Exhibit D update 12_31_09" xfId="19987"/>
    <cellStyle name="_Value Copy 11 30 05 gas 12 09 05 AURORA at 12 14 05_PCA 8 - Exhibit D update 12_31_09 2" xfId="19988"/>
    <cellStyle name="_Value Copy 11 30 05 gas 12 09 05 AURORA at 12 14 05_PCA 8 - Exhibit D update 12_31_09 2 2" xfId="19989"/>
    <cellStyle name="_Value Copy 11 30 05 gas 12 09 05 AURORA at 12 14 05_PCA 8 - Exhibit D update 12_31_09 3" xfId="19990"/>
    <cellStyle name="_Value Copy 11 30 05 gas 12 09 05 AURORA at 12 14 05_PCA 9 -  Exhibit D April 2010" xfId="19991"/>
    <cellStyle name="_Value Copy 11 30 05 gas 12 09 05 AURORA at 12 14 05_PCA 9 -  Exhibit D April 2010 (3)" xfId="19992"/>
    <cellStyle name="_Value Copy 11 30 05 gas 12 09 05 AURORA at 12 14 05_PCA 9 -  Exhibit D April 2010 (3) 2" xfId="19993"/>
    <cellStyle name="_Value Copy 11 30 05 gas 12 09 05 AURORA at 12 14 05_PCA 9 -  Exhibit D April 2010 (3) 2 2" xfId="19994"/>
    <cellStyle name="_Value Copy 11 30 05 gas 12 09 05 AURORA at 12 14 05_PCA 9 -  Exhibit D April 2010 (3) 2 2 2" xfId="19995"/>
    <cellStyle name="_Value Copy 11 30 05 gas 12 09 05 AURORA at 12 14 05_PCA 9 -  Exhibit D April 2010 (3) 2 2 2 2" xfId="19996"/>
    <cellStyle name="_Value Copy 11 30 05 gas 12 09 05 AURORA at 12 14 05_PCA 9 -  Exhibit D April 2010 (3) 2 3" xfId="19997"/>
    <cellStyle name="_Value Copy 11 30 05 gas 12 09 05 AURORA at 12 14 05_PCA 9 -  Exhibit D April 2010 (3) 2 3 2" xfId="19998"/>
    <cellStyle name="_Value Copy 11 30 05 gas 12 09 05 AURORA at 12 14 05_PCA 9 -  Exhibit D April 2010 (3) 2 4" xfId="19999"/>
    <cellStyle name="_Value Copy 11 30 05 gas 12 09 05 AURORA at 12 14 05_PCA 9 -  Exhibit D April 2010 (3) 2 4 2" xfId="20000"/>
    <cellStyle name="_Value Copy 11 30 05 gas 12 09 05 AURORA at 12 14 05_PCA 9 -  Exhibit D April 2010 (3) 3" xfId="20001"/>
    <cellStyle name="_Value Copy 11 30 05 gas 12 09 05 AURORA at 12 14 05_PCA 9 -  Exhibit D April 2010 (3) 3 2" xfId="20002"/>
    <cellStyle name="_Value Copy 11 30 05 gas 12 09 05 AURORA at 12 14 05_PCA 9 -  Exhibit D April 2010 (3) 3 2 2" xfId="20003"/>
    <cellStyle name="_Value Copy 11 30 05 gas 12 09 05 AURORA at 12 14 05_PCA 9 -  Exhibit D April 2010 (3) 3 3" xfId="20004"/>
    <cellStyle name="_Value Copy 11 30 05 gas 12 09 05 AURORA at 12 14 05_PCA 9 -  Exhibit D April 2010 (3) 4" xfId="20005"/>
    <cellStyle name="_Value Copy 11 30 05 gas 12 09 05 AURORA at 12 14 05_PCA 9 -  Exhibit D April 2010 (3) 4 2" xfId="20006"/>
    <cellStyle name="_Value Copy 11 30 05 gas 12 09 05 AURORA at 12 14 05_PCA 9 -  Exhibit D April 2010 (3) 4 2 2" xfId="20007"/>
    <cellStyle name="_Value Copy 11 30 05 gas 12 09 05 AURORA at 12 14 05_PCA 9 -  Exhibit D April 2010 (3) 4 3" xfId="20008"/>
    <cellStyle name="_Value Copy 11 30 05 gas 12 09 05 AURORA at 12 14 05_PCA 9 -  Exhibit D April 2010 (3) 5" xfId="20009"/>
    <cellStyle name="_Value Copy 11 30 05 gas 12 09 05 AURORA at 12 14 05_PCA 9 -  Exhibit D April 2010 (3) 5 2" xfId="20010"/>
    <cellStyle name="_Value Copy 11 30 05 gas 12 09 05 AURORA at 12 14 05_PCA 9 -  Exhibit D April 2010 (3) 6" xfId="20011"/>
    <cellStyle name="_Value Copy 11 30 05 gas 12 09 05 AURORA at 12 14 05_PCA 9 -  Exhibit D April 2010 (3) 6 2" xfId="20012"/>
    <cellStyle name="_Value Copy 11 30 05 gas 12 09 05 AURORA at 12 14 05_PCA 9 -  Exhibit D April 2010 (3)_DEM-WP(C) ENERG10C--ctn Mid-C_042010 2010GRC" xfId="20013"/>
    <cellStyle name="_Value Copy 11 30 05 gas 12 09 05 AURORA at 12 14 05_PCA 9 -  Exhibit D April 2010 (3)_DEM-WP(C) ENERG10C--ctn Mid-C_042010 2010GRC 2" xfId="20014"/>
    <cellStyle name="_Value Copy 11 30 05 gas 12 09 05 AURORA at 12 14 05_PCA 9 -  Exhibit D April 2010 2" xfId="20015"/>
    <cellStyle name="_Value Copy 11 30 05 gas 12 09 05 AURORA at 12 14 05_PCA 9 -  Exhibit D April 2010 2 2" xfId="20016"/>
    <cellStyle name="_Value Copy 11 30 05 gas 12 09 05 AURORA at 12 14 05_PCA 9 -  Exhibit D April 2010 3" xfId="20017"/>
    <cellStyle name="_Value Copy 11 30 05 gas 12 09 05 AURORA at 12 14 05_PCA 9 -  Exhibit D April 2010 3 2" xfId="20018"/>
    <cellStyle name="_Value Copy 11 30 05 gas 12 09 05 AURORA at 12 14 05_PCA 9 -  Exhibit D April 2010 4" xfId="20019"/>
    <cellStyle name="_Value Copy 11 30 05 gas 12 09 05 AURORA at 12 14 05_PCA 9 -  Exhibit D April 2010 4 2" xfId="20020"/>
    <cellStyle name="_Value Copy 11 30 05 gas 12 09 05 AURORA at 12 14 05_PCA 9 -  Exhibit D April 2010 5" xfId="20021"/>
    <cellStyle name="_Value Copy 11 30 05 gas 12 09 05 AURORA at 12 14 05_PCA 9 -  Exhibit D April 2010 5 2" xfId="20022"/>
    <cellStyle name="_Value Copy 11 30 05 gas 12 09 05 AURORA at 12 14 05_PCA 9 -  Exhibit D April 2010 6" xfId="20023"/>
    <cellStyle name="_Value Copy 11 30 05 gas 12 09 05 AURORA at 12 14 05_PCA 9 -  Exhibit D April 2010 6 2" xfId="20024"/>
    <cellStyle name="_Value Copy 11 30 05 gas 12 09 05 AURORA at 12 14 05_PCA 9 -  Exhibit D April 2010 7" xfId="20025"/>
    <cellStyle name="_Value Copy 11 30 05 gas 12 09 05 AURORA at 12 14 05_PCA 9 -  Exhibit D Feb 2010" xfId="20026"/>
    <cellStyle name="_Value Copy 11 30 05 gas 12 09 05 AURORA at 12 14 05_PCA 9 -  Exhibit D Feb 2010 2" xfId="20027"/>
    <cellStyle name="_Value Copy 11 30 05 gas 12 09 05 AURORA at 12 14 05_PCA 9 -  Exhibit D Feb 2010 2 2" xfId="20028"/>
    <cellStyle name="_Value Copy 11 30 05 gas 12 09 05 AURORA at 12 14 05_PCA 9 -  Exhibit D Feb 2010 3" xfId="20029"/>
    <cellStyle name="_Value Copy 11 30 05 gas 12 09 05 AURORA at 12 14 05_PCA 9 -  Exhibit D Feb 2010 v2" xfId="20030"/>
    <cellStyle name="_Value Copy 11 30 05 gas 12 09 05 AURORA at 12 14 05_PCA 9 -  Exhibit D Feb 2010 v2 2" xfId="20031"/>
    <cellStyle name="_Value Copy 11 30 05 gas 12 09 05 AURORA at 12 14 05_PCA 9 -  Exhibit D Feb 2010 v2 2 2" xfId="20032"/>
    <cellStyle name="_Value Copy 11 30 05 gas 12 09 05 AURORA at 12 14 05_PCA 9 -  Exhibit D Feb 2010 v2 3" xfId="20033"/>
    <cellStyle name="_Value Copy 11 30 05 gas 12 09 05 AURORA at 12 14 05_PCA 9 -  Exhibit D Feb 2010 WF" xfId="20034"/>
    <cellStyle name="_Value Copy 11 30 05 gas 12 09 05 AURORA at 12 14 05_PCA 9 -  Exhibit D Feb 2010 WF 2" xfId="20035"/>
    <cellStyle name="_Value Copy 11 30 05 gas 12 09 05 AURORA at 12 14 05_PCA 9 -  Exhibit D Feb 2010 WF 2 2" xfId="20036"/>
    <cellStyle name="_Value Copy 11 30 05 gas 12 09 05 AURORA at 12 14 05_PCA 9 -  Exhibit D Feb 2010 WF 3" xfId="20037"/>
    <cellStyle name="_Value Copy 11 30 05 gas 12 09 05 AURORA at 12 14 05_PCA 9 -  Exhibit D Jan 2010" xfId="20038"/>
    <cellStyle name="_Value Copy 11 30 05 gas 12 09 05 AURORA at 12 14 05_PCA 9 -  Exhibit D Jan 2010 2" xfId="20039"/>
    <cellStyle name="_Value Copy 11 30 05 gas 12 09 05 AURORA at 12 14 05_PCA 9 -  Exhibit D Jan 2010 2 2" xfId="20040"/>
    <cellStyle name="_Value Copy 11 30 05 gas 12 09 05 AURORA at 12 14 05_PCA 9 -  Exhibit D Jan 2010 3" xfId="20041"/>
    <cellStyle name="_Value Copy 11 30 05 gas 12 09 05 AURORA at 12 14 05_PCA 9 -  Exhibit D March 2010 (2)" xfId="20042"/>
    <cellStyle name="_Value Copy 11 30 05 gas 12 09 05 AURORA at 12 14 05_PCA 9 -  Exhibit D March 2010 (2) 2" xfId="20043"/>
    <cellStyle name="_Value Copy 11 30 05 gas 12 09 05 AURORA at 12 14 05_PCA 9 -  Exhibit D March 2010 (2) 2 2" xfId="20044"/>
    <cellStyle name="_Value Copy 11 30 05 gas 12 09 05 AURORA at 12 14 05_PCA 9 -  Exhibit D March 2010 (2) 3" xfId="20045"/>
    <cellStyle name="_Value Copy 11 30 05 gas 12 09 05 AURORA at 12 14 05_PCA 9 -  Exhibit D Nov 2010" xfId="20046"/>
    <cellStyle name="_Value Copy 11 30 05 gas 12 09 05 AURORA at 12 14 05_PCA 9 -  Exhibit D Nov 2010 2" xfId="20047"/>
    <cellStyle name="_Value Copy 11 30 05 gas 12 09 05 AURORA at 12 14 05_PCA 9 -  Exhibit D Nov 2010 2 2" xfId="20048"/>
    <cellStyle name="_Value Copy 11 30 05 gas 12 09 05 AURORA at 12 14 05_PCA 9 -  Exhibit D Nov 2010 3" xfId="20049"/>
    <cellStyle name="_Value Copy 11 30 05 gas 12 09 05 AURORA at 12 14 05_PCA 9 - Exhibit D at August 2010" xfId="20050"/>
    <cellStyle name="_Value Copy 11 30 05 gas 12 09 05 AURORA at 12 14 05_PCA 9 - Exhibit D at August 2010 2" xfId="20051"/>
    <cellStyle name="_Value Copy 11 30 05 gas 12 09 05 AURORA at 12 14 05_PCA 9 - Exhibit D at August 2010 2 2" xfId="20052"/>
    <cellStyle name="_Value Copy 11 30 05 gas 12 09 05 AURORA at 12 14 05_PCA 9 - Exhibit D at August 2010 3" xfId="20053"/>
    <cellStyle name="_Value Copy 11 30 05 gas 12 09 05 AURORA at 12 14 05_PCA 9 - Exhibit D June 2010 GRC" xfId="20054"/>
    <cellStyle name="_Value Copy 11 30 05 gas 12 09 05 AURORA at 12 14 05_PCA 9 - Exhibit D June 2010 GRC 2" xfId="20055"/>
    <cellStyle name="_Value Copy 11 30 05 gas 12 09 05 AURORA at 12 14 05_PCA 9 - Exhibit D June 2010 GRC 2 2" xfId="20056"/>
    <cellStyle name="_Value Copy 11 30 05 gas 12 09 05 AURORA at 12 14 05_PCA 9 - Exhibit D June 2010 GRC 3" xfId="20057"/>
    <cellStyle name="_Value Copy 11 30 05 gas 12 09 05 AURORA at 12 14 05_Power Costs - Comparison bx Rbtl-Staff-Jt-PC" xfId="20058"/>
    <cellStyle name="_Value Copy 11 30 05 gas 12 09 05 AURORA at 12 14 05_Power Costs - Comparison bx Rbtl-Staff-Jt-PC 2" xfId="20059"/>
    <cellStyle name="_Value Copy 11 30 05 gas 12 09 05 AURORA at 12 14 05_Power Costs - Comparison bx Rbtl-Staff-Jt-PC 2 2" xfId="20060"/>
    <cellStyle name="_Value Copy 11 30 05 gas 12 09 05 AURORA at 12 14 05_Power Costs - Comparison bx Rbtl-Staff-Jt-PC 2 2 2" xfId="20061"/>
    <cellStyle name="_Value Copy 11 30 05 gas 12 09 05 AURORA at 12 14 05_Power Costs - Comparison bx Rbtl-Staff-Jt-PC 2 2 2 2" xfId="20062"/>
    <cellStyle name="_Value Copy 11 30 05 gas 12 09 05 AURORA at 12 14 05_Power Costs - Comparison bx Rbtl-Staff-Jt-PC 2 3" xfId="20063"/>
    <cellStyle name="_Value Copy 11 30 05 gas 12 09 05 AURORA at 12 14 05_Power Costs - Comparison bx Rbtl-Staff-Jt-PC 2 3 2" xfId="20064"/>
    <cellStyle name="_Value Copy 11 30 05 gas 12 09 05 AURORA at 12 14 05_Power Costs - Comparison bx Rbtl-Staff-Jt-PC 2 4" xfId="20065"/>
    <cellStyle name="_Value Copy 11 30 05 gas 12 09 05 AURORA at 12 14 05_Power Costs - Comparison bx Rbtl-Staff-Jt-PC 2 4 2" xfId="20066"/>
    <cellStyle name="_Value Copy 11 30 05 gas 12 09 05 AURORA at 12 14 05_Power Costs - Comparison bx Rbtl-Staff-Jt-PC 3" xfId="20067"/>
    <cellStyle name="_Value Copy 11 30 05 gas 12 09 05 AURORA at 12 14 05_Power Costs - Comparison bx Rbtl-Staff-Jt-PC 3 2" xfId="20068"/>
    <cellStyle name="_Value Copy 11 30 05 gas 12 09 05 AURORA at 12 14 05_Power Costs - Comparison bx Rbtl-Staff-Jt-PC 3 2 2" xfId="20069"/>
    <cellStyle name="_Value Copy 11 30 05 gas 12 09 05 AURORA at 12 14 05_Power Costs - Comparison bx Rbtl-Staff-Jt-PC 3 3" xfId="20070"/>
    <cellStyle name="_Value Copy 11 30 05 gas 12 09 05 AURORA at 12 14 05_Power Costs - Comparison bx Rbtl-Staff-Jt-PC 4" xfId="20071"/>
    <cellStyle name="_Value Copy 11 30 05 gas 12 09 05 AURORA at 12 14 05_Power Costs - Comparison bx Rbtl-Staff-Jt-PC 4 2" xfId="20072"/>
    <cellStyle name="_Value Copy 11 30 05 gas 12 09 05 AURORA at 12 14 05_Power Costs - Comparison bx Rbtl-Staff-Jt-PC 4 2 2" xfId="20073"/>
    <cellStyle name="_Value Copy 11 30 05 gas 12 09 05 AURORA at 12 14 05_Power Costs - Comparison bx Rbtl-Staff-Jt-PC 4 3" xfId="20074"/>
    <cellStyle name="_Value Copy 11 30 05 gas 12 09 05 AURORA at 12 14 05_Power Costs - Comparison bx Rbtl-Staff-Jt-PC 5" xfId="20075"/>
    <cellStyle name="_Value Copy 11 30 05 gas 12 09 05 AURORA at 12 14 05_Power Costs - Comparison bx Rbtl-Staff-Jt-PC 5 2" xfId="20076"/>
    <cellStyle name="_Value Copy 11 30 05 gas 12 09 05 AURORA at 12 14 05_Power Costs - Comparison bx Rbtl-Staff-Jt-PC 6" xfId="20077"/>
    <cellStyle name="_Value Copy 11 30 05 gas 12 09 05 AURORA at 12 14 05_Power Costs - Comparison bx Rbtl-Staff-Jt-PC 6 2" xfId="20078"/>
    <cellStyle name="_Value Copy 11 30 05 gas 12 09 05 AURORA at 12 14 05_Power Costs - Comparison bx Rbtl-Staff-Jt-PC_Adj Bench DR 3 for Initial Briefs (Electric)" xfId="20079"/>
    <cellStyle name="_Value Copy 11 30 05 gas 12 09 05 AURORA at 12 14 05_Power Costs - Comparison bx Rbtl-Staff-Jt-PC_Adj Bench DR 3 for Initial Briefs (Electric) 2" xfId="20080"/>
    <cellStyle name="_Value Copy 11 30 05 gas 12 09 05 AURORA at 12 14 05_Power Costs - Comparison bx Rbtl-Staff-Jt-PC_Adj Bench DR 3 for Initial Briefs (Electric) 2 2" xfId="20081"/>
    <cellStyle name="_Value Copy 11 30 05 gas 12 09 05 AURORA at 12 14 05_Power Costs - Comparison bx Rbtl-Staff-Jt-PC_Adj Bench DR 3 for Initial Briefs (Electric) 2 2 2" xfId="20082"/>
    <cellStyle name="_Value Copy 11 30 05 gas 12 09 05 AURORA at 12 14 05_Power Costs - Comparison bx Rbtl-Staff-Jt-PC_Adj Bench DR 3 for Initial Briefs (Electric) 2 2 2 2" xfId="20083"/>
    <cellStyle name="_Value Copy 11 30 05 gas 12 09 05 AURORA at 12 14 05_Power Costs - Comparison bx Rbtl-Staff-Jt-PC_Adj Bench DR 3 for Initial Briefs (Electric) 2 3" xfId="20084"/>
    <cellStyle name="_Value Copy 11 30 05 gas 12 09 05 AURORA at 12 14 05_Power Costs - Comparison bx Rbtl-Staff-Jt-PC_Adj Bench DR 3 for Initial Briefs (Electric) 2 3 2" xfId="20085"/>
    <cellStyle name="_Value Copy 11 30 05 gas 12 09 05 AURORA at 12 14 05_Power Costs - Comparison bx Rbtl-Staff-Jt-PC_Adj Bench DR 3 for Initial Briefs (Electric) 2 4" xfId="20086"/>
    <cellStyle name="_Value Copy 11 30 05 gas 12 09 05 AURORA at 12 14 05_Power Costs - Comparison bx Rbtl-Staff-Jt-PC_Adj Bench DR 3 for Initial Briefs (Electric) 2 4 2" xfId="20087"/>
    <cellStyle name="_Value Copy 11 30 05 gas 12 09 05 AURORA at 12 14 05_Power Costs - Comparison bx Rbtl-Staff-Jt-PC_Adj Bench DR 3 for Initial Briefs (Electric) 3" xfId="20088"/>
    <cellStyle name="_Value Copy 11 30 05 gas 12 09 05 AURORA at 12 14 05_Power Costs - Comparison bx Rbtl-Staff-Jt-PC_Adj Bench DR 3 for Initial Briefs (Electric) 3 2" xfId="20089"/>
    <cellStyle name="_Value Copy 11 30 05 gas 12 09 05 AURORA at 12 14 05_Power Costs - Comparison bx Rbtl-Staff-Jt-PC_Adj Bench DR 3 for Initial Briefs (Electric) 3 2 2" xfId="20090"/>
    <cellStyle name="_Value Copy 11 30 05 gas 12 09 05 AURORA at 12 14 05_Power Costs - Comparison bx Rbtl-Staff-Jt-PC_Adj Bench DR 3 for Initial Briefs (Electric) 3 3" xfId="20091"/>
    <cellStyle name="_Value Copy 11 30 05 gas 12 09 05 AURORA at 12 14 05_Power Costs - Comparison bx Rbtl-Staff-Jt-PC_Adj Bench DR 3 for Initial Briefs (Electric) 4" xfId="20092"/>
    <cellStyle name="_Value Copy 11 30 05 gas 12 09 05 AURORA at 12 14 05_Power Costs - Comparison bx Rbtl-Staff-Jt-PC_Adj Bench DR 3 for Initial Briefs (Electric) 4 2" xfId="20093"/>
    <cellStyle name="_Value Copy 11 30 05 gas 12 09 05 AURORA at 12 14 05_Power Costs - Comparison bx Rbtl-Staff-Jt-PC_Adj Bench DR 3 for Initial Briefs (Electric) 4 2 2" xfId="20094"/>
    <cellStyle name="_Value Copy 11 30 05 gas 12 09 05 AURORA at 12 14 05_Power Costs - Comparison bx Rbtl-Staff-Jt-PC_Adj Bench DR 3 for Initial Briefs (Electric) 4 3" xfId="20095"/>
    <cellStyle name="_Value Copy 11 30 05 gas 12 09 05 AURORA at 12 14 05_Power Costs - Comparison bx Rbtl-Staff-Jt-PC_Adj Bench DR 3 for Initial Briefs (Electric) 5" xfId="20096"/>
    <cellStyle name="_Value Copy 11 30 05 gas 12 09 05 AURORA at 12 14 05_Power Costs - Comparison bx Rbtl-Staff-Jt-PC_Adj Bench DR 3 for Initial Briefs (Electric) 5 2" xfId="20097"/>
    <cellStyle name="_Value Copy 11 30 05 gas 12 09 05 AURORA at 12 14 05_Power Costs - Comparison bx Rbtl-Staff-Jt-PC_Adj Bench DR 3 for Initial Briefs (Electric) 6" xfId="20098"/>
    <cellStyle name="_Value Copy 11 30 05 gas 12 09 05 AURORA at 12 14 05_Power Costs - Comparison bx Rbtl-Staff-Jt-PC_Adj Bench DR 3 for Initial Briefs (Electric) 6 2" xfId="20099"/>
    <cellStyle name="_Value Copy 11 30 05 gas 12 09 05 AURORA at 12 14 05_Power Costs - Comparison bx Rbtl-Staff-Jt-PC_Adj Bench DR 3 for Initial Briefs (Electric)_DEM-WP(C) ENERG10C--ctn Mid-C_042010 2010GRC" xfId="20100"/>
    <cellStyle name="_Value Copy 11 30 05 gas 12 09 05 AURORA at 12 14 05_Power Costs - Comparison bx Rbtl-Staff-Jt-PC_Adj Bench DR 3 for Initial Briefs (Electric)_DEM-WP(C) ENERG10C--ctn Mid-C_042010 2010GRC 2" xfId="20101"/>
    <cellStyle name="_Value Copy 11 30 05 gas 12 09 05 AURORA at 12 14 05_Power Costs - Comparison bx Rbtl-Staff-Jt-PC_DEM-WP(C) ENERG10C--ctn Mid-C_042010 2010GRC" xfId="20102"/>
    <cellStyle name="_Value Copy 11 30 05 gas 12 09 05 AURORA at 12 14 05_Power Costs - Comparison bx Rbtl-Staff-Jt-PC_DEM-WP(C) ENERG10C--ctn Mid-C_042010 2010GRC 2" xfId="20103"/>
    <cellStyle name="_Value Copy 11 30 05 gas 12 09 05 AURORA at 12 14 05_Power Costs - Comparison bx Rbtl-Staff-Jt-PC_Electric Rev Req Model (2009 GRC) Rebuttal" xfId="20104"/>
    <cellStyle name="_Value Copy 11 30 05 gas 12 09 05 AURORA at 12 14 05_Power Costs - Comparison bx Rbtl-Staff-Jt-PC_Electric Rev Req Model (2009 GRC) Rebuttal 2" xfId="20105"/>
    <cellStyle name="_Value Copy 11 30 05 gas 12 09 05 AURORA at 12 14 05_Power Costs - Comparison bx Rbtl-Staff-Jt-PC_Electric Rev Req Model (2009 GRC) Rebuttal 2 2" xfId="20106"/>
    <cellStyle name="_Value Copy 11 30 05 gas 12 09 05 AURORA at 12 14 05_Power Costs - Comparison bx Rbtl-Staff-Jt-PC_Electric Rev Req Model (2009 GRC) Rebuttal 2 2 2" xfId="20107"/>
    <cellStyle name="_Value Copy 11 30 05 gas 12 09 05 AURORA at 12 14 05_Power Costs - Comparison bx Rbtl-Staff-Jt-PC_Electric Rev Req Model (2009 GRC) Rebuttal 2 3" xfId="20108"/>
    <cellStyle name="_Value Copy 11 30 05 gas 12 09 05 AURORA at 12 14 05_Power Costs - Comparison bx Rbtl-Staff-Jt-PC_Electric Rev Req Model (2009 GRC) Rebuttal 3" xfId="20109"/>
    <cellStyle name="_Value Copy 11 30 05 gas 12 09 05 AURORA at 12 14 05_Power Costs - Comparison bx Rbtl-Staff-Jt-PC_Electric Rev Req Model (2009 GRC) Rebuttal 3 2" xfId="20110"/>
    <cellStyle name="_Value Copy 11 30 05 gas 12 09 05 AURORA at 12 14 05_Power Costs - Comparison bx Rbtl-Staff-Jt-PC_Electric Rev Req Model (2009 GRC) Rebuttal 4" xfId="20111"/>
    <cellStyle name="_Value Copy 11 30 05 gas 12 09 05 AURORA at 12 14 05_Power Costs - Comparison bx Rbtl-Staff-Jt-PC_Electric Rev Req Model (2009 GRC) Rebuttal REmoval of New  WH Solar AdjustMI" xfId="20112"/>
    <cellStyle name="_Value Copy 11 30 05 gas 12 09 05 AURORA at 12 14 05_Power Costs - Comparison bx Rbtl-Staff-Jt-PC_Electric Rev Req Model (2009 GRC) Rebuttal REmoval of New  WH Solar AdjustMI 2" xfId="20113"/>
    <cellStyle name="_Value Copy 11 30 05 gas 12 09 05 AURORA at 12 14 05_Power Costs - Comparison bx Rbtl-Staff-Jt-PC_Electric Rev Req Model (2009 GRC) Rebuttal REmoval of New  WH Solar AdjustMI 2 2" xfId="20114"/>
    <cellStyle name="_Value Copy 11 30 05 gas 12 09 05 AURORA at 12 14 05_Power Costs - Comparison bx Rbtl-Staff-Jt-PC_Electric Rev Req Model (2009 GRC) Rebuttal REmoval of New  WH Solar AdjustMI 2 2 2" xfId="20115"/>
    <cellStyle name="_Value Copy 11 30 05 gas 12 09 05 AURORA at 12 14 05_Power Costs - Comparison bx Rbtl-Staff-Jt-PC_Electric Rev Req Model (2009 GRC) Rebuttal REmoval of New  WH Solar AdjustMI 2 2 2 2" xfId="20116"/>
    <cellStyle name="_Value Copy 11 30 05 gas 12 09 05 AURORA at 12 14 05_Power Costs - Comparison bx Rbtl-Staff-Jt-PC_Electric Rev Req Model (2009 GRC) Rebuttal REmoval of New  WH Solar AdjustMI 2 3" xfId="20117"/>
    <cellStyle name="_Value Copy 11 30 05 gas 12 09 05 AURORA at 12 14 05_Power Costs - Comparison bx Rbtl-Staff-Jt-PC_Electric Rev Req Model (2009 GRC) Rebuttal REmoval of New  WH Solar AdjustMI 2 3 2" xfId="20118"/>
    <cellStyle name="_Value Copy 11 30 05 gas 12 09 05 AURORA at 12 14 05_Power Costs - Comparison bx Rbtl-Staff-Jt-PC_Electric Rev Req Model (2009 GRC) Rebuttal REmoval of New  WH Solar AdjustMI 2 4" xfId="20119"/>
    <cellStyle name="_Value Copy 11 30 05 gas 12 09 05 AURORA at 12 14 05_Power Costs - Comparison bx Rbtl-Staff-Jt-PC_Electric Rev Req Model (2009 GRC) Rebuttal REmoval of New  WH Solar AdjustMI 2 4 2" xfId="20120"/>
    <cellStyle name="_Value Copy 11 30 05 gas 12 09 05 AURORA at 12 14 05_Power Costs - Comparison bx Rbtl-Staff-Jt-PC_Electric Rev Req Model (2009 GRC) Rebuttal REmoval of New  WH Solar AdjustMI 3" xfId="20121"/>
    <cellStyle name="_Value Copy 11 30 05 gas 12 09 05 AURORA at 12 14 05_Power Costs - Comparison bx Rbtl-Staff-Jt-PC_Electric Rev Req Model (2009 GRC) Rebuttal REmoval of New  WH Solar AdjustMI 3 2" xfId="20122"/>
    <cellStyle name="_Value Copy 11 30 05 gas 12 09 05 AURORA at 12 14 05_Power Costs - Comparison bx Rbtl-Staff-Jt-PC_Electric Rev Req Model (2009 GRC) Rebuttal REmoval of New  WH Solar AdjustMI 3 2 2" xfId="20123"/>
    <cellStyle name="_Value Copy 11 30 05 gas 12 09 05 AURORA at 12 14 05_Power Costs - Comparison bx Rbtl-Staff-Jt-PC_Electric Rev Req Model (2009 GRC) Rebuttal REmoval of New  WH Solar AdjustMI 3 3" xfId="20124"/>
    <cellStyle name="_Value Copy 11 30 05 gas 12 09 05 AURORA at 12 14 05_Power Costs - Comparison bx Rbtl-Staff-Jt-PC_Electric Rev Req Model (2009 GRC) Rebuttal REmoval of New  WH Solar AdjustMI 4" xfId="20125"/>
    <cellStyle name="_Value Copy 11 30 05 gas 12 09 05 AURORA at 12 14 05_Power Costs - Comparison bx Rbtl-Staff-Jt-PC_Electric Rev Req Model (2009 GRC) Rebuttal REmoval of New  WH Solar AdjustMI 4 2" xfId="20126"/>
    <cellStyle name="_Value Copy 11 30 05 gas 12 09 05 AURORA at 12 14 05_Power Costs - Comparison bx Rbtl-Staff-Jt-PC_Electric Rev Req Model (2009 GRC) Rebuttal REmoval of New  WH Solar AdjustMI 4 2 2" xfId="20127"/>
    <cellStyle name="_Value Copy 11 30 05 gas 12 09 05 AURORA at 12 14 05_Power Costs - Comparison bx Rbtl-Staff-Jt-PC_Electric Rev Req Model (2009 GRC) Rebuttal REmoval of New  WH Solar AdjustMI 4 3" xfId="20128"/>
    <cellStyle name="_Value Copy 11 30 05 gas 12 09 05 AURORA at 12 14 05_Power Costs - Comparison bx Rbtl-Staff-Jt-PC_Electric Rev Req Model (2009 GRC) Rebuttal REmoval of New  WH Solar AdjustMI 5" xfId="20129"/>
    <cellStyle name="_Value Copy 11 30 05 gas 12 09 05 AURORA at 12 14 05_Power Costs - Comparison bx Rbtl-Staff-Jt-PC_Electric Rev Req Model (2009 GRC) Rebuttal REmoval of New  WH Solar AdjustMI 5 2" xfId="20130"/>
    <cellStyle name="_Value Copy 11 30 05 gas 12 09 05 AURORA at 12 14 05_Power Costs - Comparison bx Rbtl-Staff-Jt-PC_Electric Rev Req Model (2009 GRC) Rebuttal REmoval of New  WH Solar AdjustMI 6" xfId="20131"/>
    <cellStyle name="_Value Copy 11 30 05 gas 12 09 05 AURORA at 12 14 05_Power Costs - Comparison bx Rbtl-Staff-Jt-PC_Electric Rev Req Model (2009 GRC) Rebuttal REmoval of New  WH Solar AdjustMI 6 2" xfId="20132"/>
    <cellStyle name="_Value Copy 11 30 05 gas 12 09 05 AURORA at 12 14 05_Power Costs - Comparison bx Rbtl-Staff-Jt-PC_Electric Rev Req Model (2009 GRC) Rebuttal REmoval of New  WH Solar AdjustMI_DEM-WP(C) ENERG10C--ctn Mid-C_042010 2010GRC" xfId="20133"/>
    <cellStyle name="_Value Copy 11 30 05 gas 12 09 05 AURORA at 12 14 05_Power Costs - Comparison bx Rbtl-Staff-Jt-PC_Electric Rev Req Model (2009 GRC) Rebuttal REmoval of New  WH Solar AdjustMI_DEM-WP(C) ENERG10C--ctn Mid-C_042010 2010GRC 2" xfId="20134"/>
    <cellStyle name="_Value Copy 11 30 05 gas 12 09 05 AURORA at 12 14 05_Power Costs - Comparison bx Rbtl-Staff-Jt-PC_Electric Rev Req Model (2009 GRC) Revised 01-18-2010" xfId="20135"/>
    <cellStyle name="_Value Copy 11 30 05 gas 12 09 05 AURORA at 12 14 05_Power Costs - Comparison bx Rbtl-Staff-Jt-PC_Electric Rev Req Model (2009 GRC) Revised 01-18-2010 2" xfId="20136"/>
    <cellStyle name="_Value Copy 11 30 05 gas 12 09 05 AURORA at 12 14 05_Power Costs - Comparison bx Rbtl-Staff-Jt-PC_Electric Rev Req Model (2009 GRC) Revised 01-18-2010 2 2" xfId="20137"/>
    <cellStyle name="_Value Copy 11 30 05 gas 12 09 05 AURORA at 12 14 05_Power Costs - Comparison bx Rbtl-Staff-Jt-PC_Electric Rev Req Model (2009 GRC) Revised 01-18-2010 2 2 2" xfId="20138"/>
    <cellStyle name="_Value Copy 11 30 05 gas 12 09 05 AURORA at 12 14 05_Power Costs - Comparison bx Rbtl-Staff-Jt-PC_Electric Rev Req Model (2009 GRC) Revised 01-18-2010 2 2 2 2" xfId="20139"/>
    <cellStyle name="_Value Copy 11 30 05 gas 12 09 05 AURORA at 12 14 05_Power Costs - Comparison bx Rbtl-Staff-Jt-PC_Electric Rev Req Model (2009 GRC) Revised 01-18-2010 2 3" xfId="20140"/>
    <cellStyle name="_Value Copy 11 30 05 gas 12 09 05 AURORA at 12 14 05_Power Costs - Comparison bx Rbtl-Staff-Jt-PC_Electric Rev Req Model (2009 GRC) Revised 01-18-2010 2 3 2" xfId="20141"/>
    <cellStyle name="_Value Copy 11 30 05 gas 12 09 05 AURORA at 12 14 05_Power Costs - Comparison bx Rbtl-Staff-Jt-PC_Electric Rev Req Model (2009 GRC) Revised 01-18-2010 2 4" xfId="20142"/>
    <cellStyle name="_Value Copy 11 30 05 gas 12 09 05 AURORA at 12 14 05_Power Costs - Comparison bx Rbtl-Staff-Jt-PC_Electric Rev Req Model (2009 GRC) Revised 01-18-2010 2 4 2" xfId="20143"/>
    <cellStyle name="_Value Copy 11 30 05 gas 12 09 05 AURORA at 12 14 05_Power Costs - Comparison bx Rbtl-Staff-Jt-PC_Electric Rev Req Model (2009 GRC) Revised 01-18-2010 3" xfId="20144"/>
    <cellStyle name="_Value Copy 11 30 05 gas 12 09 05 AURORA at 12 14 05_Power Costs - Comparison bx Rbtl-Staff-Jt-PC_Electric Rev Req Model (2009 GRC) Revised 01-18-2010 3 2" xfId="20145"/>
    <cellStyle name="_Value Copy 11 30 05 gas 12 09 05 AURORA at 12 14 05_Power Costs - Comparison bx Rbtl-Staff-Jt-PC_Electric Rev Req Model (2009 GRC) Revised 01-18-2010 3 2 2" xfId="20146"/>
    <cellStyle name="_Value Copy 11 30 05 gas 12 09 05 AURORA at 12 14 05_Power Costs - Comparison bx Rbtl-Staff-Jt-PC_Electric Rev Req Model (2009 GRC) Revised 01-18-2010 3 3" xfId="20147"/>
    <cellStyle name="_Value Copy 11 30 05 gas 12 09 05 AURORA at 12 14 05_Power Costs - Comparison bx Rbtl-Staff-Jt-PC_Electric Rev Req Model (2009 GRC) Revised 01-18-2010 4" xfId="20148"/>
    <cellStyle name="_Value Copy 11 30 05 gas 12 09 05 AURORA at 12 14 05_Power Costs - Comparison bx Rbtl-Staff-Jt-PC_Electric Rev Req Model (2009 GRC) Revised 01-18-2010 4 2" xfId="20149"/>
    <cellStyle name="_Value Copy 11 30 05 gas 12 09 05 AURORA at 12 14 05_Power Costs - Comparison bx Rbtl-Staff-Jt-PC_Electric Rev Req Model (2009 GRC) Revised 01-18-2010 4 2 2" xfId="20150"/>
    <cellStyle name="_Value Copy 11 30 05 gas 12 09 05 AURORA at 12 14 05_Power Costs - Comparison bx Rbtl-Staff-Jt-PC_Electric Rev Req Model (2009 GRC) Revised 01-18-2010 4 3" xfId="20151"/>
    <cellStyle name="_Value Copy 11 30 05 gas 12 09 05 AURORA at 12 14 05_Power Costs - Comparison bx Rbtl-Staff-Jt-PC_Electric Rev Req Model (2009 GRC) Revised 01-18-2010 5" xfId="20152"/>
    <cellStyle name="_Value Copy 11 30 05 gas 12 09 05 AURORA at 12 14 05_Power Costs - Comparison bx Rbtl-Staff-Jt-PC_Electric Rev Req Model (2009 GRC) Revised 01-18-2010 5 2" xfId="20153"/>
    <cellStyle name="_Value Copy 11 30 05 gas 12 09 05 AURORA at 12 14 05_Power Costs - Comparison bx Rbtl-Staff-Jt-PC_Electric Rev Req Model (2009 GRC) Revised 01-18-2010 6" xfId="20154"/>
    <cellStyle name="_Value Copy 11 30 05 gas 12 09 05 AURORA at 12 14 05_Power Costs - Comparison bx Rbtl-Staff-Jt-PC_Electric Rev Req Model (2009 GRC) Revised 01-18-2010 6 2" xfId="20155"/>
    <cellStyle name="_Value Copy 11 30 05 gas 12 09 05 AURORA at 12 14 05_Power Costs - Comparison bx Rbtl-Staff-Jt-PC_Electric Rev Req Model (2009 GRC) Revised 01-18-2010_DEM-WP(C) ENERG10C--ctn Mid-C_042010 2010GRC" xfId="20156"/>
    <cellStyle name="_Value Copy 11 30 05 gas 12 09 05 AURORA at 12 14 05_Power Costs - Comparison bx Rbtl-Staff-Jt-PC_Electric Rev Req Model (2009 GRC) Revised 01-18-2010_DEM-WP(C) ENERG10C--ctn Mid-C_042010 2010GRC 2" xfId="20157"/>
    <cellStyle name="_Value Copy 11 30 05 gas 12 09 05 AURORA at 12 14 05_Power Costs - Comparison bx Rbtl-Staff-Jt-PC_Final Order Electric EXHIBIT A-1" xfId="20158"/>
    <cellStyle name="_Value Copy 11 30 05 gas 12 09 05 AURORA at 12 14 05_Power Costs - Comparison bx Rbtl-Staff-Jt-PC_Final Order Electric EXHIBIT A-1 2" xfId="20159"/>
    <cellStyle name="_Value Copy 11 30 05 gas 12 09 05 AURORA at 12 14 05_Power Costs - Comparison bx Rbtl-Staff-Jt-PC_Final Order Electric EXHIBIT A-1 2 2" xfId="20160"/>
    <cellStyle name="_Value Copy 11 30 05 gas 12 09 05 AURORA at 12 14 05_Power Costs - Comparison bx Rbtl-Staff-Jt-PC_Final Order Electric EXHIBIT A-1 2 2 2" xfId="20161"/>
    <cellStyle name="_Value Copy 11 30 05 gas 12 09 05 AURORA at 12 14 05_Power Costs - Comparison bx Rbtl-Staff-Jt-PC_Final Order Electric EXHIBIT A-1 2 3" xfId="20162"/>
    <cellStyle name="_Value Copy 11 30 05 gas 12 09 05 AURORA at 12 14 05_Power Costs - Comparison bx Rbtl-Staff-Jt-PC_Final Order Electric EXHIBIT A-1 3" xfId="20163"/>
    <cellStyle name="_Value Copy 11 30 05 gas 12 09 05 AURORA at 12 14 05_Power Costs - Comparison bx Rbtl-Staff-Jt-PC_Final Order Electric EXHIBIT A-1 3 2" xfId="20164"/>
    <cellStyle name="_Value Copy 11 30 05 gas 12 09 05 AURORA at 12 14 05_Power Costs - Comparison bx Rbtl-Staff-Jt-PC_Final Order Electric EXHIBIT A-1 3 2 2" xfId="20165"/>
    <cellStyle name="_Value Copy 11 30 05 gas 12 09 05 AURORA at 12 14 05_Power Costs - Comparison bx Rbtl-Staff-Jt-PC_Final Order Electric EXHIBIT A-1 3 3" xfId="20166"/>
    <cellStyle name="_Value Copy 11 30 05 gas 12 09 05 AURORA at 12 14 05_Power Costs - Comparison bx Rbtl-Staff-Jt-PC_Final Order Electric EXHIBIT A-1 4" xfId="20167"/>
    <cellStyle name="_Value Copy 11 30 05 gas 12 09 05 AURORA at 12 14 05_Power Costs - Comparison bx Rbtl-Staff-Jt-PC_Final Order Electric EXHIBIT A-1 4 2" xfId="20168"/>
    <cellStyle name="_Value Copy 11 30 05 gas 12 09 05 AURORA at 12 14 05_Power Costs - Comparison bx Rbtl-Staff-Jt-PC_Final Order Electric EXHIBIT A-1 5" xfId="20169"/>
    <cellStyle name="_Value Copy 11 30 05 gas 12 09 05 AURORA at 12 14 05_Power Costs - Comparison bx Rbtl-Staff-Jt-PC_Final Order Electric EXHIBIT A-1 6" xfId="20170"/>
    <cellStyle name="_Value Copy 11 30 05 gas 12 09 05 AURORA at 12 14 05_Production Adj 4.37" xfId="20171"/>
    <cellStyle name="_Value Copy 11 30 05 gas 12 09 05 AURORA at 12 14 05_Production Adj 4.37 2" xfId="20172"/>
    <cellStyle name="_Value Copy 11 30 05 gas 12 09 05 AURORA at 12 14 05_Production Adj 4.37 2 2" xfId="20173"/>
    <cellStyle name="_Value Copy 11 30 05 gas 12 09 05 AURORA at 12 14 05_Production Adj 4.37 2 2 2" xfId="20174"/>
    <cellStyle name="_Value Copy 11 30 05 gas 12 09 05 AURORA at 12 14 05_Production Adj 4.37 2 3" xfId="20175"/>
    <cellStyle name="_Value Copy 11 30 05 gas 12 09 05 AURORA at 12 14 05_Production Adj 4.37 3" xfId="20176"/>
    <cellStyle name="_Value Copy 11 30 05 gas 12 09 05 AURORA at 12 14 05_Production Adj 4.37 3 2" xfId="20177"/>
    <cellStyle name="_Value Copy 11 30 05 gas 12 09 05 AURORA at 12 14 05_Production Adj 4.37 4" xfId="20178"/>
    <cellStyle name="_Value Copy 11 30 05 gas 12 09 05 AURORA at 12 14 05_Purchased Power Adj 4.03" xfId="20179"/>
    <cellStyle name="_Value Copy 11 30 05 gas 12 09 05 AURORA at 12 14 05_Purchased Power Adj 4.03 2" xfId="20180"/>
    <cellStyle name="_Value Copy 11 30 05 gas 12 09 05 AURORA at 12 14 05_Purchased Power Adj 4.03 2 2" xfId="20181"/>
    <cellStyle name="_Value Copy 11 30 05 gas 12 09 05 AURORA at 12 14 05_Purchased Power Adj 4.03 2 2 2" xfId="20182"/>
    <cellStyle name="_Value Copy 11 30 05 gas 12 09 05 AURORA at 12 14 05_Purchased Power Adj 4.03 2 3" xfId="20183"/>
    <cellStyle name="_Value Copy 11 30 05 gas 12 09 05 AURORA at 12 14 05_Purchased Power Adj 4.03 3" xfId="20184"/>
    <cellStyle name="_Value Copy 11 30 05 gas 12 09 05 AURORA at 12 14 05_Purchased Power Adj 4.03 3 2" xfId="20185"/>
    <cellStyle name="_Value Copy 11 30 05 gas 12 09 05 AURORA at 12 14 05_Purchased Power Adj 4.03 4" xfId="20186"/>
    <cellStyle name="_Value Copy 11 30 05 gas 12 09 05 AURORA at 12 14 05_Rate Design Sch 24" xfId="20187"/>
    <cellStyle name="_Value Copy 11 30 05 gas 12 09 05 AURORA at 12 14 05_Rate Design Sch 24 2" xfId="20188"/>
    <cellStyle name="_Value Copy 11 30 05 gas 12 09 05 AURORA at 12 14 05_Rate Design Sch 24 2 2" xfId="20189"/>
    <cellStyle name="_Value Copy 11 30 05 gas 12 09 05 AURORA at 12 14 05_Rate Design Sch 24 3" xfId="20190"/>
    <cellStyle name="_Value Copy 11 30 05 gas 12 09 05 AURORA at 12 14 05_Rate Design Sch 25" xfId="20191"/>
    <cellStyle name="_Value Copy 11 30 05 gas 12 09 05 AURORA at 12 14 05_Rate Design Sch 25 2" xfId="20192"/>
    <cellStyle name="_Value Copy 11 30 05 gas 12 09 05 AURORA at 12 14 05_Rate Design Sch 25 2 2" xfId="20193"/>
    <cellStyle name="_Value Copy 11 30 05 gas 12 09 05 AURORA at 12 14 05_Rate Design Sch 25 2 2 2" xfId="20194"/>
    <cellStyle name="_Value Copy 11 30 05 gas 12 09 05 AURORA at 12 14 05_Rate Design Sch 25 2 3" xfId="20195"/>
    <cellStyle name="_Value Copy 11 30 05 gas 12 09 05 AURORA at 12 14 05_Rate Design Sch 25 3" xfId="20196"/>
    <cellStyle name="_Value Copy 11 30 05 gas 12 09 05 AURORA at 12 14 05_Rate Design Sch 25 3 2" xfId="20197"/>
    <cellStyle name="_Value Copy 11 30 05 gas 12 09 05 AURORA at 12 14 05_Rate Design Sch 25 4" xfId="20198"/>
    <cellStyle name="_Value Copy 11 30 05 gas 12 09 05 AURORA at 12 14 05_Rate Design Sch 26" xfId="20199"/>
    <cellStyle name="_Value Copy 11 30 05 gas 12 09 05 AURORA at 12 14 05_Rate Design Sch 26 2" xfId="20200"/>
    <cellStyle name="_Value Copy 11 30 05 gas 12 09 05 AURORA at 12 14 05_Rate Design Sch 26 2 2" xfId="20201"/>
    <cellStyle name="_Value Copy 11 30 05 gas 12 09 05 AURORA at 12 14 05_Rate Design Sch 26 2 2 2" xfId="20202"/>
    <cellStyle name="_Value Copy 11 30 05 gas 12 09 05 AURORA at 12 14 05_Rate Design Sch 26 2 3" xfId="20203"/>
    <cellStyle name="_Value Copy 11 30 05 gas 12 09 05 AURORA at 12 14 05_Rate Design Sch 26 3" xfId="20204"/>
    <cellStyle name="_Value Copy 11 30 05 gas 12 09 05 AURORA at 12 14 05_Rate Design Sch 26 3 2" xfId="20205"/>
    <cellStyle name="_Value Copy 11 30 05 gas 12 09 05 AURORA at 12 14 05_Rate Design Sch 26 4" xfId="20206"/>
    <cellStyle name="_Value Copy 11 30 05 gas 12 09 05 AURORA at 12 14 05_Rate Design Sch 31" xfId="20207"/>
    <cellStyle name="_Value Copy 11 30 05 gas 12 09 05 AURORA at 12 14 05_Rate Design Sch 31 2" xfId="20208"/>
    <cellStyle name="_Value Copy 11 30 05 gas 12 09 05 AURORA at 12 14 05_Rate Design Sch 31 2 2" xfId="20209"/>
    <cellStyle name="_Value Copy 11 30 05 gas 12 09 05 AURORA at 12 14 05_Rate Design Sch 31 2 2 2" xfId="20210"/>
    <cellStyle name="_Value Copy 11 30 05 gas 12 09 05 AURORA at 12 14 05_Rate Design Sch 31 2 3" xfId="20211"/>
    <cellStyle name="_Value Copy 11 30 05 gas 12 09 05 AURORA at 12 14 05_Rate Design Sch 31 3" xfId="20212"/>
    <cellStyle name="_Value Copy 11 30 05 gas 12 09 05 AURORA at 12 14 05_Rate Design Sch 31 3 2" xfId="20213"/>
    <cellStyle name="_Value Copy 11 30 05 gas 12 09 05 AURORA at 12 14 05_Rate Design Sch 31 4" xfId="20214"/>
    <cellStyle name="_Value Copy 11 30 05 gas 12 09 05 AURORA at 12 14 05_Rate Design Sch 43" xfId="20215"/>
    <cellStyle name="_Value Copy 11 30 05 gas 12 09 05 AURORA at 12 14 05_Rate Design Sch 43 2" xfId="20216"/>
    <cellStyle name="_Value Copy 11 30 05 gas 12 09 05 AURORA at 12 14 05_Rate Design Sch 43 2 2" xfId="20217"/>
    <cellStyle name="_Value Copy 11 30 05 gas 12 09 05 AURORA at 12 14 05_Rate Design Sch 43 2 2 2" xfId="20218"/>
    <cellStyle name="_Value Copy 11 30 05 gas 12 09 05 AURORA at 12 14 05_Rate Design Sch 43 2 3" xfId="20219"/>
    <cellStyle name="_Value Copy 11 30 05 gas 12 09 05 AURORA at 12 14 05_Rate Design Sch 43 3" xfId="20220"/>
    <cellStyle name="_Value Copy 11 30 05 gas 12 09 05 AURORA at 12 14 05_Rate Design Sch 43 3 2" xfId="20221"/>
    <cellStyle name="_Value Copy 11 30 05 gas 12 09 05 AURORA at 12 14 05_Rate Design Sch 43 4" xfId="20222"/>
    <cellStyle name="_Value Copy 11 30 05 gas 12 09 05 AURORA at 12 14 05_Rate Design Sch 448-449" xfId="20223"/>
    <cellStyle name="_Value Copy 11 30 05 gas 12 09 05 AURORA at 12 14 05_Rate Design Sch 448-449 2" xfId="20224"/>
    <cellStyle name="_Value Copy 11 30 05 gas 12 09 05 AURORA at 12 14 05_Rate Design Sch 448-449 2 2" xfId="20225"/>
    <cellStyle name="_Value Copy 11 30 05 gas 12 09 05 AURORA at 12 14 05_Rate Design Sch 448-449 3" xfId="20226"/>
    <cellStyle name="_Value Copy 11 30 05 gas 12 09 05 AURORA at 12 14 05_Rate Design Sch 46" xfId="20227"/>
    <cellStyle name="_Value Copy 11 30 05 gas 12 09 05 AURORA at 12 14 05_Rate Design Sch 46 2" xfId="20228"/>
    <cellStyle name="_Value Copy 11 30 05 gas 12 09 05 AURORA at 12 14 05_Rate Design Sch 46 2 2" xfId="20229"/>
    <cellStyle name="_Value Copy 11 30 05 gas 12 09 05 AURORA at 12 14 05_Rate Design Sch 46 2 2 2" xfId="20230"/>
    <cellStyle name="_Value Copy 11 30 05 gas 12 09 05 AURORA at 12 14 05_Rate Design Sch 46 2 3" xfId="20231"/>
    <cellStyle name="_Value Copy 11 30 05 gas 12 09 05 AURORA at 12 14 05_Rate Design Sch 46 3" xfId="20232"/>
    <cellStyle name="_Value Copy 11 30 05 gas 12 09 05 AURORA at 12 14 05_Rate Design Sch 46 3 2" xfId="20233"/>
    <cellStyle name="_Value Copy 11 30 05 gas 12 09 05 AURORA at 12 14 05_Rate Design Sch 46 4" xfId="20234"/>
    <cellStyle name="_Value Copy 11 30 05 gas 12 09 05 AURORA at 12 14 05_Rate Spread" xfId="20235"/>
    <cellStyle name="_Value Copy 11 30 05 gas 12 09 05 AURORA at 12 14 05_Rate Spread 2" xfId="20236"/>
    <cellStyle name="_Value Copy 11 30 05 gas 12 09 05 AURORA at 12 14 05_Rate Spread 2 2" xfId="20237"/>
    <cellStyle name="_Value Copy 11 30 05 gas 12 09 05 AURORA at 12 14 05_Rate Spread 2 2 2" xfId="20238"/>
    <cellStyle name="_Value Copy 11 30 05 gas 12 09 05 AURORA at 12 14 05_Rate Spread 2 3" xfId="20239"/>
    <cellStyle name="_Value Copy 11 30 05 gas 12 09 05 AURORA at 12 14 05_Rate Spread 3" xfId="20240"/>
    <cellStyle name="_Value Copy 11 30 05 gas 12 09 05 AURORA at 12 14 05_Rate Spread 3 2" xfId="20241"/>
    <cellStyle name="_Value Copy 11 30 05 gas 12 09 05 AURORA at 12 14 05_Rate Spread 4" xfId="20242"/>
    <cellStyle name="_Value Copy 11 30 05 gas 12 09 05 AURORA at 12 14 05_Rebuttal Power Costs" xfId="20243"/>
    <cellStyle name="_Value Copy 11 30 05 gas 12 09 05 AURORA at 12 14 05_Rebuttal Power Costs 2" xfId="20244"/>
    <cellStyle name="_Value Copy 11 30 05 gas 12 09 05 AURORA at 12 14 05_Rebuttal Power Costs 2 2" xfId="20245"/>
    <cellStyle name="_Value Copy 11 30 05 gas 12 09 05 AURORA at 12 14 05_Rebuttal Power Costs 2 2 2" xfId="20246"/>
    <cellStyle name="_Value Copy 11 30 05 gas 12 09 05 AURORA at 12 14 05_Rebuttal Power Costs 2 2 2 2" xfId="20247"/>
    <cellStyle name="_Value Copy 11 30 05 gas 12 09 05 AURORA at 12 14 05_Rebuttal Power Costs 2 3" xfId="20248"/>
    <cellStyle name="_Value Copy 11 30 05 gas 12 09 05 AURORA at 12 14 05_Rebuttal Power Costs 2 3 2" xfId="20249"/>
    <cellStyle name="_Value Copy 11 30 05 gas 12 09 05 AURORA at 12 14 05_Rebuttal Power Costs 2 4" xfId="20250"/>
    <cellStyle name="_Value Copy 11 30 05 gas 12 09 05 AURORA at 12 14 05_Rebuttal Power Costs 2 4 2" xfId="20251"/>
    <cellStyle name="_Value Copy 11 30 05 gas 12 09 05 AURORA at 12 14 05_Rebuttal Power Costs 3" xfId="20252"/>
    <cellStyle name="_Value Copy 11 30 05 gas 12 09 05 AURORA at 12 14 05_Rebuttal Power Costs 3 2" xfId="20253"/>
    <cellStyle name="_Value Copy 11 30 05 gas 12 09 05 AURORA at 12 14 05_Rebuttal Power Costs 3 2 2" xfId="20254"/>
    <cellStyle name="_Value Copy 11 30 05 gas 12 09 05 AURORA at 12 14 05_Rebuttal Power Costs 3 3" xfId="20255"/>
    <cellStyle name="_Value Copy 11 30 05 gas 12 09 05 AURORA at 12 14 05_Rebuttal Power Costs 4" xfId="20256"/>
    <cellStyle name="_Value Copy 11 30 05 gas 12 09 05 AURORA at 12 14 05_Rebuttal Power Costs 4 2" xfId="20257"/>
    <cellStyle name="_Value Copy 11 30 05 gas 12 09 05 AURORA at 12 14 05_Rebuttal Power Costs 4 2 2" xfId="20258"/>
    <cellStyle name="_Value Copy 11 30 05 gas 12 09 05 AURORA at 12 14 05_Rebuttal Power Costs 4 3" xfId="20259"/>
    <cellStyle name="_Value Copy 11 30 05 gas 12 09 05 AURORA at 12 14 05_Rebuttal Power Costs 5" xfId="20260"/>
    <cellStyle name="_Value Copy 11 30 05 gas 12 09 05 AURORA at 12 14 05_Rebuttal Power Costs 5 2" xfId="20261"/>
    <cellStyle name="_Value Copy 11 30 05 gas 12 09 05 AURORA at 12 14 05_Rebuttal Power Costs 6" xfId="20262"/>
    <cellStyle name="_Value Copy 11 30 05 gas 12 09 05 AURORA at 12 14 05_Rebuttal Power Costs 6 2" xfId="20263"/>
    <cellStyle name="_Value Copy 11 30 05 gas 12 09 05 AURORA at 12 14 05_Rebuttal Power Costs_Adj Bench DR 3 for Initial Briefs (Electric)" xfId="20264"/>
    <cellStyle name="_Value Copy 11 30 05 gas 12 09 05 AURORA at 12 14 05_Rebuttal Power Costs_Adj Bench DR 3 for Initial Briefs (Electric) 2" xfId="20265"/>
    <cellStyle name="_Value Copy 11 30 05 gas 12 09 05 AURORA at 12 14 05_Rebuttal Power Costs_Adj Bench DR 3 for Initial Briefs (Electric) 2 2" xfId="20266"/>
    <cellStyle name="_Value Copy 11 30 05 gas 12 09 05 AURORA at 12 14 05_Rebuttal Power Costs_Adj Bench DR 3 for Initial Briefs (Electric) 2 2 2" xfId="20267"/>
    <cellStyle name="_Value Copy 11 30 05 gas 12 09 05 AURORA at 12 14 05_Rebuttal Power Costs_Adj Bench DR 3 for Initial Briefs (Electric) 2 2 2 2" xfId="20268"/>
    <cellStyle name="_Value Copy 11 30 05 gas 12 09 05 AURORA at 12 14 05_Rebuttal Power Costs_Adj Bench DR 3 for Initial Briefs (Electric) 2 3" xfId="20269"/>
    <cellStyle name="_Value Copy 11 30 05 gas 12 09 05 AURORA at 12 14 05_Rebuttal Power Costs_Adj Bench DR 3 for Initial Briefs (Electric) 2 3 2" xfId="20270"/>
    <cellStyle name="_Value Copy 11 30 05 gas 12 09 05 AURORA at 12 14 05_Rebuttal Power Costs_Adj Bench DR 3 for Initial Briefs (Electric) 2 4" xfId="20271"/>
    <cellStyle name="_Value Copy 11 30 05 gas 12 09 05 AURORA at 12 14 05_Rebuttal Power Costs_Adj Bench DR 3 for Initial Briefs (Electric) 2 4 2" xfId="20272"/>
    <cellStyle name="_Value Copy 11 30 05 gas 12 09 05 AURORA at 12 14 05_Rebuttal Power Costs_Adj Bench DR 3 for Initial Briefs (Electric) 3" xfId="20273"/>
    <cellStyle name="_Value Copy 11 30 05 gas 12 09 05 AURORA at 12 14 05_Rebuttal Power Costs_Adj Bench DR 3 for Initial Briefs (Electric) 3 2" xfId="20274"/>
    <cellStyle name="_Value Copy 11 30 05 gas 12 09 05 AURORA at 12 14 05_Rebuttal Power Costs_Adj Bench DR 3 for Initial Briefs (Electric) 3 2 2" xfId="20275"/>
    <cellStyle name="_Value Copy 11 30 05 gas 12 09 05 AURORA at 12 14 05_Rebuttal Power Costs_Adj Bench DR 3 for Initial Briefs (Electric) 3 3" xfId="20276"/>
    <cellStyle name="_Value Copy 11 30 05 gas 12 09 05 AURORA at 12 14 05_Rebuttal Power Costs_Adj Bench DR 3 for Initial Briefs (Electric) 4" xfId="20277"/>
    <cellStyle name="_Value Copy 11 30 05 gas 12 09 05 AURORA at 12 14 05_Rebuttal Power Costs_Adj Bench DR 3 for Initial Briefs (Electric) 4 2" xfId="20278"/>
    <cellStyle name="_Value Copy 11 30 05 gas 12 09 05 AURORA at 12 14 05_Rebuttal Power Costs_Adj Bench DR 3 for Initial Briefs (Electric) 4 2 2" xfId="20279"/>
    <cellStyle name="_Value Copy 11 30 05 gas 12 09 05 AURORA at 12 14 05_Rebuttal Power Costs_Adj Bench DR 3 for Initial Briefs (Electric) 4 3" xfId="20280"/>
    <cellStyle name="_Value Copy 11 30 05 gas 12 09 05 AURORA at 12 14 05_Rebuttal Power Costs_Adj Bench DR 3 for Initial Briefs (Electric) 5" xfId="20281"/>
    <cellStyle name="_Value Copy 11 30 05 gas 12 09 05 AURORA at 12 14 05_Rebuttal Power Costs_Adj Bench DR 3 for Initial Briefs (Electric) 5 2" xfId="20282"/>
    <cellStyle name="_Value Copy 11 30 05 gas 12 09 05 AURORA at 12 14 05_Rebuttal Power Costs_Adj Bench DR 3 for Initial Briefs (Electric) 6" xfId="20283"/>
    <cellStyle name="_Value Copy 11 30 05 gas 12 09 05 AURORA at 12 14 05_Rebuttal Power Costs_Adj Bench DR 3 for Initial Briefs (Electric) 6 2" xfId="20284"/>
    <cellStyle name="_Value Copy 11 30 05 gas 12 09 05 AURORA at 12 14 05_Rebuttal Power Costs_Adj Bench DR 3 for Initial Briefs (Electric)_DEM-WP(C) ENERG10C--ctn Mid-C_042010 2010GRC" xfId="20285"/>
    <cellStyle name="_Value Copy 11 30 05 gas 12 09 05 AURORA at 12 14 05_Rebuttal Power Costs_Adj Bench DR 3 for Initial Briefs (Electric)_DEM-WP(C) ENERG10C--ctn Mid-C_042010 2010GRC 2" xfId="20286"/>
    <cellStyle name="_Value Copy 11 30 05 gas 12 09 05 AURORA at 12 14 05_Rebuttal Power Costs_DEM-WP(C) ENERG10C--ctn Mid-C_042010 2010GRC" xfId="20287"/>
    <cellStyle name="_Value Copy 11 30 05 gas 12 09 05 AURORA at 12 14 05_Rebuttal Power Costs_DEM-WP(C) ENERG10C--ctn Mid-C_042010 2010GRC 2" xfId="20288"/>
    <cellStyle name="_Value Copy 11 30 05 gas 12 09 05 AURORA at 12 14 05_Rebuttal Power Costs_Electric Rev Req Model (2009 GRC) Rebuttal" xfId="20289"/>
    <cellStyle name="_Value Copy 11 30 05 gas 12 09 05 AURORA at 12 14 05_Rebuttal Power Costs_Electric Rev Req Model (2009 GRC) Rebuttal 2" xfId="20290"/>
    <cellStyle name="_Value Copy 11 30 05 gas 12 09 05 AURORA at 12 14 05_Rebuttal Power Costs_Electric Rev Req Model (2009 GRC) Rebuttal 2 2" xfId="20291"/>
    <cellStyle name="_Value Copy 11 30 05 gas 12 09 05 AURORA at 12 14 05_Rebuttal Power Costs_Electric Rev Req Model (2009 GRC) Rebuttal 2 2 2" xfId="20292"/>
    <cellStyle name="_Value Copy 11 30 05 gas 12 09 05 AURORA at 12 14 05_Rebuttal Power Costs_Electric Rev Req Model (2009 GRC) Rebuttal 2 3" xfId="20293"/>
    <cellStyle name="_Value Copy 11 30 05 gas 12 09 05 AURORA at 12 14 05_Rebuttal Power Costs_Electric Rev Req Model (2009 GRC) Rebuttal 3" xfId="20294"/>
    <cellStyle name="_Value Copy 11 30 05 gas 12 09 05 AURORA at 12 14 05_Rebuttal Power Costs_Electric Rev Req Model (2009 GRC) Rebuttal 3 2" xfId="20295"/>
    <cellStyle name="_Value Copy 11 30 05 gas 12 09 05 AURORA at 12 14 05_Rebuttal Power Costs_Electric Rev Req Model (2009 GRC) Rebuttal 4" xfId="20296"/>
    <cellStyle name="_Value Copy 11 30 05 gas 12 09 05 AURORA at 12 14 05_Rebuttal Power Costs_Electric Rev Req Model (2009 GRC) Rebuttal REmoval of New  WH Solar AdjustMI" xfId="20297"/>
    <cellStyle name="_Value Copy 11 30 05 gas 12 09 05 AURORA at 12 14 05_Rebuttal Power Costs_Electric Rev Req Model (2009 GRC) Rebuttal REmoval of New  WH Solar AdjustMI 2" xfId="20298"/>
    <cellStyle name="_Value Copy 11 30 05 gas 12 09 05 AURORA at 12 14 05_Rebuttal Power Costs_Electric Rev Req Model (2009 GRC) Rebuttal REmoval of New  WH Solar AdjustMI 2 2" xfId="20299"/>
    <cellStyle name="_Value Copy 11 30 05 gas 12 09 05 AURORA at 12 14 05_Rebuttal Power Costs_Electric Rev Req Model (2009 GRC) Rebuttal REmoval of New  WH Solar AdjustMI 2 2 2" xfId="20300"/>
    <cellStyle name="_Value Copy 11 30 05 gas 12 09 05 AURORA at 12 14 05_Rebuttal Power Costs_Electric Rev Req Model (2009 GRC) Rebuttal REmoval of New  WH Solar AdjustMI 2 2 2 2" xfId="20301"/>
    <cellStyle name="_Value Copy 11 30 05 gas 12 09 05 AURORA at 12 14 05_Rebuttal Power Costs_Electric Rev Req Model (2009 GRC) Rebuttal REmoval of New  WH Solar AdjustMI 2 3" xfId="20302"/>
    <cellStyle name="_Value Copy 11 30 05 gas 12 09 05 AURORA at 12 14 05_Rebuttal Power Costs_Electric Rev Req Model (2009 GRC) Rebuttal REmoval of New  WH Solar AdjustMI 2 3 2" xfId="20303"/>
    <cellStyle name="_Value Copy 11 30 05 gas 12 09 05 AURORA at 12 14 05_Rebuttal Power Costs_Electric Rev Req Model (2009 GRC) Rebuttal REmoval of New  WH Solar AdjustMI 2 4" xfId="20304"/>
    <cellStyle name="_Value Copy 11 30 05 gas 12 09 05 AURORA at 12 14 05_Rebuttal Power Costs_Electric Rev Req Model (2009 GRC) Rebuttal REmoval of New  WH Solar AdjustMI 2 4 2" xfId="20305"/>
    <cellStyle name="_Value Copy 11 30 05 gas 12 09 05 AURORA at 12 14 05_Rebuttal Power Costs_Electric Rev Req Model (2009 GRC) Rebuttal REmoval of New  WH Solar AdjustMI 3" xfId="20306"/>
    <cellStyle name="_Value Copy 11 30 05 gas 12 09 05 AURORA at 12 14 05_Rebuttal Power Costs_Electric Rev Req Model (2009 GRC) Rebuttal REmoval of New  WH Solar AdjustMI 3 2" xfId="20307"/>
    <cellStyle name="_Value Copy 11 30 05 gas 12 09 05 AURORA at 12 14 05_Rebuttal Power Costs_Electric Rev Req Model (2009 GRC) Rebuttal REmoval of New  WH Solar AdjustMI 3 2 2" xfId="20308"/>
    <cellStyle name="_Value Copy 11 30 05 gas 12 09 05 AURORA at 12 14 05_Rebuttal Power Costs_Electric Rev Req Model (2009 GRC) Rebuttal REmoval of New  WH Solar AdjustMI 3 3" xfId="20309"/>
    <cellStyle name="_Value Copy 11 30 05 gas 12 09 05 AURORA at 12 14 05_Rebuttal Power Costs_Electric Rev Req Model (2009 GRC) Rebuttal REmoval of New  WH Solar AdjustMI 4" xfId="20310"/>
    <cellStyle name="_Value Copy 11 30 05 gas 12 09 05 AURORA at 12 14 05_Rebuttal Power Costs_Electric Rev Req Model (2009 GRC) Rebuttal REmoval of New  WH Solar AdjustMI 4 2" xfId="20311"/>
    <cellStyle name="_Value Copy 11 30 05 gas 12 09 05 AURORA at 12 14 05_Rebuttal Power Costs_Electric Rev Req Model (2009 GRC) Rebuttal REmoval of New  WH Solar AdjustMI 4 2 2" xfId="20312"/>
    <cellStyle name="_Value Copy 11 30 05 gas 12 09 05 AURORA at 12 14 05_Rebuttal Power Costs_Electric Rev Req Model (2009 GRC) Rebuttal REmoval of New  WH Solar AdjustMI 4 3" xfId="20313"/>
    <cellStyle name="_Value Copy 11 30 05 gas 12 09 05 AURORA at 12 14 05_Rebuttal Power Costs_Electric Rev Req Model (2009 GRC) Rebuttal REmoval of New  WH Solar AdjustMI 5" xfId="20314"/>
    <cellStyle name="_Value Copy 11 30 05 gas 12 09 05 AURORA at 12 14 05_Rebuttal Power Costs_Electric Rev Req Model (2009 GRC) Rebuttal REmoval of New  WH Solar AdjustMI 5 2" xfId="20315"/>
    <cellStyle name="_Value Copy 11 30 05 gas 12 09 05 AURORA at 12 14 05_Rebuttal Power Costs_Electric Rev Req Model (2009 GRC) Rebuttal REmoval of New  WH Solar AdjustMI 6" xfId="20316"/>
    <cellStyle name="_Value Copy 11 30 05 gas 12 09 05 AURORA at 12 14 05_Rebuttal Power Costs_Electric Rev Req Model (2009 GRC) Rebuttal REmoval of New  WH Solar AdjustMI 6 2" xfId="20317"/>
    <cellStyle name="_Value Copy 11 30 05 gas 12 09 05 AURORA at 12 14 05_Rebuttal Power Costs_Electric Rev Req Model (2009 GRC) Rebuttal REmoval of New  WH Solar AdjustMI_DEM-WP(C) ENERG10C--ctn Mid-C_042010 2010GRC" xfId="20318"/>
    <cellStyle name="_Value Copy 11 30 05 gas 12 09 05 AURORA at 12 14 05_Rebuttal Power Costs_Electric Rev Req Model (2009 GRC) Rebuttal REmoval of New  WH Solar AdjustMI_DEM-WP(C) ENERG10C--ctn Mid-C_042010 2010GRC 2" xfId="20319"/>
    <cellStyle name="_Value Copy 11 30 05 gas 12 09 05 AURORA at 12 14 05_Rebuttal Power Costs_Electric Rev Req Model (2009 GRC) Revised 01-18-2010" xfId="20320"/>
    <cellStyle name="_Value Copy 11 30 05 gas 12 09 05 AURORA at 12 14 05_Rebuttal Power Costs_Electric Rev Req Model (2009 GRC) Revised 01-18-2010 2" xfId="20321"/>
    <cellStyle name="_Value Copy 11 30 05 gas 12 09 05 AURORA at 12 14 05_Rebuttal Power Costs_Electric Rev Req Model (2009 GRC) Revised 01-18-2010 2 2" xfId="20322"/>
    <cellStyle name="_Value Copy 11 30 05 gas 12 09 05 AURORA at 12 14 05_Rebuttal Power Costs_Electric Rev Req Model (2009 GRC) Revised 01-18-2010 2 2 2" xfId="20323"/>
    <cellStyle name="_Value Copy 11 30 05 gas 12 09 05 AURORA at 12 14 05_Rebuttal Power Costs_Electric Rev Req Model (2009 GRC) Revised 01-18-2010 2 2 2 2" xfId="20324"/>
    <cellStyle name="_Value Copy 11 30 05 gas 12 09 05 AURORA at 12 14 05_Rebuttal Power Costs_Electric Rev Req Model (2009 GRC) Revised 01-18-2010 2 3" xfId="20325"/>
    <cellStyle name="_Value Copy 11 30 05 gas 12 09 05 AURORA at 12 14 05_Rebuttal Power Costs_Electric Rev Req Model (2009 GRC) Revised 01-18-2010 2 3 2" xfId="20326"/>
    <cellStyle name="_Value Copy 11 30 05 gas 12 09 05 AURORA at 12 14 05_Rebuttal Power Costs_Electric Rev Req Model (2009 GRC) Revised 01-18-2010 2 4" xfId="20327"/>
    <cellStyle name="_Value Copy 11 30 05 gas 12 09 05 AURORA at 12 14 05_Rebuttal Power Costs_Electric Rev Req Model (2009 GRC) Revised 01-18-2010 2 4 2" xfId="20328"/>
    <cellStyle name="_Value Copy 11 30 05 gas 12 09 05 AURORA at 12 14 05_Rebuttal Power Costs_Electric Rev Req Model (2009 GRC) Revised 01-18-2010 3" xfId="20329"/>
    <cellStyle name="_Value Copy 11 30 05 gas 12 09 05 AURORA at 12 14 05_Rebuttal Power Costs_Electric Rev Req Model (2009 GRC) Revised 01-18-2010 3 2" xfId="20330"/>
    <cellStyle name="_Value Copy 11 30 05 gas 12 09 05 AURORA at 12 14 05_Rebuttal Power Costs_Electric Rev Req Model (2009 GRC) Revised 01-18-2010 3 2 2" xfId="20331"/>
    <cellStyle name="_Value Copy 11 30 05 gas 12 09 05 AURORA at 12 14 05_Rebuttal Power Costs_Electric Rev Req Model (2009 GRC) Revised 01-18-2010 3 3" xfId="20332"/>
    <cellStyle name="_Value Copy 11 30 05 gas 12 09 05 AURORA at 12 14 05_Rebuttal Power Costs_Electric Rev Req Model (2009 GRC) Revised 01-18-2010 4" xfId="20333"/>
    <cellStyle name="_Value Copy 11 30 05 gas 12 09 05 AURORA at 12 14 05_Rebuttal Power Costs_Electric Rev Req Model (2009 GRC) Revised 01-18-2010 4 2" xfId="20334"/>
    <cellStyle name="_Value Copy 11 30 05 gas 12 09 05 AURORA at 12 14 05_Rebuttal Power Costs_Electric Rev Req Model (2009 GRC) Revised 01-18-2010 4 2 2" xfId="20335"/>
    <cellStyle name="_Value Copy 11 30 05 gas 12 09 05 AURORA at 12 14 05_Rebuttal Power Costs_Electric Rev Req Model (2009 GRC) Revised 01-18-2010 4 3" xfId="20336"/>
    <cellStyle name="_Value Copy 11 30 05 gas 12 09 05 AURORA at 12 14 05_Rebuttal Power Costs_Electric Rev Req Model (2009 GRC) Revised 01-18-2010 5" xfId="20337"/>
    <cellStyle name="_Value Copy 11 30 05 gas 12 09 05 AURORA at 12 14 05_Rebuttal Power Costs_Electric Rev Req Model (2009 GRC) Revised 01-18-2010 5 2" xfId="20338"/>
    <cellStyle name="_Value Copy 11 30 05 gas 12 09 05 AURORA at 12 14 05_Rebuttal Power Costs_Electric Rev Req Model (2009 GRC) Revised 01-18-2010 6" xfId="20339"/>
    <cellStyle name="_Value Copy 11 30 05 gas 12 09 05 AURORA at 12 14 05_Rebuttal Power Costs_Electric Rev Req Model (2009 GRC) Revised 01-18-2010 6 2" xfId="20340"/>
    <cellStyle name="_Value Copy 11 30 05 gas 12 09 05 AURORA at 12 14 05_Rebuttal Power Costs_Electric Rev Req Model (2009 GRC) Revised 01-18-2010_DEM-WP(C) ENERG10C--ctn Mid-C_042010 2010GRC" xfId="20341"/>
    <cellStyle name="_Value Copy 11 30 05 gas 12 09 05 AURORA at 12 14 05_Rebuttal Power Costs_Electric Rev Req Model (2009 GRC) Revised 01-18-2010_DEM-WP(C) ENERG10C--ctn Mid-C_042010 2010GRC 2" xfId="20342"/>
    <cellStyle name="_Value Copy 11 30 05 gas 12 09 05 AURORA at 12 14 05_Rebuttal Power Costs_Final Order Electric EXHIBIT A-1" xfId="20343"/>
    <cellStyle name="_Value Copy 11 30 05 gas 12 09 05 AURORA at 12 14 05_Rebuttal Power Costs_Final Order Electric EXHIBIT A-1 2" xfId="20344"/>
    <cellStyle name="_Value Copy 11 30 05 gas 12 09 05 AURORA at 12 14 05_Rebuttal Power Costs_Final Order Electric EXHIBIT A-1 2 2" xfId="20345"/>
    <cellStyle name="_Value Copy 11 30 05 gas 12 09 05 AURORA at 12 14 05_Rebuttal Power Costs_Final Order Electric EXHIBIT A-1 2 2 2" xfId="20346"/>
    <cellStyle name="_Value Copy 11 30 05 gas 12 09 05 AURORA at 12 14 05_Rebuttal Power Costs_Final Order Electric EXHIBIT A-1 2 3" xfId="20347"/>
    <cellStyle name="_Value Copy 11 30 05 gas 12 09 05 AURORA at 12 14 05_Rebuttal Power Costs_Final Order Electric EXHIBIT A-1 3" xfId="20348"/>
    <cellStyle name="_Value Copy 11 30 05 gas 12 09 05 AURORA at 12 14 05_Rebuttal Power Costs_Final Order Electric EXHIBIT A-1 3 2" xfId="20349"/>
    <cellStyle name="_Value Copy 11 30 05 gas 12 09 05 AURORA at 12 14 05_Rebuttal Power Costs_Final Order Electric EXHIBIT A-1 3 2 2" xfId="20350"/>
    <cellStyle name="_Value Copy 11 30 05 gas 12 09 05 AURORA at 12 14 05_Rebuttal Power Costs_Final Order Electric EXHIBIT A-1 3 3" xfId="20351"/>
    <cellStyle name="_Value Copy 11 30 05 gas 12 09 05 AURORA at 12 14 05_Rebuttal Power Costs_Final Order Electric EXHIBIT A-1 4" xfId="20352"/>
    <cellStyle name="_Value Copy 11 30 05 gas 12 09 05 AURORA at 12 14 05_Rebuttal Power Costs_Final Order Electric EXHIBIT A-1 4 2" xfId="20353"/>
    <cellStyle name="_Value Copy 11 30 05 gas 12 09 05 AURORA at 12 14 05_Rebuttal Power Costs_Final Order Electric EXHIBIT A-1 5" xfId="20354"/>
    <cellStyle name="_Value Copy 11 30 05 gas 12 09 05 AURORA at 12 14 05_Rebuttal Power Costs_Final Order Electric EXHIBIT A-1 6" xfId="20355"/>
    <cellStyle name="_Value Copy 11 30 05 gas 12 09 05 AURORA at 12 14 05_RECS vs PTC's w Interest 6-28-10" xfId="20356"/>
    <cellStyle name="_Value Copy 11 30 05 gas 12 09 05 AURORA at 12 14 05_ROR 5.02" xfId="20357"/>
    <cellStyle name="_Value Copy 11 30 05 gas 12 09 05 AURORA at 12 14 05_ROR 5.02 2" xfId="20358"/>
    <cellStyle name="_Value Copy 11 30 05 gas 12 09 05 AURORA at 12 14 05_ROR 5.02 2 2" xfId="20359"/>
    <cellStyle name="_Value Copy 11 30 05 gas 12 09 05 AURORA at 12 14 05_ROR 5.02 2 2 2" xfId="20360"/>
    <cellStyle name="_Value Copy 11 30 05 gas 12 09 05 AURORA at 12 14 05_ROR 5.02 2 3" xfId="20361"/>
    <cellStyle name="_Value Copy 11 30 05 gas 12 09 05 AURORA at 12 14 05_ROR 5.02 3" xfId="20362"/>
    <cellStyle name="_Value Copy 11 30 05 gas 12 09 05 AURORA at 12 14 05_ROR 5.02 3 2" xfId="20363"/>
    <cellStyle name="_Value Copy 11 30 05 gas 12 09 05 AURORA at 12 14 05_ROR 5.02 4" xfId="20364"/>
    <cellStyle name="_Value Copy 11 30 05 gas 12 09 05 AURORA at 12 14 05_Sch 40 Feeder OH 2008" xfId="20365"/>
    <cellStyle name="_Value Copy 11 30 05 gas 12 09 05 AURORA at 12 14 05_Sch 40 Feeder OH 2008 2" xfId="20366"/>
    <cellStyle name="_Value Copy 11 30 05 gas 12 09 05 AURORA at 12 14 05_Sch 40 Feeder OH 2008 2 2" xfId="20367"/>
    <cellStyle name="_Value Copy 11 30 05 gas 12 09 05 AURORA at 12 14 05_Sch 40 Feeder OH 2008 2 2 2" xfId="20368"/>
    <cellStyle name="_Value Copy 11 30 05 gas 12 09 05 AURORA at 12 14 05_Sch 40 Feeder OH 2008 2 3" xfId="20369"/>
    <cellStyle name="_Value Copy 11 30 05 gas 12 09 05 AURORA at 12 14 05_Sch 40 Feeder OH 2008 3" xfId="20370"/>
    <cellStyle name="_Value Copy 11 30 05 gas 12 09 05 AURORA at 12 14 05_Sch 40 Feeder OH 2008 3 2" xfId="20371"/>
    <cellStyle name="_Value Copy 11 30 05 gas 12 09 05 AURORA at 12 14 05_Sch 40 Feeder OH 2008 4" xfId="20372"/>
    <cellStyle name="_Value Copy 11 30 05 gas 12 09 05 AURORA at 12 14 05_Sch 40 Interim Energy Rates " xfId="20373"/>
    <cellStyle name="_Value Copy 11 30 05 gas 12 09 05 AURORA at 12 14 05_Sch 40 Interim Energy Rates  2" xfId="20374"/>
    <cellStyle name="_Value Copy 11 30 05 gas 12 09 05 AURORA at 12 14 05_Sch 40 Interim Energy Rates  2 2" xfId="20375"/>
    <cellStyle name="_Value Copy 11 30 05 gas 12 09 05 AURORA at 12 14 05_Sch 40 Interim Energy Rates  2 2 2" xfId="20376"/>
    <cellStyle name="_Value Copy 11 30 05 gas 12 09 05 AURORA at 12 14 05_Sch 40 Interim Energy Rates  2 3" xfId="20377"/>
    <cellStyle name="_Value Copy 11 30 05 gas 12 09 05 AURORA at 12 14 05_Sch 40 Interim Energy Rates  3" xfId="20378"/>
    <cellStyle name="_Value Copy 11 30 05 gas 12 09 05 AURORA at 12 14 05_Sch 40 Interim Energy Rates  3 2" xfId="20379"/>
    <cellStyle name="_Value Copy 11 30 05 gas 12 09 05 AURORA at 12 14 05_Sch 40 Interim Energy Rates  4" xfId="20380"/>
    <cellStyle name="_Value Copy 11 30 05 gas 12 09 05 AURORA at 12 14 05_Sch 40 Substation A&amp;G 2008" xfId="20381"/>
    <cellStyle name="_Value Copy 11 30 05 gas 12 09 05 AURORA at 12 14 05_Sch 40 Substation A&amp;G 2008 2" xfId="20382"/>
    <cellStyle name="_Value Copy 11 30 05 gas 12 09 05 AURORA at 12 14 05_Sch 40 Substation A&amp;G 2008 2 2" xfId="20383"/>
    <cellStyle name="_Value Copy 11 30 05 gas 12 09 05 AURORA at 12 14 05_Sch 40 Substation A&amp;G 2008 2 2 2" xfId="20384"/>
    <cellStyle name="_Value Copy 11 30 05 gas 12 09 05 AURORA at 12 14 05_Sch 40 Substation A&amp;G 2008 2 3" xfId="20385"/>
    <cellStyle name="_Value Copy 11 30 05 gas 12 09 05 AURORA at 12 14 05_Sch 40 Substation A&amp;G 2008 3" xfId="20386"/>
    <cellStyle name="_Value Copy 11 30 05 gas 12 09 05 AURORA at 12 14 05_Sch 40 Substation A&amp;G 2008 3 2" xfId="20387"/>
    <cellStyle name="_Value Copy 11 30 05 gas 12 09 05 AURORA at 12 14 05_Sch 40 Substation A&amp;G 2008 4" xfId="20388"/>
    <cellStyle name="_Value Copy 11 30 05 gas 12 09 05 AURORA at 12 14 05_Sch 40 Substation O&amp;M 2008" xfId="20389"/>
    <cellStyle name="_Value Copy 11 30 05 gas 12 09 05 AURORA at 12 14 05_Sch 40 Substation O&amp;M 2008 2" xfId="20390"/>
    <cellStyle name="_Value Copy 11 30 05 gas 12 09 05 AURORA at 12 14 05_Sch 40 Substation O&amp;M 2008 2 2" xfId="20391"/>
    <cellStyle name="_Value Copy 11 30 05 gas 12 09 05 AURORA at 12 14 05_Sch 40 Substation O&amp;M 2008 2 2 2" xfId="20392"/>
    <cellStyle name="_Value Copy 11 30 05 gas 12 09 05 AURORA at 12 14 05_Sch 40 Substation O&amp;M 2008 2 3" xfId="20393"/>
    <cellStyle name="_Value Copy 11 30 05 gas 12 09 05 AURORA at 12 14 05_Sch 40 Substation O&amp;M 2008 3" xfId="20394"/>
    <cellStyle name="_Value Copy 11 30 05 gas 12 09 05 AURORA at 12 14 05_Sch 40 Substation O&amp;M 2008 3 2" xfId="20395"/>
    <cellStyle name="_Value Copy 11 30 05 gas 12 09 05 AURORA at 12 14 05_Sch 40 Substation O&amp;M 2008 4" xfId="20396"/>
    <cellStyle name="_Value Copy 11 30 05 gas 12 09 05 AURORA at 12 14 05_Subs 2008" xfId="20397"/>
    <cellStyle name="_Value Copy 11 30 05 gas 12 09 05 AURORA at 12 14 05_Subs 2008 2" xfId="20398"/>
    <cellStyle name="_Value Copy 11 30 05 gas 12 09 05 AURORA at 12 14 05_Subs 2008 2 2" xfId="20399"/>
    <cellStyle name="_Value Copy 11 30 05 gas 12 09 05 AURORA at 12 14 05_Subs 2008 2 2 2" xfId="20400"/>
    <cellStyle name="_Value Copy 11 30 05 gas 12 09 05 AURORA at 12 14 05_Subs 2008 2 3" xfId="20401"/>
    <cellStyle name="_Value Copy 11 30 05 gas 12 09 05 AURORA at 12 14 05_Subs 2008 3" xfId="20402"/>
    <cellStyle name="_Value Copy 11 30 05 gas 12 09 05 AURORA at 12 14 05_Subs 2008 3 2" xfId="20403"/>
    <cellStyle name="_Value Copy 11 30 05 gas 12 09 05 AURORA at 12 14 05_Subs 2008 4" xfId="20404"/>
    <cellStyle name="_Value Copy 11 30 05 gas 12 09 05 AURORA at 12 14 05_Transmission Workbook for May BOD" xfId="20405"/>
    <cellStyle name="_Value Copy 11 30 05 gas 12 09 05 AURORA at 12 14 05_Transmission Workbook for May BOD 2" xfId="20406"/>
    <cellStyle name="_Value Copy 11 30 05 gas 12 09 05 AURORA at 12 14 05_Transmission Workbook for May BOD 2 2" xfId="20407"/>
    <cellStyle name="_Value Copy 11 30 05 gas 12 09 05 AURORA at 12 14 05_Transmission Workbook for May BOD 2 2 2" xfId="20408"/>
    <cellStyle name="_Value Copy 11 30 05 gas 12 09 05 AURORA at 12 14 05_Transmission Workbook for May BOD 2 2 2 2" xfId="20409"/>
    <cellStyle name="_Value Copy 11 30 05 gas 12 09 05 AURORA at 12 14 05_Transmission Workbook for May BOD 2 3" xfId="20410"/>
    <cellStyle name="_Value Copy 11 30 05 gas 12 09 05 AURORA at 12 14 05_Transmission Workbook for May BOD 2 3 2" xfId="20411"/>
    <cellStyle name="_Value Copy 11 30 05 gas 12 09 05 AURORA at 12 14 05_Transmission Workbook for May BOD 2 4" xfId="20412"/>
    <cellStyle name="_Value Copy 11 30 05 gas 12 09 05 AURORA at 12 14 05_Transmission Workbook for May BOD 2 4 2" xfId="20413"/>
    <cellStyle name="_Value Copy 11 30 05 gas 12 09 05 AURORA at 12 14 05_Transmission Workbook for May BOD 3" xfId="20414"/>
    <cellStyle name="_Value Copy 11 30 05 gas 12 09 05 AURORA at 12 14 05_Transmission Workbook for May BOD 3 2" xfId="20415"/>
    <cellStyle name="_Value Copy 11 30 05 gas 12 09 05 AURORA at 12 14 05_Transmission Workbook for May BOD 3 2 2" xfId="20416"/>
    <cellStyle name="_Value Copy 11 30 05 gas 12 09 05 AURORA at 12 14 05_Transmission Workbook for May BOD 3 3" xfId="20417"/>
    <cellStyle name="_Value Copy 11 30 05 gas 12 09 05 AURORA at 12 14 05_Transmission Workbook for May BOD 4" xfId="20418"/>
    <cellStyle name="_Value Copy 11 30 05 gas 12 09 05 AURORA at 12 14 05_Transmission Workbook for May BOD 4 2" xfId="20419"/>
    <cellStyle name="_Value Copy 11 30 05 gas 12 09 05 AURORA at 12 14 05_Transmission Workbook for May BOD 4 2 2" xfId="20420"/>
    <cellStyle name="_Value Copy 11 30 05 gas 12 09 05 AURORA at 12 14 05_Transmission Workbook for May BOD 4 3" xfId="20421"/>
    <cellStyle name="_Value Copy 11 30 05 gas 12 09 05 AURORA at 12 14 05_Transmission Workbook for May BOD 5" xfId="20422"/>
    <cellStyle name="_Value Copy 11 30 05 gas 12 09 05 AURORA at 12 14 05_Transmission Workbook for May BOD 5 2" xfId="20423"/>
    <cellStyle name="_Value Copy 11 30 05 gas 12 09 05 AURORA at 12 14 05_Transmission Workbook for May BOD 6" xfId="20424"/>
    <cellStyle name="_Value Copy 11 30 05 gas 12 09 05 AURORA at 12 14 05_Transmission Workbook for May BOD 6 2" xfId="20425"/>
    <cellStyle name="_Value Copy 11 30 05 gas 12 09 05 AURORA at 12 14 05_Transmission Workbook for May BOD_DEM-WP(C) ENERG10C--ctn Mid-C_042010 2010GRC" xfId="20426"/>
    <cellStyle name="_Value Copy 11 30 05 gas 12 09 05 AURORA at 12 14 05_Transmission Workbook for May BOD_DEM-WP(C) ENERG10C--ctn Mid-C_042010 2010GRC 2" xfId="20427"/>
    <cellStyle name="_Value Copy 11 30 05 gas 12 09 05 AURORA at 12 14 05_Typical Residential Impacts 10.27.08" xfId="20428"/>
    <cellStyle name="_Value Copy 11 30 05 gas 12 09 05 AURORA at 12 14 05_Wind Integration 10GRC" xfId="20429"/>
    <cellStyle name="_Value Copy 11 30 05 gas 12 09 05 AURORA at 12 14 05_Wind Integration 10GRC 2" xfId="20430"/>
    <cellStyle name="_Value Copy 11 30 05 gas 12 09 05 AURORA at 12 14 05_Wind Integration 10GRC 2 2" xfId="20431"/>
    <cellStyle name="_Value Copy 11 30 05 gas 12 09 05 AURORA at 12 14 05_Wind Integration 10GRC 2 2 2" xfId="20432"/>
    <cellStyle name="_Value Copy 11 30 05 gas 12 09 05 AURORA at 12 14 05_Wind Integration 10GRC 2 2 2 2" xfId="20433"/>
    <cellStyle name="_Value Copy 11 30 05 gas 12 09 05 AURORA at 12 14 05_Wind Integration 10GRC 2 3" xfId="20434"/>
    <cellStyle name="_Value Copy 11 30 05 gas 12 09 05 AURORA at 12 14 05_Wind Integration 10GRC 2 3 2" xfId="20435"/>
    <cellStyle name="_Value Copy 11 30 05 gas 12 09 05 AURORA at 12 14 05_Wind Integration 10GRC 2 4" xfId="20436"/>
    <cellStyle name="_Value Copy 11 30 05 gas 12 09 05 AURORA at 12 14 05_Wind Integration 10GRC 2 4 2" xfId="20437"/>
    <cellStyle name="_Value Copy 11 30 05 gas 12 09 05 AURORA at 12 14 05_Wind Integration 10GRC 3" xfId="20438"/>
    <cellStyle name="_Value Copy 11 30 05 gas 12 09 05 AURORA at 12 14 05_Wind Integration 10GRC 3 2" xfId="20439"/>
    <cellStyle name="_Value Copy 11 30 05 gas 12 09 05 AURORA at 12 14 05_Wind Integration 10GRC 3 2 2" xfId="20440"/>
    <cellStyle name="_Value Copy 11 30 05 gas 12 09 05 AURORA at 12 14 05_Wind Integration 10GRC 3 3" xfId="20441"/>
    <cellStyle name="_Value Copy 11 30 05 gas 12 09 05 AURORA at 12 14 05_Wind Integration 10GRC 4" xfId="20442"/>
    <cellStyle name="_Value Copy 11 30 05 gas 12 09 05 AURORA at 12 14 05_Wind Integration 10GRC 4 2" xfId="20443"/>
    <cellStyle name="_Value Copy 11 30 05 gas 12 09 05 AURORA at 12 14 05_Wind Integration 10GRC 4 2 2" xfId="20444"/>
    <cellStyle name="_Value Copy 11 30 05 gas 12 09 05 AURORA at 12 14 05_Wind Integration 10GRC 4 3" xfId="20445"/>
    <cellStyle name="_Value Copy 11 30 05 gas 12 09 05 AURORA at 12 14 05_Wind Integration 10GRC 5" xfId="20446"/>
    <cellStyle name="_Value Copy 11 30 05 gas 12 09 05 AURORA at 12 14 05_Wind Integration 10GRC 5 2" xfId="20447"/>
    <cellStyle name="_Value Copy 11 30 05 gas 12 09 05 AURORA at 12 14 05_Wind Integration 10GRC 6" xfId="20448"/>
    <cellStyle name="_Value Copy 11 30 05 gas 12 09 05 AURORA at 12 14 05_Wind Integration 10GRC 6 2" xfId="20449"/>
    <cellStyle name="_Value Copy 11 30 05 gas 12 09 05 AURORA at 12 14 05_Wind Integration 10GRC_DEM-WP(C) ENERG10C--ctn Mid-C_042010 2010GRC" xfId="20450"/>
    <cellStyle name="_Value Copy 11 30 05 gas 12 09 05 AURORA at 12 14 05_Wind Integration 10GRC_DEM-WP(C) ENERG10C--ctn Mid-C_042010 2010GRC 2" xfId="20451"/>
    <cellStyle name="_VC 2007GRC PC 10312007" xfId="20452"/>
    <cellStyle name="_VC 2007GRC PC 10312007 2" xfId="20453"/>
    <cellStyle name="_VC 6.15.06 update on 06GRC power costs.xls Chart 1" xfId="20454"/>
    <cellStyle name="_VC 6.15.06 update on 06GRC power costs.xls Chart 1 10" xfId="20455"/>
    <cellStyle name="_VC 6.15.06 update on 06GRC power costs.xls Chart 1 10 2" xfId="20456"/>
    <cellStyle name="_VC 6.15.06 update on 06GRC power costs.xls Chart 1 11" xfId="20457"/>
    <cellStyle name="_VC 6.15.06 update on 06GRC power costs.xls Chart 1 11 2" xfId="20458"/>
    <cellStyle name="_VC 6.15.06 update on 06GRC power costs.xls Chart 1 11 3" xfId="20459"/>
    <cellStyle name="_VC 6.15.06 update on 06GRC power costs.xls Chart 1 2" xfId="20460"/>
    <cellStyle name="_VC 6.15.06 update on 06GRC power costs.xls Chart 1 2 2" xfId="20461"/>
    <cellStyle name="_VC 6.15.06 update on 06GRC power costs.xls Chart 1 2 2 2" xfId="20462"/>
    <cellStyle name="_VC 6.15.06 update on 06GRC power costs.xls Chart 1 2 2 2 2" xfId="20463"/>
    <cellStyle name="_VC 6.15.06 update on 06GRC power costs.xls Chart 1 2 2 2 2 2" xfId="20464"/>
    <cellStyle name="_VC 6.15.06 update on 06GRC power costs.xls Chart 1 2 2 3" xfId="20465"/>
    <cellStyle name="_VC 6.15.06 update on 06GRC power costs.xls Chart 1 2 2 3 2" xfId="20466"/>
    <cellStyle name="_VC 6.15.06 update on 06GRC power costs.xls Chart 1 2 2 4" xfId="20467"/>
    <cellStyle name="_VC 6.15.06 update on 06GRC power costs.xls Chart 1 2 2 4 2" xfId="20468"/>
    <cellStyle name="_VC 6.15.06 update on 06GRC power costs.xls Chart 1 2 3" xfId="20469"/>
    <cellStyle name="_VC 6.15.06 update on 06GRC power costs.xls Chart 1 2 3 2" xfId="20470"/>
    <cellStyle name="_VC 6.15.06 update on 06GRC power costs.xls Chart 1 2 3 2 2" xfId="20471"/>
    <cellStyle name="_VC 6.15.06 update on 06GRC power costs.xls Chart 1 2 3 3" xfId="20472"/>
    <cellStyle name="_VC 6.15.06 update on 06GRC power costs.xls Chart 1 2 4" xfId="20473"/>
    <cellStyle name="_VC 6.15.06 update on 06GRC power costs.xls Chart 1 2 4 2" xfId="20474"/>
    <cellStyle name="_VC 6.15.06 update on 06GRC power costs.xls Chart 1 2 4 2 2" xfId="20475"/>
    <cellStyle name="_VC 6.15.06 update on 06GRC power costs.xls Chart 1 2 4 3" xfId="20476"/>
    <cellStyle name="_VC 6.15.06 update on 06GRC power costs.xls Chart 1 2 5" xfId="20477"/>
    <cellStyle name="_VC 6.15.06 update on 06GRC power costs.xls Chart 1 2 5 2" xfId="20478"/>
    <cellStyle name="_VC 6.15.06 update on 06GRC power costs.xls Chart 1 2 6" xfId="20479"/>
    <cellStyle name="_VC 6.15.06 update on 06GRC power costs.xls Chart 1 2 6 2" xfId="20480"/>
    <cellStyle name="_VC 6.15.06 update on 06GRC power costs.xls Chart 1 3" xfId="20481"/>
    <cellStyle name="_VC 6.15.06 update on 06GRC power costs.xls Chart 1 3 2" xfId="20482"/>
    <cellStyle name="_VC 6.15.06 update on 06GRC power costs.xls Chart 1 3 2 2" xfId="20483"/>
    <cellStyle name="_VC 6.15.06 update on 06GRC power costs.xls Chart 1 3 2 2 2" xfId="20484"/>
    <cellStyle name="_VC 6.15.06 update on 06GRC power costs.xls Chart 1 3 2 3" xfId="20485"/>
    <cellStyle name="_VC 6.15.06 update on 06GRC power costs.xls Chart 1 3 3" xfId="20486"/>
    <cellStyle name="_VC 6.15.06 update on 06GRC power costs.xls Chart 1 3 3 2" xfId="20487"/>
    <cellStyle name="_VC 6.15.06 update on 06GRC power costs.xls Chart 1 3 3 2 2" xfId="20488"/>
    <cellStyle name="_VC 6.15.06 update on 06GRC power costs.xls Chart 1 3 3 3" xfId="20489"/>
    <cellStyle name="_VC 6.15.06 update on 06GRC power costs.xls Chart 1 3 4" xfId="20490"/>
    <cellStyle name="_VC 6.15.06 update on 06GRC power costs.xls Chart 1 3 4 2" xfId="20491"/>
    <cellStyle name="_VC 6.15.06 update on 06GRC power costs.xls Chart 1 3 4 2 2" xfId="20492"/>
    <cellStyle name="_VC 6.15.06 update on 06GRC power costs.xls Chart 1 3 4 3" xfId="20493"/>
    <cellStyle name="_VC 6.15.06 update on 06GRC power costs.xls Chart 1 3 5" xfId="20494"/>
    <cellStyle name="_VC 6.15.06 update on 06GRC power costs.xls Chart 1 3 5 2" xfId="20495"/>
    <cellStyle name="_VC 6.15.06 update on 06GRC power costs.xls Chart 1 4" xfId="20496"/>
    <cellStyle name="_VC 6.15.06 update on 06GRC power costs.xls Chart 1 4 2" xfId="20497"/>
    <cellStyle name="_VC 6.15.06 update on 06GRC power costs.xls Chart 1 4 2 2" xfId="20498"/>
    <cellStyle name="_VC 6.15.06 update on 06GRC power costs.xls Chart 1 4 2 2 2" xfId="20499"/>
    <cellStyle name="_VC 6.15.06 update on 06GRC power costs.xls Chart 1 4 2 2 2 2" xfId="20500"/>
    <cellStyle name="_VC 6.15.06 update on 06GRC power costs.xls Chart 1 4 2 3" xfId="20501"/>
    <cellStyle name="_VC 6.15.06 update on 06GRC power costs.xls Chart 1 4 2 3 2" xfId="20502"/>
    <cellStyle name="_VC 6.15.06 update on 06GRC power costs.xls Chart 1 4 2 4" xfId="20503"/>
    <cellStyle name="_VC 6.15.06 update on 06GRC power costs.xls Chart 1 4 2 4 2" xfId="20504"/>
    <cellStyle name="_VC 6.15.06 update on 06GRC power costs.xls Chart 1 4 3" xfId="20505"/>
    <cellStyle name="_VC 6.15.06 update on 06GRC power costs.xls Chart 1 4 3 2" xfId="20506"/>
    <cellStyle name="_VC 6.15.06 update on 06GRC power costs.xls Chart 1 4 3 2 2" xfId="20507"/>
    <cellStyle name="_VC 6.15.06 update on 06GRC power costs.xls Chart 1 4 3 3" xfId="20508"/>
    <cellStyle name="_VC 6.15.06 update on 06GRC power costs.xls Chart 1 4 4" xfId="20509"/>
    <cellStyle name="_VC 6.15.06 update on 06GRC power costs.xls Chart 1 4 4 2" xfId="20510"/>
    <cellStyle name="_VC 6.15.06 update on 06GRC power costs.xls Chart 1 4 4 2 2" xfId="20511"/>
    <cellStyle name="_VC 6.15.06 update on 06GRC power costs.xls Chart 1 4 4 3" xfId="20512"/>
    <cellStyle name="_VC 6.15.06 update on 06GRC power costs.xls Chart 1 4 5" xfId="20513"/>
    <cellStyle name="_VC 6.15.06 update on 06GRC power costs.xls Chart 1 4 5 2" xfId="20514"/>
    <cellStyle name="_VC 6.15.06 update on 06GRC power costs.xls Chart 1 4 6" xfId="20515"/>
    <cellStyle name="_VC 6.15.06 update on 06GRC power costs.xls Chart 1 4 6 2" xfId="20516"/>
    <cellStyle name="_VC 6.15.06 update on 06GRC power costs.xls Chart 1 5" xfId="20517"/>
    <cellStyle name="_VC 6.15.06 update on 06GRC power costs.xls Chart 1 5 2" xfId="20518"/>
    <cellStyle name="_VC 6.15.06 update on 06GRC power costs.xls Chart 1 5 2 2" xfId="20519"/>
    <cellStyle name="_VC 6.15.06 update on 06GRC power costs.xls Chart 1 5 2 2 2" xfId="20520"/>
    <cellStyle name="_VC 6.15.06 update on 06GRC power costs.xls Chart 1 5 2 2 2 2" xfId="20521"/>
    <cellStyle name="_VC 6.15.06 update on 06GRC power costs.xls Chart 1 5 2 3" xfId="20522"/>
    <cellStyle name="_VC 6.15.06 update on 06GRC power costs.xls Chart 1 5 2 3 2" xfId="20523"/>
    <cellStyle name="_VC 6.15.06 update on 06GRC power costs.xls Chart 1 5 2 4" xfId="20524"/>
    <cellStyle name="_VC 6.15.06 update on 06GRC power costs.xls Chart 1 5 2 4 2" xfId="20525"/>
    <cellStyle name="_VC 6.15.06 update on 06GRC power costs.xls Chart 1 5 2 5" xfId="20526"/>
    <cellStyle name="_VC 6.15.06 update on 06GRC power costs.xls Chart 1 5 3" xfId="20527"/>
    <cellStyle name="_VC 6.15.06 update on 06GRC power costs.xls Chart 1 5 3 2" xfId="20528"/>
    <cellStyle name="_VC 6.15.06 update on 06GRC power costs.xls Chart 1 5 3 2 2" xfId="20529"/>
    <cellStyle name="_VC 6.15.06 update on 06GRC power costs.xls Chart 1 5 4" xfId="20530"/>
    <cellStyle name="_VC 6.15.06 update on 06GRC power costs.xls Chart 1 5 4 2" xfId="20531"/>
    <cellStyle name="_VC 6.15.06 update on 06GRC power costs.xls Chart 1 5 5" xfId="20532"/>
    <cellStyle name="_VC 6.15.06 update on 06GRC power costs.xls Chart 1 5 5 2" xfId="20533"/>
    <cellStyle name="_VC 6.15.06 update on 06GRC power costs.xls Chart 1 6" xfId="20534"/>
    <cellStyle name="_VC 6.15.06 update on 06GRC power costs.xls Chart 1 6 2" xfId="20535"/>
    <cellStyle name="_VC 6.15.06 update on 06GRC power costs.xls Chart 1 6 2 2" xfId="20536"/>
    <cellStyle name="_VC 6.15.06 update on 06GRC power costs.xls Chart 1 6 2 2 2" xfId="20537"/>
    <cellStyle name="_VC 6.15.06 update on 06GRC power costs.xls Chart 1 6 3" xfId="20538"/>
    <cellStyle name="_VC 6.15.06 update on 06GRC power costs.xls Chart 1 6 3 2" xfId="20539"/>
    <cellStyle name="_VC 6.15.06 update on 06GRC power costs.xls Chart 1 6 4" xfId="20540"/>
    <cellStyle name="_VC 6.15.06 update on 06GRC power costs.xls Chart 1 6 4 2" xfId="20541"/>
    <cellStyle name="_VC 6.15.06 update on 06GRC power costs.xls Chart 1 7" xfId="20542"/>
    <cellStyle name="_VC 6.15.06 update on 06GRC power costs.xls Chart 1 7 2" xfId="20543"/>
    <cellStyle name="_VC 6.15.06 update on 06GRC power costs.xls Chart 1 7 2 2" xfId="20544"/>
    <cellStyle name="_VC 6.15.06 update on 06GRC power costs.xls Chart 1 7 3" xfId="20545"/>
    <cellStyle name="_VC 6.15.06 update on 06GRC power costs.xls Chart 1 8" xfId="20546"/>
    <cellStyle name="_VC 6.15.06 update on 06GRC power costs.xls Chart 1 8 2" xfId="20547"/>
    <cellStyle name="_VC 6.15.06 update on 06GRC power costs.xls Chart 1 8 2 2" xfId="20548"/>
    <cellStyle name="_VC 6.15.06 update on 06GRC power costs.xls Chart 1 8 3" xfId="20549"/>
    <cellStyle name="_VC 6.15.06 update on 06GRC power costs.xls Chart 1 9" xfId="20550"/>
    <cellStyle name="_VC 6.15.06 update on 06GRC power costs.xls Chart 1 9 2" xfId="20551"/>
    <cellStyle name="_VC 6.15.06 update on 06GRC power costs.xls Chart 1 9 2 2" xfId="20552"/>
    <cellStyle name="_VC 6.15.06 update on 06GRC power costs.xls Chart 1 9 2 2 2" xfId="20553"/>
    <cellStyle name="_VC 6.15.06 update on 06GRC power costs.xls Chart 1 9 2 3" xfId="20554"/>
    <cellStyle name="_VC 6.15.06 update on 06GRC power costs.xls Chart 1 9 3" xfId="20555"/>
    <cellStyle name="_VC 6.15.06 update on 06GRC power costs.xls Chart 1 9 3 2" xfId="20556"/>
    <cellStyle name="_VC 6.15.06 update on 06GRC power costs.xls Chart 1 9 4" xfId="20557"/>
    <cellStyle name="_VC 6.15.06 update on 06GRC power costs.xls Chart 1_04 07E Wild Horse Wind Expansion (C) (2)" xfId="20558"/>
    <cellStyle name="_VC 6.15.06 update on 06GRC power costs.xls Chart 1_04 07E Wild Horse Wind Expansion (C) (2) 2" xfId="20559"/>
    <cellStyle name="_VC 6.15.06 update on 06GRC power costs.xls Chart 1_04 07E Wild Horse Wind Expansion (C) (2) 2 2" xfId="20560"/>
    <cellStyle name="_VC 6.15.06 update on 06GRC power costs.xls Chart 1_04 07E Wild Horse Wind Expansion (C) (2) 2 2 2" xfId="20561"/>
    <cellStyle name="_VC 6.15.06 update on 06GRC power costs.xls Chart 1_04 07E Wild Horse Wind Expansion (C) (2) 2 2 2 2" xfId="20562"/>
    <cellStyle name="_VC 6.15.06 update on 06GRC power costs.xls Chart 1_04 07E Wild Horse Wind Expansion (C) (2) 2 3" xfId="20563"/>
    <cellStyle name="_VC 6.15.06 update on 06GRC power costs.xls Chart 1_04 07E Wild Horse Wind Expansion (C) (2) 2 3 2" xfId="20564"/>
    <cellStyle name="_VC 6.15.06 update on 06GRC power costs.xls Chart 1_04 07E Wild Horse Wind Expansion (C) (2) 2 4" xfId="20565"/>
    <cellStyle name="_VC 6.15.06 update on 06GRC power costs.xls Chart 1_04 07E Wild Horse Wind Expansion (C) (2) 2 4 2" xfId="20566"/>
    <cellStyle name="_VC 6.15.06 update on 06GRC power costs.xls Chart 1_04 07E Wild Horse Wind Expansion (C) (2) 3" xfId="20567"/>
    <cellStyle name="_VC 6.15.06 update on 06GRC power costs.xls Chart 1_04 07E Wild Horse Wind Expansion (C) (2) 3 2" xfId="20568"/>
    <cellStyle name="_VC 6.15.06 update on 06GRC power costs.xls Chart 1_04 07E Wild Horse Wind Expansion (C) (2) 3 2 2" xfId="20569"/>
    <cellStyle name="_VC 6.15.06 update on 06GRC power costs.xls Chart 1_04 07E Wild Horse Wind Expansion (C) (2) 3 3" xfId="20570"/>
    <cellStyle name="_VC 6.15.06 update on 06GRC power costs.xls Chart 1_04 07E Wild Horse Wind Expansion (C) (2) 4" xfId="20571"/>
    <cellStyle name="_VC 6.15.06 update on 06GRC power costs.xls Chart 1_04 07E Wild Horse Wind Expansion (C) (2) 4 2" xfId="20572"/>
    <cellStyle name="_VC 6.15.06 update on 06GRC power costs.xls Chart 1_04 07E Wild Horse Wind Expansion (C) (2) 4 2 2" xfId="20573"/>
    <cellStyle name="_VC 6.15.06 update on 06GRC power costs.xls Chart 1_04 07E Wild Horse Wind Expansion (C) (2) 4 3" xfId="20574"/>
    <cellStyle name="_VC 6.15.06 update on 06GRC power costs.xls Chart 1_04 07E Wild Horse Wind Expansion (C) (2) 5" xfId="20575"/>
    <cellStyle name="_VC 6.15.06 update on 06GRC power costs.xls Chart 1_04 07E Wild Horse Wind Expansion (C) (2) 5 2" xfId="20576"/>
    <cellStyle name="_VC 6.15.06 update on 06GRC power costs.xls Chart 1_04 07E Wild Horse Wind Expansion (C) (2) 6" xfId="20577"/>
    <cellStyle name="_VC 6.15.06 update on 06GRC power costs.xls Chart 1_04 07E Wild Horse Wind Expansion (C) (2) 6 2" xfId="20578"/>
    <cellStyle name="_VC 6.15.06 update on 06GRC power costs.xls Chart 1_04 07E Wild Horse Wind Expansion (C) (2)_Adj Bench DR 3 for Initial Briefs (Electric)" xfId="20579"/>
    <cellStyle name="_VC 6.15.06 update on 06GRC power costs.xls Chart 1_04 07E Wild Horse Wind Expansion (C) (2)_Adj Bench DR 3 for Initial Briefs (Electric) 2" xfId="20580"/>
    <cellStyle name="_VC 6.15.06 update on 06GRC power costs.xls Chart 1_04 07E Wild Horse Wind Expansion (C) (2)_Adj Bench DR 3 for Initial Briefs (Electric) 2 2" xfId="20581"/>
    <cellStyle name="_VC 6.15.06 update on 06GRC power costs.xls Chart 1_04 07E Wild Horse Wind Expansion (C) (2)_Adj Bench DR 3 for Initial Briefs (Electric) 2 2 2" xfId="20582"/>
    <cellStyle name="_VC 6.15.06 update on 06GRC power costs.xls Chart 1_04 07E Wild Horse Wind Expansion (C) (2)_Adj Bench DR 3 for Initial Briefs (Electric) 2 2 2 2" xfId="20583"/>
    <cellStyle name="_VC 6.15.06 update on 06GRC power costs.xls Chart 1_04 07E Wild Horse Wind Expansion (C) (2)_Adj Bench DR 3 for Initial Briefs (Electric) 2 3" xfId="20584"/>
    <cellStyle name="_VC 6.15.06 update on 06GRC power costs.xls Chart 1_04 07E Wild Horse Wind Expansion (C) (2)_Adj Bench DR 3 for Initial Briefs (Electric) 2 3 2" xfId="20585"/>
    <cellStyle name="_VC 6.15.06 update on 06GRC power costs.xls Chart 1_04 07E Wild Horse Wind Expansion (C) (2)_Adj Bench DR 3 for Initial Briefs (Electric) 2 4" xfId="20586"/>
    <cellStyle name="_VC 6.15.06 update on 06GRC power costs.xls Chart 1_04 07E Wild Horse Wind Expansion (C) (2)_Adj Bench DR 3 for Initial Briefs (Electric) 2 4 2" xfId="20587"/>
    <cellStyle name="_VC 6.15.06 update on 06GRC power costs.xls Chart 1_04 07E Wild Horse Wind Expansion (C) (2)_Adj Bench DR 3 for Initial Briefs (Electric) 3" xfId="20588"/>
    <cellStyle name="_VC 6.15.06 update on 06GRC power costs.xls Chart 1_04 07E Wild Horse Wind Expansion (C) (2)_Adj Bench DR 3 for Initial Briefs (Electric) 3 2" xfId="20589"/>
    <cellStyle name="_VC 6.15.06 update on 06GRC power costs.xls Chart 1_04 07E Wild Horse Wind Expansion (C) (2)_Adj Bench DR 3 for Initial Briefs (Electric) 3 2 2" xfId="20590"/>
    <cellStyle name="_VC 6.15.06 update on 06GRC power costs.xls Chart 1_04 07E Wild Horse Wind Expansion (C) (2)_Adj Bench DR 3 for Initial Briefs (Electric) 3 3" xfId="20591"/>
    <cellStyle name="_VC 6.15.06 update on 06GRC power costs.xls Chart 1_04 07E Wild Horse Wind Expansion (C) (2)_Adj Bench DR 3 for Initial Briefs (Electric) 4" xfId="20592"/>
    <cellStyle name="_VC 6.15.06 update on 06GRC power costs.xls Chart 1_04 07E Wild Horse Wind Expansion (C) (2)_Adj Bench DR 3 for Initial Briefs (Electric) 4 2" xfId="20593"/>
    <cellStyle name="_VC 6.15.06 update on 06GRC power costs.xls Chart 1_04 07E Wild Horse Wind Expansion (C) (2)_Adj Bench DR 3 for Initial Briefs (Electric) 4 2 2" xfId="20594"/>
    <cellStyle name="_VC 6.15.06 update on 06GRC power costs.xls Chart 1_04 07E Wild Horse Wind Expansion (C) (2)_Adj Bench DR 3 for Initial Briefs (Electric) 4 3" xfId="20595"/>
    <cellStyle name="_VC 6.15.06 update on 06GRC power costs.xls Chart 1_04 07E Wild Horse Wind Expansion (C) (2)_Adj Bench DR 3 for Initial Briefs (Electric) 5" xfId="20596"/>
    <cellStyle name="_VC 6.15.06 update on 06GRC power costs.xls Chart 1_04 07E Wild Horse Wind Expansion (C) (2)_Adj Bench DR 3 for Initial Briefs (Electric) 5 2" xfId="20597"/>
    <cellStyle name="_VC 6.15.06 update on 06GRC power costs.xls Chart 1_04 07E Wild Horse Wind Expansion (C) (2)_Adj Bench DR 3 for Initial Briefs (Electric) 6" xfId="20598"/>
    <cellStyle name="_VC 6.15.06 update on 06GRC power costs.xls Chart 1_04 07E Wild Horse Wind Expansion (C) (2)_Adj Bench DR 3 for Initial Briefs (Electric) 6 2" xfId="20599"/>
    <cellStyle name="_VC 6.15.06 update on 06GRC power costs.xls Chart 1_04 07E Wild Horse Wind Expansion (C) (2)_Adj Bench DR 3 for Initial Briefs (Electric)_DEM-WP(C) ENERG10C--ctn Mid-C_042010 2010GRC" xfId="20600"/>
    <cellStyle name="_VC 6.15.06 update on 06GRC power costs.xls Chart 1_04 07E Wild Horse Wind Expansion (C) (2)_Adj Bench DR 3 for Initial Briefs (Electric)_DEM-WP(C) ENERG10C--ctn Mid-C_042010 2010GRC 2" xfId="20601"/>
    <cellStyle name="_VC 6.15.06 update on 06GRC power costs.xls Chart 1_04 07E Wild Horse Wind Expansion (C) (2)_Book1" xfId="20602"/>
    <cellStyle name="_VC 6.15.06 update on 06GRC power costs.xls Chart 1_04 07E Wild Horse Wind Expansion (C) (2)_Book1 2" xfId="20603"/>
    <cellStyle name="_VC 6.15.06 update on 06GRC power costs.xls Chart 1_04 07E Wild Horse Wind Expansion (C) (2)_DEM-WP(C) ENERG10C--ctn Mid-C_042010 2010GRC" xfId="20604"/>
    <cellStyle name="_VC 6.15.06 update on 06GRC power costs.xls Chart 1_04 07E Wild Horse Wind Expansion (C) (2)_DEM-WP(C) ENERG10C--ctn Mid-C_042010 2010GRC 2" xfId="20605"/>
    <cellStyle name="_VC 6.15.06 update on 06GRC power costs.xls Chart 1_04 07E Wild Horse Wind Expansion (C) (2)_Electric Rev Req Model (2009 GRC) " xfId="20606"/>
    <cellStyle name="_VC 6.15.06 update on 06GRC power costs.xls Chart 1_04 07E Wild Horse Wind Expansion (C) (2)_Electric Rev Req Model (2009 GRC)  2" xfId="20607"/>
    <cellStyle name="_VC 6.15.06 update on 06GRC power costs.xls Chart 1_04 07E Wild Horse Wind Expansion (C) (2)_Electric Rev Req Model (2009 GRC)  2 2" xfId="20608"/>
    <cellStyle name="_VC 6.15.06 update on 06GRC power costs.xls Chart 1_04 07E Wild Horse Wind Expansion (C) (2)_Electric Rev Req Model (2009 GRC)  2 2 2" xfId="20609"/>
    <cellStyle name="_VC 6.15.06 update on 06GRC power costs.xls Chart 1_04 07E Wild Horse Wind Expansion (C) (2)_Electric Rev Req Model (2009 GRC)  2 2 2 2" xfId="20610"/>
    <cellStyle name="_VC 6.15.06 update on 06GRC power costs.xls Chart 1_04 07E Wild Horse Wind Expansion (C) (2)_Electric Rev Req Model (2009 GRC)  2 3" xfId="20611"/>
    <cellStyle name="_VC 6.15.06 update on 06GRC power costs.xls Chart 1_04 07E Wild Horse Wind Expansion (C) (2)_Electric Rev Req Model (2009 GRC)  2 3 2" xfId="20612"/>
    <cellStyle name="_VC 6.15.06 update on 06GRC power costs.xls Chart 1_04 07E Wild Horse Wind Expansion (C) (2)_Electric Rev Req Model (2009 GRC)  2 4" xfId="20613"/>
    <cellStyle name="_VC 6.15.06 update on 06GRC power costs.xls Chart 1_04 07E Wild Horse Wind Expansion (C) (2)_Electric Rev Req Model (2009 GRC)  2 4 2" xfId="20614"/>
    <cellStyle name="_VC 6.15.06 update on 06GRC power costs.xls Chart 1_04 07E Wild Horse Wind Expansion (C) (2)_Electric Rev Req Model (2009 GRC)  3" xfId="20615"/>
    <cellStyle name="_VC 6.15.06 update on 06GRC power costs.xls Chart 1_04 07E Wild Horse Wind Expansion (C) (2)_Electric Rev Req Model (2009 GRC)  3 2" xfId="20616"/>
    <cellStyle name="_VC 6.15.06 update on 06GRC power costs.xls Chart 1_04 07E Wild Horse Wind Expansion (C) (2)_Electric Rev Req Model (2009 GRC)  3 2 2" xfId="20617"/>
    <cellStyle name="_VC 6.15.06 update on 06GRC power costs.xls Chart 1_04 07E Wild Horse Wind Expansion (C) (2)_Electric Rev Req Model (2009 GRC)  3 3" xfId="20618"/>
    <cellStyle name="_VC 6.15.06 update on 06GRC power costs.xls Chart 1_04 07E Wild Horse Wind Expansion (C) (2)_Electric Rev Req Model (2009 GRC)  4" xfId="20619"/>
    <cellStyle name="_VC 6.15.06 update on 06GRC power costs.xls Chart 1_04 07E Wild Horse Wind Expansion (C) (2)_Electric Rev Req Model (2009 GRC)  4 2" xfId="20620"/>
    <cellStyle name="_VC 6.15.06 update on 06GRC power costs.xls Chart 1_04 07E Wild Horse Wind Expansion (C) (2)_Electric Rev Req Model (2009 GRC)  4 2 2" xfId="20621"/>
    <cellStyle name="_VC 6.15.06 update on 06GRC power costs.xls Chart 1_04 07E Wild Horse Wind Expansion (C) (2)_Electric Rev Req Model (2009 GRC)  4 3" xfId="20622"/>
    <cellStyle name="_VC 6.15.06 update on 06GRC power costs.xls Chart 1_04 07E Wild Horse Wind Expansion (C) (2)_Electric Rev Req Model (2009 GRC)  5" xfId="20623"/>
    <cellStyle name="_VC 6.15.06 update on 06GRC power costs.xls Chart 1_04 07E Wild Horse Wind Expansion (C) (2)_Electric Rev Req Model (2009 GRC)  5 2" xfId="20624"/>
    <cellStyle name="_VC 6.15.06 update on 06GRC power costs.xls Chart 1_04 07E Wild Horse Wind Expansion (C) (2)_Electric Rev Req Model (2009 GRC)  6" xfId="20625"/>
    <cellStyle name="_VC 6.15.06 update on 06GRC power costs.xls Chart 1_04 07E Wild Horse Wind Expansion (C) (2)_Electric Rev Req Model (2009 GRC)  6 2" xfId="20626"/>
    <cellStyle name="_VC 6.15.06 update on 06GRC power costs.xls Chart 1_04 07E Wild Horse Wind Expansion (C) (2)_Electric Rev Req Model (2009 GRC) _DEM-WP(C) ENERG10C--ctn Mid-C_042010 2010GRC" xfId="20627"/>
    <cellStyle name="_VC 6.15.06 update on 06GRC power costs.xls Chart 1_04 07E Wild Horse Wind Expansion (C) (2)_Electric Rev Req Model (2009 GRC) _DEM-WP(C) ENERG10C--ctn Mid-C_042010 2010GRC 2" xfId="20628"/>
    <cellStyle name="_VC 6.15.06 update on 06GRC power costs.xls Chart 1_04 07E Wild Horse Wind Expansion (C) (2)_Electric Rev Req Model (2009 GRC) Rebuttal" xfId="20629"/>
    <cellStyle name="_VC 6.15.06 update on 06GRC power costs.xls Chart 1_04 07E Wild Horse Wind Expansion (C) (2)_Electric Rev Req Model (2009 GRC) Rebuttal 2" xfId="20630"/>
    <cellStyle name="_VC 6.15.06 update on 06GRC power costs.xls Chart 1_04 07E Wild Horse Wind Expansion (C) (2)_Electric Rev Req Model (2009 GRC) Rebuttal 2 2" xfId="20631"/>
    <cellStyle name="_VC 6.15.06 update on 06GRC power costs.xls Chart 1_04 07E Wild Horse Wind Expansion (C) (2)_Electric Rev Req Model (2009 GRC) Rebuttal 2 2 2" xfId="20632"/>
    <cellStyle name="_VC 6.15.06 update on 06GRC power costs.xls Chart 1_04 07E Wild Horse Wind Expansion (C) (2)_Electric Rev Req Model (2009 GRC) Rebuttal 2 3" xfId="20633"/>
    <cellStyle name="_VC 6.15.06 update on 06GRC power costs.xls Chart 1_04 07E Wild Horse Wind Expansion (C) (2)_Electric Rev Req Model (2009 GRC) Rebuttal 3" xfId="20634"/>
    <cellStyle name="_VC 6.15.06 update on 06GRC power costs.xls Chart 1_04 07E Wild Horse Wind Expansion (C) (2)_Electric Rev Req Model (2009 GRC) Rebuttal 3 2" xfId="20635"/>
    <cellStyle name="_VC 6.15.06 update on 06GRC power costs.xls Chart 1_04 07E Wild Horse Wind Expansion (C) (2)_Electric Rev Req Model (2009 GRC) Rebuttal 4" xfId="20636"/>
    <cellStyle name="_VC 6.15.06 update on 06GRC power costs.xls Chart 1_04 07E Wild Horse Wind Expansion (C) (2)_Electric Rev Req Model (2009 GRC) Rebuttal REmoval of New  WH Solar AdjustMI" xfId="20637"/>
    <cellStyle name="_VC 6.15.06 update on 06GRC power costs.xls Chart 1_04 07E Wild Horse Wind Expansion (C) (2)_Electric Rev Req Model (2009 GRC) Rebuttal REmoval of New  WH Solar AdjustMI 2" xfId="20638"/>
    <cellStyle name="_VC 6.15.06 update on 06GRC power costs.xls Chart 1_04 07E Wild Horse Wind Expansion (C) (2)_Electric Rev Req Model (2009 GRC) Rebuttal REmoval of New  WH Solar AdjustMI 2 2" xfId="20639"/>
    <cellStyle name="_VC 6.15.06 update on 06GRC power costs.xls Chart 1_04 07E Wild Horse Wind Expansion (C) (2)_Electric Rev Req Model (2009 GRC) Rebuttal REmoval of New  WH Solar AdjustMI 2 2 2" xfId="20640"/>
    <cellStyle name="_VC 6.15.06 update on 06GRC power costs.xls Chart 1_04 07E Wild Horse Wind Expansion (C) (2)_Electric Rev Req Model (2009 GRC) Rebuttal REmoval of New  WH Solar AdjustMI 2 2 2 2" xfId="20641"/>
    <cellStyle name="_VC 6.15.06 update on 06GRC power costs.xls Chart 1_04 07E Wild Horse Wind Expansion (C) (2)_Electric Rev Req Model (2009 GRC) Rebuttal REmoval of New  WH Solar AdjustMI 2 3" xfId="20642"/>
    <cellStyle name="_VC 6.15.06 update on 06GRC power costs.xls Chart 1_04 07E Wild Horse Wind Expansion (C) (2)_Electric Rev Req Model (2009 GRC) Rebuttal REmoval of New  WH Solar AdjustMI 2 3 2" xfId="20643"/>
    <cellStyle name="_VC 6.15.06 update on 06GRC power costs.xls Chart 1_04 07E Wild Horse Wind Expansion (C) (2)_Electric Rev Req Model (2009 GRC) Rebuttal REmoval of New  WH Solar AdjustMI 2 4" xfId="20644"/>
    <cellStyle name="_VC 6.15.06 update on 06GRC power costs.xls Chart 1_04 07E Wild Horse Wind Expansion (C) (2)_Electric Rev Req Model (2009 GRC) Rebuttal REmoval of New  WH Solar AdjustMI 2 4 2" xfId="20645"/>
    <cellStyle name="_VC 6.15.06 update on 06GRC power costs.xls Chart 1_04 07E Wild Horse Wind Expansion (C) (2)_Electric Rev Req Model (2009 GRC) Rebuttal REmoval of New  WH Solar AdjustMI 3" xfId="20646"/>
    <cellStyle name="_VC 6.15.06 update on 06GRC power costs.xls Chart 1_04 07E Wild Horse Wind Expansion (C) (2)_Electric Rev Req Model (2009 GRC) Rebuttal REmoval of New  WH Solar AdjustMI 3 2" xfId="20647"/>
    <cellStyle name="_VC 6.15.06 update on 06GRC power costs.xls Chart 1_04 07E Wild Horse Wind Expansion (C) (2)_Electric Rev Req Model (2009 GRC) Rebuttal REmoval of New  WH Solar AdjustMI 3 2 2" xfId="20648"/>
    <cellStyle name="_VC 6.15.06 update on 06GRC power costs.xls Chart 1_04 07E Wild Horse Wind Expansion (C) (2)_Electric Rev Req Model (2009 GRC) Rebuttal REmoval of New  WH Solar AdjustMI 3 3" xfId="20649"/>
    <cellStyle name="_VC 6.15.06 update on 06GRC power costs.xls Chart 1_04 07E Wild Horse Wind Expansion (C) (2)_Electric Rev Req Model (2009 GRC) Rebuttal REmoval of New  WH Solar AdjustMI 4" xfId="20650"/>
    <cellStyle name="_VC 6.15.06 update on 06GRC power costs.xls Chart 1_04 07E Wild Horse Wind Expansion (C) (2)_Electric Rev Req Model (2009 GRC) Rebuttal REmoval of New  WH Solar AdjustMI 4 2" xfId="20651"/>
    <cellStyle name="_VC 6.15.06 update on 06GRC power costs.xls Chart 1_04 07E Wild Horse Wind Expansion (C) (2)_Electric Rev Req Model (2009 GRC) Rebuttal REmoval of New  WH Solar AdjustMI 4 2 2" xfId="20652"/>
    <cellStyle name="_VC 6.15.06 update on 06GRC power costs.xls Chart 1_04 07E Wild Horse Wind Expansion (C) (2)_Electric Rev Req Model (2009 GRC) Rebuttal REmoval of New  WH Solar AdjustMI 4 3" xfId="20653"/>
    <cellStyle name="_VC 6.15.06 update on 06GRC power costs.xls Chart 1_04 07E Wild Horse Wind Expansion (C) (2)_Electric Rev Req Model (2009 GRC) Rebuttal REmoval of New  WH Solar AdjustMI 5" xfId="20654"/>
    <cellStyle name="_VC 6.15.06 update on 06GRC power costs.xls Chart 1_04 07E Wild Horse Wind Expansion (C) (2)_Electric Rev Req Model (2009 GRC) Rebuttal REmoval of New  WH Solar AdjustMI 5 2" xfId="20655"/>
    <cellStyle name="_VC 6.15.06 update on 06GRC power costs.xls Chart 1_04 07E Wild Horse Wind Expansion (C) (2)_Electric Rev Req Model (2009 GRC) Rebuttal REmoval of New  WH Solar AdjustMI 6" xfId="20656"/>
    <cellStyle name="_VC 6.15.06 update on 06GRC power costs.xls Chart 1_04 07E Wild Horse Wind Expansion (C) (2)_Electric Rev Req Model (2009 GRC) Rebuttal REmoval of New  WH Solar AdjustMI 6 2" xfId="20657"/>
    <cellStyle name="_VC 6.15.06 update on 06GRC power costs.xls Chart 1_04 07E Wild Horse Wind Expansion (C) (2)_Electric Rev Req Model (2009 GRC) Rebuttal REmoval of New  WH Solar AdjustMI_DEM-WP(C) ENERG10C--ctn Mid-C_042010 2010GRC" xfId="20658"/>
    <cellStyle name="_VC 6.15.06 update on 06GRC power costs.xls Chart 1_04 07E Wild Horse Wind Expansion (C) (2)_Electric Rev Req Model (2009 GRC) Rebuttal REmoval of New  WH Solar AdjustMI_DEM-WP(C) ENERG10C--ctn Mid-C_042010 2010GRC 2" xfId="20659"/>
    <cellStyle name="_VC 6.15.06 update on 06GRC power costs.xls Chart 1_04 07E Wild Horse Wind Expansion (C) (2)_Electric Rev Req Model (2009 GRC) Revised 01-18-2010" xfId="20660"/>
    <cellStyle name="_VC 6.15.06 update on 06GRC power costs.xls Chart 1_04 07E Wild Horse Wind Expansion (C) (2)_Electric Rev Req Model (2009 GRC) Revised 01-18-2010 2" xfId="20661"/>
    <cellStyle name="_VC 6.15.06 update on 06GRC power costs.xls Chart 1_04 07E Wild Horse Wind Expansion (C) (2)_Electric Rev Req Model (2009 GRC) Revised 01-18-2010 2 2" xfId="20662"/>
    <cellStyle name="_VC 6.15.06 update on 06GRC power costs.xls Chart 1_04 07E Wild Horse Wind Expansion (C) (2)_Electric Rev Req Model (2009 GRC) Revised 01-18-2010 2 2 2" xfId="20663"/>
    <cellStyle name="_VC 6.15.06 update on 06GRC power costs.xls Chart 1_04 07E Wild Horse Wind Expansion (C) (2)_Electric Rev Req Model (2009 GRC) Revised 01-18-2010 2 2 2 2" xfId="20664"/>
    <cellStyle name="_VC 6.15.06 update on 06GRC power costs.xls Chart 1_04 07E Wild Horse Wind Expansion (C) (2)_Electric Rev Req Model (2009 GRC) Revised 01-18-2010 2 3" xfId="20665"/>
    <cellStyle name="_VC 6.15.06 update on 06GRC power costs.xls Chart 1_04 07E Wild Horse Wind Expansion (C) (2)_Electric Rev Req Model (2009 GRC) Revised 01-18-2010 2 3 2" xfId="20666"/>
    <cellStyle name="_VC 6.15.06 update on 06GRC power costs.xls Chart 1_04 07E Wild Horse Wind Expansion (C) (2)_Electric Rev Req Model (2009 GRC) Revised 01-18-2010 2 4" xfId="20667"/>
    <cellStyle name="_VC 6.15.06 update on 06GRC power costs.xls Chart 1_04 07E Wild Horse Wind Expansion (C) (2)_Electric Rev Req Model (2009 GRC) Revised 01-18-2010 2 4 2" xfId="20668"/>
    <cellStyle name="_VC 6.15.06 update on 06GRC power costs.xls Chart 1_04 07E Wild Horse Wind Expansion (C) (2)_Electric Rev Req Model (2009 GRC) Revised 01-18-2010 3" xfId="20669"/>
    <cellStyle name="_VC 6.15.06 update on 06GRC power costs.xls Chart 1_04 07E Wild Horse Wind Expansion (C) (2)_Electric Rev Req Model (2009 GRC) Revised 01-18-2010 3 2" xfId="20670"/>
    <cellStyle name="_VC 6.15.06 update on 06GRC power costs.xls Chart 1_04 07E Wild Horse Wind Expansion (C) (2)_Electric Rev Req Model (2009 GRC) Revised 01-18-2010 3 2 2" xfId="20671"/>
    <cellStyle name="_VC 6.15.06 update on 06GRC power costs.xls Chart 1_04 07E Wild Horse Wind Expansion (C) (2)_Electric Rev Req Model (2009 GRC) Revised 01-18-2010 3 3" xfId="20672"/>
    <cellStyle name="_VC 6.15.06 update on 06GRC power costs.xls Chart 1_04 07E Wild Horse Wind Expansion (C) (2)_Electric Rev Req Model (2009 GRC) Revised 01-18-2010 4" xfId="20673"/>
    <cellStyle name="_VC 6.15.06 update on 06GRC power costs.xls Chart 1_04 07E Wild Horse Wind Expansion (C) (2)_Electric Rev Req Model (2009 GRC) Revised 01-18-2010 4 2" xfId="20674"/>
    <cellStyle name="_VC 6.15.06 update on 06GRC power costs.xls Chart 1_04 07E Wild Horse Wind Expansion (C) (2)_Electric Rev Req Model (2009 GRC) Revised 01-18-2010 4 2 2" xfId="20675"/>
    <cellStyle name="_VC 6.15.06 update on 06GRC power costs.xls Chart 1_04 07E Wild Horse Wind Expansion (C) (2)_Electric Rev Req Model (2009 GRC) Revised 01-18-2010 4 3" xfId="20676"/>
    <cellStyle name="_VC 6.15.06 update on 06GRC power costs.xls Chart 1_04 07E Wild Horse Wind Expansion (C) (2)_Electric Rev Req Model (2009 GRC) Revised 01-18-2010 5" xfId="20677"/>
    <cellStyle name="_VC 6.15.06 update on 06GRC power costs.xls Chart 1_04 07E Wild Horse Wind Expansion (C) (2)_Electric Rev Req Model (2009 GRC) Revised 01-18-2010 5 2" xfId="20678"/>
    <cellStyle name="_VC 6.15.06 update on 06GRC power costs.xls Chart 1_04 07E Wild Horse Wind Expansion (C) (2)_Electric Rev Req Model (2009 GRC) Revised 01-18-2010 6" xfId="20679"/>
    <cellStyle name="_VC 6.15.06 update on 06GRC power costs.xls Chart 1_04 07E Wild Horse Wind Expansion (C) (2)_Electric Rev Req Model (2009 GRC) Revised 01-18-2010 6 2" xfId="20680"/>
    <cellStyle name="_VC 6.15.06 update on 06GRC power costs.xls Chart 1_04 07E Wild Horse Wind Expansion (C) (2)_Electric Rev Req Model (2009 GRC) Revised 01-18-2010_DEM-WP(C) ENERG10C--ctn Mid-C_042010 2010GRC" xfId="20681"/>
    <cellStyle name="_VC 6.15.06 update on 06GRC power costs.xls Chart 1_04 07E Wild Horse Wind Expansion (C) (2)_Electric Rev Req Model (2009 GRC) Revised 01-18-2010_DEM-WP(C) ENERG10C--ctn Mid-C_042010 2010GRC 2" xfId="20682"/>
    <cellStyle name="_VC 6.15.06 update on 06GRC power costs.xls Chart 1_04 07E Wild Horse Wind Expansion (C) (2)_Electric Rev Req Model (2010 GRC)" xfId="20683"/>
    <cellStyle name="_VC 6.15.06 update on 06GRC power costs.xls Chart 1_04 07E Wild Horse Wind Expansion (C) (2)_Electric Rev Req Model (2010 GRC) 2" xfId="20684"/>
    <cellStyle name="_VC 6.15.06 update on 06GRC power costs.xls Chart 1_04 07E Wild Horse Wind Expansion (C) (2)_Electric Rev Req Model (2010 GRC) SF" xfId="20685"/>
    <cellStyle name="_VC 6.15.06 update on 06GRC power costs.xls Chart 1_04 07E Wild Horse Wind Expansion (C) (2)_Electric Rev Req Model (2010 GRC) SF 2" xfId="20686"/>
    <cellStyle name="_VC 6.15.06 update on 06GRC power costs.xls Chart 1_04 07E Wild Horse Wind Expansion (C) (2)_Final Order Electric EXHIBIT A-1" xfId="20687"/>
    <cellStyle name="_VC 6.15.06 update on 06GRC power costs.xls Chart 1_04 07E Wild Horse Wind Expansion (C) (2)_Final Order Electric EXHIBIT A-1 2" xfId="20688"/>
    <cellStyle name="_VC 6.15.06 update on 06GRC power costs.xls Chart 1_04 07E Wild Horse Wind Expansion (C) (2)_Final Order Electric EXHIBIT A-1 2 2" xfId="20689"/>
    <cellStyle name="_VC 6.15.06 update on 06GRC power costs.xls Chart 1_04 07E Wild Horse Wind Expansion (C) (2)_Final Order Electric EXHIBIT A-1 2 2 2" xfId="20690"/>
    <cellStyle name="_VC 6.15.06 update on 06GRC power costs.xls Chart 1_04 07E Wild Horse Wind Expansion (C) (2)_Final Order Electric EXHIBIT A-1 2 3" xfId="20691"/>
    <cellStyle name="_VC 6.15.06 update on 06GRC power costs.xls Chart 1_04 07E Wild Horse Wind Expansion (C) (2)_Final Order Electric EXHIBIT A-1 3" xfId="20692"/>
    <cellStyle name="_VC 6.15.06 update on 06GRC power costs.xls Chart 1_04 07E Wild Horse Wind Expansion (C) (2)_Final Order Electric EXHIBIT A-1 3 2" xfId="20693"/>
    <cellStyle name="_VC 6.15.06 update on 06GRC power costs.xls Chart 1_04 07E Wild Horse Wind Expansion (C) (2)_Final Order Electric EXHIBIT A-1 3 2 2" xfId="20694"/>
    <cellStyle name="_VC 6.15.06 update on 06GRC power costs.xls Chart 1_04 07E Wild Horse Wind Expansion (C) (2)_Final Order Electric EXHIBIT A-1 3 3" xfId="20695"/>
    <cellStyle name="_VC 6.15.06 update on 06GRC power costs.xls Chart 1_04 07E Wild Horse Wind Expansion (C) (2)_Final Order Electric EXHIBIT A-1 4" xfId="20696"/>
    <cellStyle name="_VC 6.15.06 update on 06GRC power costs.xls Chart 1_04 07E Wild Horse Wind Expansion (C) (2)_Final Order Electric EXHIBIT A-1 4 2" xfId="20697"/>
    <cellStyle name="_VC 6.15.06 update on 06GRC power costs.xls Chart 1_04 07E Wild Horse Wind Expansion (C) (2)_Final Order Electric EXHIBIT A-1 5" xfId="20698"/>
    <cellStyle name="_VC 6.15.06 update on 06GRC power costs.xls Chart 1_04 07E Wild Horse Wind Expansion (C) (2)_Final Order Electric EXHIBIT A-1 6" xfId="20699"/>
    <cellStyle name="_VC 6.15.06 update on 06GRC power costs.xls Chart 1_04 07E Wild Horse Wind Expansion (C) (2)_TENASKA REGULATORY ASSET" xfId="20700"/>
    <cellStyle name="_VC 6.15.06 update on 06GRC power costs.xls Chart 1_04 07E Wild Horse Wind Expansion (C) (2)_TENASKA REGULATORY ASSET 2" xfId="20701"/>
    <cellStyle name="_VC 6.15.06 update on 06GRC power costs.xls Chart 1_04 07E Wild Horse Wind Expansion (C) (2)_TENASKA REGULATORY ASSET 2 2" xfId="20702"/>
    <cellStyle name="_VC 6.15.06 update on 06GRC power costs.xls Chart 1_04 07E Wild Horse Wind Expansion (C) (2)_TENASKA REGULATORY ASSET 2 2 2" xfId="20703"/>
    <cellStyle name="_VC 6.15.06 update on 06GRC power costs.xls Chart 1_04 07E Wild Horse Wind Expansion (C) (2)_TENASKA REGULATORY ASSET 2 3" xfId="20704"/>
    <cellStyle name="_VC 6.15.06 update on 06GRC power costs.xls Chart 1_04 07E Wild Horse Wind Expansion (C) (2)_TENASKA REGULATORY ASSET 3" xfId="20705"/>
    <cellStyle name="_VC 6.15.06 update on 06GRC power costs.xls Chart 1_04 07E Wild Horse Wind Expansion (C) (2)_TENASKA REGULATORY ASSET 3 2" xfId="20706"/>
    <cellStyle name="_VC 6.15.06 update on 06GRC power costs.xls Chart 1_04 07E Wild Horse Wind Expansion (C) (2)_TENASKA REGULATORY ASSET 3 2 2" xfId="20707"/>
    <cellStyle name="_VC 6.15.06 update on 06GRC power costs.xls Chart 1_04 07E Wild Horse Wind Expansion (C) (2)_TENASKA REGULATORY ASSET 3 3" xfId="20708"/>
    <cellStyle name="_VC 6.15.06 update on 06GRC power costs.xls Chart 1_04 07E Wild Horse Wind Expansion (C) (2)_TENASKA REGULATORY ASSET 4" xfId="20709"/>
    <cellStyle name="_VC 6.15.06 update on 06GRC power costs.xls Chart 1_04 07E Wild Horse Wind Expansion (C) (2)_TENASKA REGULATORY ASSET 4 2" xfId="20710"/>
    <cellStyle name="_VC 6.15.06 update on 06GRC power costs.xls Chart 1_04 07E Wild Horse Wind Expansion (C) (2)_TENASKA REGULATORY ASSET 5" xfId="20711"/>
    <cellStyle name="_VC 6.15.06 update on 06GRC power costs.xls Chart 1_04 07E Wild Horse Wind Expansion (C) (2)_TENASKA REGULATORY ASSET 6" xfId="20712"/>
    <cellStyle name="_VC 6.15.06 update on 06GRC power costs.xls Chart 1_16.37E Wild Horse Expansion DeferralRevwrkingfile SF" xfId="20713"/>
    <cellStyle name="_VC 6.15.06 update on 06GRC power costs.xls Chart 1_16.37E Wild Horse Expansion DeferralRevwrkingfile SF 2" xfId="20714"/>
    <cellStyle name="_VC 6.15.06 update on 06GRC power costs.xls Chart 1_16.37E Wild Horse Expansion DeferralRevwrkingfile SF 2 2" xfId="20715"/>
    <cellStyle name="_VC 6.15.06 update on 06GRC power costs.xls Chart 1_16.37E Wild Horse Expansion DeferralRevwrkingfile SF 2 2 2" xfId="20716"/>
    <cellStyle name="_VC 6.15.06 update on 06GRC power costs.xls Chart 1_16.37E Wild Horse Expansion DeferralRevwrkingfile SF 2 2 2 2" xfId="20717"/>
    <cellStyle name="_VC 6.15.06 update on 06GRC power costs.xls Chart 1_16.37E Wild Horse Expansion DeferralRevwrkingfile SF 2 3" xfId="20718"/>
    <cellStyle name="_VC 6.15.06 update on 06GRC power costs.xls Chart 1_16.37E Wild Horse Expansion DeferralRevwrkingfile SF 2 3 2" xfId="20719"/>
    <cellStyle name="_VC 6.15.06 update on 06GRC power costs.xls Chart 1_16.37E Wild Horse Expansion DeferralRevwrkingfile SF 2 4" xfId="20720"/>
    <cellStyle name="_VC 6.15.06 update on 06GRC power costs.xls Chart 1_16.37E Wild Horse Expansion DeferralRevwrkingfile SF 2 4 2" xfId="20721"/>
    <cellStyle name="_VC 6.15.06 update on 06GRC power costs.xls Chart 1_16.37E Wild Horse Expansion DeferralRevwrkingfile SF 3" xfId="20722"/>
    <cellStyle name="_VC 6.15.06 update on 06GRC power costs.xls Chart 1_16.37E Wild Horse Expansion DeferralRevwrkingfile SF 3 2" xfId="20723"/>
    <cellStyle name="_VC 6.15.06 update on 06GRC power costs.xls Chart 1_16.37E Wild Horse Expansion DeferralRevwrkingfile SF 3 2 2" xfId="20724"/>
    <cellStyle name="_VC 6.15.06 update on 06GRC power costs.xls Chart 1_16.37E Wild Horse Expansion DeferralRevwrkingfile SF 3 3" xfId="20725"/>
    <cellStyle name="_VC 6.15.06 update on 06GRC power costs.xls Chart 1_16.37E Wild Horse Expansion DeferralRevwrkingfile SF 4" xfId="20726"/>
    <cellStyle name="_VC 6.15.06 update on 06GRC power costs.xls Chart 1_16.37E Wild Horse Expansion DeferralRevwrkingfile SF 4 2" xfId="20727"/>
    <cellStyle name="_VC 6.15.06 update on 06GRC power costs.xls Chart 1_16.37E Wild Horse Expansion DeferralRevwrkingfile SF 4 2 2" xfId="20728"/>
    <cellStyle name="_VC 6.15.06 update on 06GRC power costs.xls Chart 1_16.37E Wild Horse Expansion DeferralRevwrkingfile SF 4 3" xfId="20729"/>
    <cellStyle name="_VC 6.15.06 update on 06GRC power costs.xls Chart 1_16.37E Wild Horse Expansion DeferralRevwrkingfile SF 5" xfId="20730"/>
    <cellStyle name="_VC 6.15.06 update on 06GRC power costs.xls Chart 1_16.37E Wild Horse Expansion DeferralRevwrkingfile SF 5 2" xfId="20731"/>
    <cellStyle name="_VC 6.15.06 update on 06GRC power costs.xls Chart 1_16.37E Wild Horse Expansion DeferralRevwrkingfile SF 6" xfId="20732"/>
    <cellStyle name="_VC 6.15.06 update on 06GRC power costs.xls Chart 1_16.37E Wild Horse Expansion DeferralRevwrkingfile SF 6 2" xfId="20733"/>
    <cellStyle name="_VC 6.15.06 update on 06GRC power costs.xls Chart 1_16.37E Wild Horse Expansion DeferralRevwrkingfile SF_DEM-WP(C) ENERG10C--ctn Mid-C_042010 2010GRC" xfId="20734"/>
    <cellStyle name="_VC 6.15.06 update on 06GRC power costs.xls Chart 1_16.37E Wild Horse Expansion DeferralRevwrkingfile SF_DEM-WP(C) ENERG10C--ctn Mid-C_042010 2010GRC 2" xfId="20735"/>
    <cellStyle name="_VC 6.15.06 update on 06GRC power costs.xls Chart 1_2009 Compliance Filing PCA Exhibits for GRC" xfId="20736"/>
    <cellStyle name="_VC 6.15.06 update on 06GRC power costs.xls Chart 1_2009 Compliance Filing PCA Exhibits for GRC 2" xfId="20737"/>
    <cellStyle name="_VC 6.15.06 update on 06GRC power costs.xls Chart 1_2009 Compliance Filing PCA Exhibits for GRC 2 2" xfId="20738"/>
    <cellStyle name="_VC 6.15.06 update on 06GRC power costs.xls Chart 1_2009 Compliance Filing PCA Exhibits for GRC 3" xfId="20739"/>
    <cellStyle name="_VC 6.15.06 update on 06GRC power costs.xls Chart 1_2009 GRC Compl Filing - Exhibit D" xfId="20740"/>
    <cellStyle name="_VC 6.15.06 update on 06GRC power costs.xls Chart 1_2009 GRC Compl Filing - Exhibit D 2" xfId="20741"/>
    <cellStyle name="_VC 6.15.06 update on 06GRC power costs.xls Chart 1_2009 GRC Compl Filing - Exhibit D 2 2" xfId="20742"/>
    <cellStyle name="_VC 6.15.06 update on 06GRC power costs.xls Chart 1_2009 GRC Compl Filing - Exhibit D 2 2 2" xfId="20743"/>
    <cellStyle name="_VC 6.15.06 update on 06GRC power costs.xls Chart 1_2009 GRC Compl Filing - Exhibit D 2 2 2 2" xfId="20744"/>
    <cellStyle name="_VC 6.15.06 update on 06GRC power costs.xls Chart 1_2009 GRC Compl Filing - Exhibit D 2 3" xfId="20745"/>
    <cellStyle name="_VC 6.15.06 update on 06GRC power costs.xls Chart 1_2009 GRC Compl Filing - Exhibit D 2 3 2" xfId="20746"/>
    <cellStyle name="_VC 6.15.06 update on 06GRC power costs.xls Chart 1_2009 GRC Compl Filing - Exhibit D 2 4" xfId="20747"/>
    <cellStyle name="_VC 6.15.06 update on 06GRC power costs.xls Chart 1_2009 GRC Compl Filing - Exhibit D 2 4 2" xfId="20748"/>
    <cellStyle name="_VC 6.15.06 update on 06GRC power costs.xls Chart 1_2009 GRC Compl Filing - Exhibit D 3" xfId="20749"/>
    <cellStyle name="_VC 6.15.06 update on 06GRC power costs.xls Chart 1_2009 GRC Compl Filing - Exhibit D 3 2" xfId="20750"/>
    <cellStyle name="_VC 6.15.06 update on 06GRC power costs.xls Chart 1_2009 GRC Compl Filing - Exhibit D 3 2 2" xfId="20751"/>
    <cellStyle name="_VC 6.15.06 update on 06GRC power costs.xls Chart 1_2009 GRC Compl Filing - Exhibit D 3 3" xfId="20752"/>
    <cellStyle name="_VC 6.15.06 update on 06GRC power costs.xls Chart 1_2009 GRC Compl Filing - Exhibit D 4" xfId="20753"/>
    <cellStyle name="_VC 6.15.06 update on 06GRC power costs.xls Chart 1_2009 GRC Compl Filing - Exhibit D 4 2" xfId="20754"/>
    <cellStyle name="_VC 6.15.06 update on 06GRC power costs.xls Chart 1_2009 GRC Compl Filing - Exhibit D 4 2 2" xfId="20755"/>
    <cellStyle name="_VC 6.15.06 update on 06GRC power costs.xls Chart 1_2009 GRC Compl Filing - Exhibit D 4 3" xfId="20756"/>
    <cellStyle name="_VC 6.15.06 update on 06GRC power costs.xls Chart 1_2009 GRC Compl Filing - Exhibit D 5" xfId="20757"/>
    <cellStyle name="_VC 6.15.06 update on 06GRC power costs.xls Chart 1_2009 GRC Compl Filing - Exhibit D 5 2" xfId="20758"/>
    <cellStyle name="_VC 6.15.06 update on 06GRC power costs.xls Chart 1_2009 GRC Compl Filing - Exhibit D 6" xfId="20759"/>
    <cellStyle name="_VC 6.15.06 update on 06GRC power costs.xls Chart 1_2009 GRC Compl Filing - Exhibit D 6 2" xfId="20760"/>
    <cellStyle name="_VC 6.15.06 update on 06GRC power costs.xls Chart 1_2009 GRC Compl Filing - Exhibit D_DEM-WP(C) ENERG10C--ctn Mid-C_042010 2010GRC" xfId="20761"/>
    <cellStyle name="_VC 6.15.06 update on 06GRC power costs.xls Chart 1_2009 GRC Compl Filing - Exhibit D_DEM-WP(C) ENERG10C--ctn Mid-C_042010 2010GRC 2" xfId="20762"/>
    <cellStyle name="_VC 6.15.06 update on 06GRC power costs.xls Chart 1_2010 PTC's July1_Dec31 2010 " xfId="20763"/>
    <cellStyle name="_VC 6.15.06 update on 06GRC power costs.xls Chart 1_2010 PTC's Sept10_Aug11 (Version 4)" xfId="20764"/>
    <cellStyle name="_VC 6.15.06 update on 06GRC power costs.xls Chart 1_3.01 Income Statement" xfId="20765"/>
    <cellStyle name="_VC 6.15.06 update on 06GRC power costs.xls Chart 1_4 31 Regulatory Assets and Liabilities  7 06- Exhibit D" xfId="20766"/>
    <cellStyle name="_VC 6.15.06 update on 06GRC power costs.xls Chart 1_4 31 Regulatory Assets and Liabilities  7 06- Exhibit D 2" xfId="20767"/>
    <cellStyle name="_VC 6.15.06 update on 06GRC power costs.xls Chart 1_4 31 Regulatory Assets and Liabilities  7 06- Exhibit D 2 2" xfId="20768"/>
    <cellStyle name="_VC 6.15.06 update on 06GRC power costs.xls Chart 1_4 31 Regulatory Assets and Liabilities  7 06- Exhibit D 2 2 2" xfId="20769"/>
    <cellStyle name="_VC 6.15.06 update on 06GRC power costs.xls Chart 1_4 31 Regulatory Assets and Liabilities  7 06- Exhibit D 2 2 2 2" xfId="20770"/>
    <cellStyle name="_VC 6.15.06 update on 06GRC power costs.xls Chart 1_4 31 Regulatory Assets and Liabilities  7 06- Exhibit D 2 3" xfId="20771"/>
    <cellStyle name="_VC 6.15.06 update on 06GRC power costs.xls Chart 1_4 31 Regulatory Assets and Liabilities  7 06- Exhibit D 2 3 2" xfId="20772"/>
    <cellStyle name="_VC 6.15.06 update on 06GRC power costs.xls Chart 1_4 31 Regulatory Assets and Liabilities  7 06- Exhibit D 2 4" xfId="20773"/>
    <cellStyle name="_VC 6.15.06 update on 06GRC power costs.xls Chart 1_4 31 Regulatory Assets and Liabilities  7 06- Exhibit D 2 4 2" xfId="20774"/>
    <cellStyle name="_VC 6.15.06 update on 06GRC power costs.xls Chart 1_4 31 Regulatory Assets and Liabilities  7 06- Exhibit D 3" xfId="20775"/>
    <cellStyle name="_VC 6.15.06 update on 06GRC power costs.xls Chart 1_4 31 Regulatory Assets and Liabilities  7 06- Exhibit D 3 2" xfId="20776"/>
    <cellStyle name="_VC 6.15.06 update on 06GRC power costs.xls Chart 1_4 31 Regulatory Assets and Liabilities  7 06- Exhibit D 3 2 2" xfId="20777"/>
    <cellStyle name="_VC 6.15.06 update on 06GRC power costs.xls Chart 1_4 31 Regulatory Assets and Liabilities  7 06- Exhibit D 3 3" xfId="20778"/>
    <cellStyle name="_VC 6.15.06 update on 06GRC power costs.xls Chart 1_4 31 Regulatory Assets and Liabilities  7 06- Exhibit D 4" xfId="20779"/>
    <cellStyle name="_VC 6.15.06 update on 06GRC power costs.xls Chart 1_4 31 Regulatory Assets and Liabilities  7 06- Exhibit D 4 2" xfId="20780"/>
    <cellStyle name="_VC 6.15.06 update on 06GRC power costs.xls Chart 1_4 31 Regulatory Assets and Liabilities  7 06- Exhibit D 4 2 2" xfId="20781"/>
    <cellStyle name="_VC 6.15.06 update on 06GRC power costs.xls Chart 1_4 31 Regulatory Assets and Liabilities  7 06- Exhibit D 4 3" xfId="20782"/>
    <cellStyle name="_VC 6.15.06 update on 06GRC power costs.xls Chart 1_4 31 Regulatory Assets and Liabilities  7 06- Exhibit D 5" xfId="20783"/>
    <cellStyle name="_VC 6.15.06 update on 06GRC power costs.xls Chart 1_4 31 Regulatory Assets and Liabilities  7 06- Exhibit D 5 2" xfId="20784"/>
    <cellStyle name="_VC 6.15.06 update on 06GRC power costs.xls Chart 1_4 31 Regulatory Assets and Liabilities  7 06- Exhibit D 6" xfId="20785"/>
    <cellStyle name="_VC 6.15.06 update on 06GRC power costs.xls Chart 1_4 31 Regulatory Assets and Liabilities  7 06- Exhibit D 6 2" xfId="20786"/>
    <cellStyle name="_VC 6.15.06 update on 06GRC power costs.xls Chart 1_4 31 Regulatory Assets and Liabilities  7 06- Exhibit D_DEM-WP(C) ENERG10C--ctn Mid-C_042010 2010GRC" xfId="20787"/>
    <cellStyle name="_VC 6.15.06 update on 06GRC power costs.xls Chart 1_4 31 Regulatory Assets and Liabilities  7 06- Exhibit D_DEM-WP(C) ENERG10C--ctn Mid-C_042010 2010GRC 2" xfId="20788"/>
    <cellStyle name="_VC 6.15.06 update on 06GRC power costs.xls Chart 1_4 31 Regulatory Assets and Liabilities  7 06- Exhibit D_NIM Summary" xfId="20789"/>
    <cellStyle name="_VC 6.15.06 update on 06GRC power costs.xls Chart 1_4 31 Regulatory Assets and Liabilities  7 06- Exhibit D_NIM Summary 2" xfId="20790"/>
    <cellStyle name="_VC 6.15.06 update on 06GRC power costs.xls Chart 1_4 31 Regulatory Assets and Liabilities  7 06- Exhibit D_NIM Summary 2 2" xfId="20791"/>
    <cellStyle name="_VC 6.15.06 update on 06GRC power costs.xls Chart 1_4 31 Regulatory Assets and Liabilities  7 06- Exhibit D_NIM Summary 2 2 2" xfId="20792"/>
    <cellStyle name="_VC 6.15.06 update on 06GRC power costs.xls Chart 1_4 31 Regulatory Assets and Liabilities  7 06- Exhibit D_NIM Summary 2 2 2 2" xfId="20793"/>
    <cellStyle name="_VC 6.15.06 update on 06GRC power costs.xls Chart 1_4 31 Regulatory Assets and Liabilities  7 06- Exhibit D_NIM Summary 2 3" xfId="20794"/>
    <cellStyle name="_VC 6.15.06 update on 06GRC power costs.xls Chart 1_4 31 Regulatory Assets and Liabilities  7 06- Exhibit D_NIM Summary 2 3 2" xfId="20795"/>
    <cellStyle name="_VC 6.15.06 update on 06GRC power costs.xls Chart 1_4 31 Regulatory Assets and Liabilities  7 06- Exhibit D_NIM Summary 2 4" xfId="20796"/>
    <cellStyle name="_VC 6.15.06 update on 06GRC power costs.xls Chart 1_4 31 Regulatory Assets and Liabilities  7 06- Exhibit D_NIM Summary 2 4 2" xfId="20797"/>
    <cellStyle name="_VC 6.15.06 update on 06GRC power costs.xls Chart 1_4 31 Regulatory Assets and Liabilities  7 06- Exhibit D_NIM Summary 3" xfId="20798"/>
    <cellStyle name="_VC 6.15.06 update on 06GRC power costs.xls Chart 1_4 31 Regulatory Assets and Liabilities  7 06- Exhibit D_NIM Summary 3 2" xfId="20799"/>
    <cellStyle name="_VC 6.15.06 update on 06GRC power costs.xls Chart 1_4 31 Regulatory Assets and Liabilities  7 06- Exhibit D_NIM Summary 3 2 2" xfId="20800"/>
    <cellStyle name="_VC 6.15.06 update on 06GRC power costs.xls Chart 1_4 31 Regulatory Assets and Liabilities  7 06- Exhibit D_NIM Summary 3 3" xfId="20801"/>
    <cellStyle name="_VC 6.15.06 update on 06GRC power costs.xls Chart 1_4 31 Regulatory Assets and Liabilities  7 06- Exhibit D_NIM Summary 4" xfId="20802"/>
    <cellStyle name="_VC 6.15.06 update on 06GRC power costs.xls Chart 1_4 31 Regulatory Assets and Liabilities  7 06- Exhibit D_NIM Summary 4 2" xfId="20803"/>
    <cellStyle name="_VC 6.15.06 update on 06GRC power costs.xls Chart 1_4 31 Regulatory Assets and Liabilities  7 06- Exhibit D_NIM Summary 4 2 2" xfId="20804"/>
    <cellStyle name="_VC 6.15.06 update on 06GRC power costs.xls Chart 1_4 31 Regulatory Assets and Liabilities  7 06- Exhibit D_NIM Summary 4 3" xfId="20805"/>
    <cellStyle name="_VC 6.15.06 update on 06GRC power costs.xls Chart 1_4 31 Regulatory Assets and Liabilities  7 06- Exhibit D_NIM Summary 5" xfId="20806"/>
    <cellStyle name="_VC 6.15.06 update on 06GRC power costs.xls Chart 1_4 31 Regulatory Assets and Liabilities  7 06- Exhibit D_NIM Summary 5 2" xfId="20807"/>
    <cellStyle name="_VC 6.15.06 update on 06GRC power costs.xls Chart 1_4 31 Regulatory Assets and Liabilities  7 06- Exhibit D_NIM Summary 6" xfId="20808"/>
    <cellStyle name="_VC 6.15.06 update on 06GRC power costs.xls Chart 1_4 31 Regulatory Assets and Liabilities  7 06- Exhibit D_NIM Summary 6 2" xfId="20809"/>
    <cellStyle name="_VC 6.15.06 update on 06GRC power costs.xls Chart 1_4 31 Regulatory Assets and Liabilities  7 06- Exhibit D_NIM Summary_DEM-WP(C) ENERG10C--ctn Mid-C_042010 2010GRC" xfId="20810"/>
    <cellStyle name="_VC 6.15.06 update on 06GRC power costs.xls Chart 1_4 31 Regulatory Assets and Liabilities  7 06- Exhibit D_NIM Summary_DEM-WP(C) ENERG10C--ctn Mid-C_042010 2010GRC 2" xfId="20811"/>
    <cellStyle name="_VC 6.15.06 update on 06GRC power costs.xls Chart 1_4 31E Reg Asset  Liab and EXH D" xfId="20812"/>
    <cellStyle name="_VC 6.15.06 update on 06GRC power costs.xls Chart 1_4 31E Reg Asset  Liab and EXH D _ Aug 10 Filing (2)" xfId="20813"/>
    <cellStyle name="_VC 6.15.06 update on 06GRC power costs.xls Chart 1_4 31E Reg Asset  Liab and EXH D _ Aug 10 Filing (2) 2" xfId="20814"/>
    <cellStyle name="_VC 6.15.06 update on 06GRC power costs.xls Chart 1_4 31E Reg Asset  Liab and EXH D _ Aug 10 Filing (2) 2 2" xfId="20815"/>
    <cellStyle name="_VC 6.15.06 update on 06GRC power costs.xls Chart 1_4 31E Reg Asset  Liab and EXH D _ Aug 10 Filing (2) 2 2 2" xfId="20816"/>
    <cellStyle name="_VC 6.15.06 update on 06GRC power costs.xls Chart 1_4 31E Reg Asset  Liab and EXH D _ Aug 10 Filing (2) 2 3" xfId="20817"/>
    <cellStyle name="_VC 6.15.06 update on 06GRC power costs.xls Chart 1_4 31E Reg Asset  Liab and EXH D _ Aug 10 Filing (2) 3" xfId="20818"/>
    <cellStyle name="_VC 6.15.06 update on 06GRC power costs.xls Chart 1_4 31E Reg Asset  Liab and EXH D _ Aug 10 Filing (2) 3 2" xfId="20819"/>
    <cellStyle name="_VC 6.15.06 update on 06GRC power costs.xls Chart 1_4 31E Reg Asset  Liab and EXH D _ Aug 10 Filing (2) 3 2 2" xfId="20820"/>
    <cellStyle name="_VC 6.15.06 update on 06GRC power costs.xls Chart 1_4 31E Reg Asset  Liab and EXH D _ Aug 10 Filing (2) 3 3" xfId="20821"/>
    <cellStyle name="_VC 6.15.06 update on 06GRC power costs.xls Chart 1_4 31E Reg Asset  Liab and EXH D _ Aug 10 Filing (2) 4" xfId="20822"/>
    <cellStyle name="_VC 6.15.06 update on 06GRC power costs.xls Chart 1_4 31E Reg Asset  Liab and EXH D _ Aug 10 Filing (2) 4 2" xfId="20823"/>
    <cellStyle name="_VC 6.15.06 update on 06GRC power costs.xls Chart 1_4 31E Reg Asset  Liab and EXH D _ Aug 10 Filing (2) 5" xfId="20824"/>
    <cellStyle name="_VC 6.15.06 update on 06GRC power costs.xls Chart 1_4 31E Reg Asset  Liab and EXH D _ Aug 10 Filing (2) 5 2" xfId="20825"/>
    <cellStyle name="_VC 6.15.06 update on 06GRC power costs.xls Chart 1_4 31E Reg Asset  Liab and EXH D 10" xfId="20826"/>
    <cellStyle name="_VC 6.15.06 update on 06GRC power costs.xls Chart 1_4 31E Reg Asset  Liab and EXH D 10 2" xfId="20827"/>
    <cellStyle name="_VC 6.15.06 update on 06GRC power costs.xls Chart 1_4 31E Reg Asset  Liab and EXH D 10 2 2" xfId="20828"/>
    <cellStyle name="_VC 6.15.06 update on 06GRC power costs.xls Chart 1_4 31E Reg Asset  Liab and EXH D 10 3" xfId="20829"/>
    <cellStyle name="_VC 6.15.06 update on 06GRC power costs.xls Chart 1_4 31E Reg Asset  Liab and EXH D 11" xfId="20830"/>
    <cellStyle name="_VC 6.15.06 update on 06GRC power costs.xls Chart 1_4 31E Reg Asset  Liab and EXH D 11 2" xfId="20831"/>
    <cellStyle name="_VC 6.15.06 update on 06GRC power costs.xls Chart 1_4 31E Reg Asset  Liab and EXH D 11 2 2" xfId="20832"/>
    <cellStyle name="_VC 6.15.06 update on 06GRC power costs.xls Chart 1_4 31E Reg Asset  Liab and EXH D 11 3" xfId="20833"/>
    <cellStyle name="_VC 6.15.06 update on 06GRC power costs.xls Chart 1_4 31E Reg Asset  Liab and EXH D 12" xfId="20834"/>
    <cellStyle name="_VC 6.15.06 update on 06GRC power costs.xls Chart 1_4 31E Reg Asset  Liab and EXH D 12 2" xfId="20835"/>
    <cellStyle name="_VC 6.15.06 update on 06GRC power costs.xls Chart 1_4 31E Reg Asset  Liab and EXH D 12 2 2" xfId="20836"/>
    <cellStyle name="_VC 6.15.06 update on 06GRC power costs.xls Chart 1_4 31E Reg Asset  Liab and EXH D 12 3" xfId="20837"/>
    <cellStyle name="_VC 6.15.06 update on 06GRC power costs.xls Chart 1_4 31E Reg Asset  Liab and EXH D 13" xfId="20838"/>
    <cellStyle name="_VC 6.15.06 update on 06GRC power costs.xls Chart 1_4 31E Reg Asset  Liab and EXH D 13 2" xfId="20839"/>
    <cellStyle name="_VC 6.15.06 update on 06GRC power costs.xls Chart 1_4 31E Reg Asset  Liab and EXH D 13 2 2" xfId="20840"/>
    <cellStyle name="_VC 6.15.06 update on 06GRC power costs.xls Chart 1_4 31E Reg Asset  Liab and EXH D 13 3" xfId="20841"/>
    <cellStyle name="_VC 6.15.06 update on 06GRC power costs.xls Chart 1_4 31E Reg Asset  Liab and EXH D 14" xfId="20842"/>
    <cellStyle name="_VC 6.15.06 update on 06GRC power costs.xls Chart 1_4 31E Reg Asset  Liab and EXH D 14 2" xfId="20843"/>
    <cellStyle name="_VC 6.15.06 update on 06GRC power costs.xls Chart 1_4 31E Reg Asset  Liab and EXH D 14 2 2" xfId="20844"/>
    <cellStyle name="_VC 6.15.06 update on 06GRC power costs.xls Chart 1_4 31E Reg Asset  Liab and EXH D 14 3" xfId="20845"/>
    <cellStyle name="_VC 6.15.06 update on 06GRC power costs.xls Chart 1_4 31E Reg Asset  Liab and EXH D 15" xfId="20846"/>
    <cellStyle name="_VC 6.15.06 update on 06GRC power costs.xls Chart 1_4 31E Reg Asset  Liab and EXH D 15 2" xfId="20847"/>
    <cellStyle name="_VC 6.15.06 update on 06GRC power costs.xls Chart 1_4 31E Reg Asset  Liab and EXH D 15 2 2" xfId="20848"/>
    <cellStyle name="_VC 6.15.06 update on 06GRC power costs.xls Chart 1_4 31E Reg Asset  Liab and EXH D 15 3" xfId="20849"/>
    <cellStyle name="_VC 6.15.06 update on 06GRC power costs.xls Chart 1_4 31E Reg Asset  Liab and EXH D 16" xfId="20850"/>
    <cellStyle name="_VC 6.15.06 update on 06GRC power costs.xls Chart 1_4 31E Reg Asset  Liab and EXH D 16 2" xfId="20851"/>
    <cellStyle name="_VC 6.15.06 update on 06GRC power costs.xls Chart 1_4 31E Reg Asset  Liab and EXH D 16 2 2" xfId="20852"/>
    <cellStyle name="_VC 6.15.06 update on 06GRC power costs.xls Chart 1_4 31E Reg Asset  Liab and EXH D 16 3" xfId="20853"/>
    <cellStyle name="_VC 6.15.06 update on 06GRC power costs.xls Chart 1_4 31E Reg Asset  Liab and EXH D 17" xfId="20854"/>
    <cellStyle name="_VC 6.15.06 update on 06GRC power costs.xls Chart 1_4 31E Reg Asset  Liab and EXH D 17 2" xfId="20855"/>
    <cellStyle name="_VC 6.15.06 update on 06GRC power costs.xls Chart 1_4 31E Reg Asset  Liab and EXH D 18" xfId="20856"/>
    <cellStyle name="_VC 6.15.06 update on 06GRC power costs.xls Chart 1_4 31E Reg Asset  Liab and EXH D 18 2" xfId="20857"/>
    <cellStyle name="_VC 6.15.06 update on 06GRC power costs.xls Chart 1_4 31E Reg Asset  Liab and EXH D 19" xfId="20858"/>
    <cellStyle name="_VC 6.15.06 update on 06GRC power costs.xls Chart 1_4 31E Reg Asset  Liab and EXH D 19 2" xfId="20859"/>
    <cellStyle name="_VC 6.15.06 update on 06GRC power costs.xls Chart 1_4 31E Reg Asset  Liab and EXH D 2" xfId="20860"/>
    <cellStyle name="_VC 6.15.06 update on 06GRC power costs.xls Chart 1_4 31E Reg Asset  Liab and EXH D 2 2" xfId="20861"/>
    <cellStyle name="_VC 6.15.06 update on 06GRC power costs.xls Chart 1_4 31E Reg Asset  Liab and EXH D 2 2 2" xfId="20862"/>
    <cellStyle name="_VC 6.15.06 update on 06GRC power costs.xls Chart 1_4 31E Reg Asset  Liab and EXH D 2 3" xfId="20863"/>
    <cellStyle name="_VC 6.15.06 update on 06GRC power costs.xls Chart 1_4 31E Reg Asset  Liab and EXH D 20" xfId="20864"/>
    <cellStyle name="_VC 6.15.06 update on 06GRC power costs.xls Chart 1_4 31E Reg Asset  Liab and EXH D 20 2" xfId="20865"/>
    <cellStyle name="_VC 6.15.06 update on 06GRC power costs.xls Chart 1_4 31E Reg Asset  Liab and EXH D 21" xfId="20866"/>
    <cellStyle name="_VC 6.15.06 update on 06GRC power costs.xls Chart 1_4 31E Reg Asset  Liab and EXH D 21 2" xfId="20867"/>
    <cellStyle name="_VC 6.15.06 update on 06GRC power costs.xls Chart 1_4 31E Reg Asset  Liab and EXH D 22" xfId="20868"/>
    <cellStyle name="_VC 6.15.06 update on 06GRC power costs.xls Chart 1_4 31E Reg Asset  Liab and EXH D 22 2" xfId="20869"/>
    <cellStyle name="_VC 6.15.06 update on 06GRC power costs.xls Chart 1_4 31E Reg Asset  Liab and EXH D 23" xfId="20870"/>
    <cellStyle name="_VC 6.15.06 update on 06GRC power costs.xls Chart 1_4 31E Reg Asset  Liab and EXH D 23 2" xfId="20871"/>
    <cellStyle name="_VC 6.15.06 update on 06GRC power costs.xls Chart 1_4 31E Reg Asset  Liab and EXH D 24" xfId="20872"/>
    <cellStyle name="_VC 6.15.06 update on 06GRC power costs.xls Chart 1_4 31E Reg Asset  Liab and EXH D 24 2" xfId="20873"/>
    <cellStyle name="_VC 6.15.06 update on 06GRC power costs.xls Chart 1_4 31E Reg Asset  Liab and EXH D 25" xfId="20874"/>
    <cellStyle name="_VC 6.15.06 update on 06GRC power costs.xls Chart 1_4 31E Reg Asset  Liab and EXH D 25 2" xfId="20875"/>
    <cellStyle name="_VC 6.15.06 update on 06GRC power costs.xls Chart 1_4 31E Reg Asset  Liab and EXH D 26" xfId="20876"/>
    <cellStyle name="_VC 6.15.06 update on 06GRC power costs.xls Chart 1_4 31E Reg Asset  Liab and EXH D 26 2" xfId="20877"/>
    <cellStyle name="_VC 6.15.06 update on 06GRC power costs.xls Chart 1_4 31E Reg Asset  Liab and EXH D 27" xfId="20878"/>
    <cellStyle name="_VC 6.15.06 update on 06GRC power costs.xls Chart 1_4 31E Reg Asset  Liab and EXH D 27 2" xfId="20879"/>
    <cellStyle name="_VC 6.15.06 update on 06GRC power costs.xls Chart 1_4 31E Reg Asset  Liab and EXH D 28" xfId="20880"/>
    <cellStyle name="_VC 6.15.06 update on 06GRC power costs.xls Chart 1_4 31E Reg Asset  Liab and EXH D 28 2" xfId="20881"/>
    <cellStyle name="_VC 6.15.06 update on 06GRC power costs.xls Chart 1_4 31E Reg Asset  Liab and EXH D 29" xfId="20882"/>
    <cellStyle name="_VC 6.15.06 update on 06GRC power costs.xls Chart 1_4 31E Reg Asset  Liab and EXH D 29 2" xfId="20883"/>
    <cellStyle name="_VC 6.15.06 update on 06GRC power costs.xls Chart 1_4 31E Reg Asset  Liab and EXH D 3" xfId="20884"/>
    <cellStyle name="_VC 6.15.06 update on 06GRC power costs.xls Chart 1_4 31E Reg Asset  Liab and EXH D 3 2" xfId="20885"/>
    <cellStyle name="_VC 6.15.06 update on 06GRC power costs.xls Chart 1_4 31E Reg Asset  Liab and EXH D 3 2 2" xfId="20886"/>
    <cellStyle name="_VC 6.15.06 update on 06GRC power costs.xls Chart 1_4 31E Reg Asset  Liab and EXH D 3 3" xfId="20887"/>
    <cellStyle name="_VC 6.15.06 update on 06GRC power costs.xls Chart 1_4 31E Reg Asset  Liab and EXH D 30" xfId="20888"/>
    <cellStyle name="_VC 6.15.06 update on 06GRC power costs.xls Chart 1_4 31E Reg Asset  Liab and EXH D 30 2" xfId="20889"/>
    <cellStyle name="_VC 6.15.06 update on 06GRC power costs.xls Chart 1_4 31E Reg Asset  Liab and EXH D 4" xfId="20890"/>
    <cellStyle name="_VC 6.15.06 update on 06GRC power costs.xls Chart 1_4 31E Reg Asset  Liab and EXH D 4 2" xfId="20891"/>
    <cellStyle name="_VC 6.15.06 update on 06GRC power costs.xls Chart 1_4 31E Reg Asset  Liab and EXH D 4 2 2" xfId="20892"/>
    <cellStyle name="_VC 6.15.06 update on 06GRC power costs.xls Chart 1_4 31E Reg Asset  Liab and EXH D 5" xfId="20893"/>
    <cellStyle name="_VC 6.15.06 update on 06GRC power costs.xls Chart 1_4 31E Reg Asset  Liab and EXH D 5 2" xfId="20894"/>
    <cellStyle name="_VC 6.15.06 update on 06GRC power costs.xls Chart 1_4 31E Reg Asset  Liab and EXH D 5 2 2" xfId="20895"/>
    <cellStyle name="_VC 6.15.06 update on 06GRC power costs.xls Chart 1_4 31E Reg Asset  Liab and EXH D 6" xfId="20896"/>
    <cellStyle name="_VC 6.15.06 update on 06GRC power costs.xls Chart 1_4 31E Reg Asset  Liab and EXH D 6 2" xfId="20897"/>
    <cellStyle name="_VC 6.15.06 update on 06GRC power costs.xls Chart 1_4 31E Reg Asset  Liab and EXH D 6 2 2" xfId="20898"/>
    <cellStyle name="_VC 6.15.06 update on 06GRC power costs.xls Chart 1_4 31E Reg Asset  Liab and EXH D 6 3" xfId="20899"/>
    <cellStyle name="_VC 6.15.06 update on 06GRC power costs.xls Chart 1_4 31E Reg Asset  Liab and EXH D 7" xfId="20900"/>
    <cellStyle name="_VC 6.15.06 update on 06GRC power costs.xls Chart 1_4 31E Reg Asset  Liab and EXH D 7 2" xfId="20901"/>
    <cellStyle name="_VC 6.15.06 update on 06GRC power costs.xls Chart 1_4 31E Reg Asset  Liab and EXH D 7 2 2" xfId="20902"/>
    <cellStyle name="_VC 6.15.06 update on 06GRC power costs.xls Chart 1_4 31E Reg Asset  Liab and EXH D 7 3" xfId="20903"/>
    <cellStyle name="_VC 6.15.06 update on 06GRC power costs.xls Chart 1_4 31E Reg Asset  Liab and EXH D 8" xfId="20904"/>
    <cellStyle name="_VC 6.15.06 update on 06GRC power costs.xls Chart 1_4 31E Reg Asset  Liab and EXH D 8 2" xfId="20905"/>
    <cellStyle name="_VC 6.15.06 update on 06GRC power costs.xls Chart 1_4 31E Reg Asset  Liab and EXH D 8 2 2" xfId="20906"/>
    <cellStyle name="_VC 6.15.06 update on 06GRC power costs.xls Chart 1_4 31E Reg Asset  Liab and EXH D 8 3" xfId="20907"/>
    <cellStyle name="_VC 6.15.06 update on 06GRC power costs.xls Chart 1_4 31E Reg Asset  Liab and EXH D 9" xfId="20908"/>
    <cellStyle name="_VC 6.15.06 update on 06GRC power costs.xls Chart 1_4 31E Reg Asset  Liab and EXH D 9 2" xfId="20909"/>
    <cellStyle name="_VC 6.15.06 update on 06GRC power costs.xls Chart 1_4 31E Reg Asset  Liab and EXH D 9 2 2" xfId="20910"/>
    <cellStyle name="_VC 6.15.06 update on 06GRC power costs.xls Chart 1_4 31E Reg Asset  Liab and EXH D 9 3" xfId="20911"/>
    <cellStyle name="_VC 6.15.06 update on 06GRC power costs.xls Chart 1_4 32 Regulatory Assets and Liabilities  7 06- Exhibit D" xfId="20912"/>
    <cellStyle name="_VC 6.15.06 update on 06GRC power costs.xls Chart 1_4 32 Regulatory Assets and Liabilities  7 06- Exhibit D 2" xfId="20913"/>
    <cellStyle name="_VC 6.15.06 update on 06GRC power costs.xls Chart 1_4 32 Regulatory Assets and Liabilities  7 06- Exhibit D 2 2" xfId="20914"/>
    <cellStyle name="_VC 6.15.06 update on 06GRC power costs.xls Chart 1_4 32 Regulatory Assets and Liabilities  7 06- Exhibit D 2 2 2" xfId="20915"/>
    <cellStyle name="_VC 6.15.06 update on 06GRC power costs.xls Chart 1_4 32 Regulatory Assets and Liabilities  7 06- Exhibit D 2 2 2 2" xfId="20916"/>
    <cellStyle name="_VC 6.15.06 update on 06GRC power costs.xls Chart 1_4 32 Regulatory Assets and Liabilities  7 06- Exhibit D 2 3" xfId="20917"/>
    <cellStyle name="_VC 6.15.06 update on 06GRC power costs.xls Chart 1_4 32 Regulatory Assets and Liabilities  7 06- Exhibit D 2 3 2" xfId="20918"/>
    <cellStyle name="_VC 6.15.06 update on 06GRC power costs.xls Chart 1_4 32 Regulatory Assets and Liabilities  7 06- Exhibit D 2 4" xfId="20919"/>
    <cellStyle name="_VC 6.15.06 update on 06GRC power costs.xls Chart 1_4 32 Regulatory Assets and Liabilities  7 06- Exhibit D 2 4 2" xfId="20920"/>
    <cellStyle name="_VC 6.15.06 update on 06GRC power costs.xls Chart 1_4 32 Regulatory Assets and Liabilities  7 06- Exhibit D 3" xfId="20921"/>
    <cellStyle name="_VC 6.15.06 update on 06GRC power costs.xls Chart 1_4 32 Regulatory Assets and Liabilities  7 06- Exhibit D 3 2" xfId="20922"/>
    <cellStyle name="_VC 6.15.06 update on 06GRC power costs.xls Chart 1_4 32 Regulatory Assets and Liabilities  7 06- Exhibit D 3 2 2" xfId="20923"/>
    <cellStyle name="_VC 6.15.06 update on 06GRC power costs.xls Chart 1_4 32 Regulatory Assets and Liabilities  7 06- Exhibit D 3 3" xfId="20924"/>
    <cellStyle name="_VC 6.15.06 update on 06GRC power costs.xls Chart 1_4 32 Regulatory Assets and Liabilities  7 06- Exhibit D 4" xfId="20925"/>
    <cellStyle name="_VC 6.15.06 update on 06GRC power costs.xls Chart 1_4 32 Regulatory Assets and Liabilities  7 06- Exhibit D 4 2" xfId="20926"/>
    <cellStyle name="_VC 6.15.06 update on 06GRC power costs.xls Chart 1_4 32 Regulatory Assets and Liabilities  7 06- Exhibit D 4 2 2" xfId="20927"/>
    <cellStyle name="_VC 6.15.06 update on 06GRC power costs.xls Chart 1_4 32 Regulatory Assets and Liabilities  7 06- Exhibit D 4 3" xfId="20928"/>
    <cellStyle name="_VC 6.15.06 update on 06GRC power costs.xls Chart 1_4 32 Regulatory Assets and Liabilities  7 06- Exhibit D 5" xfId="20929"/>
    <cellStyle name="_VC 6.15.06 update on 06GRC power costs.xls Chart 1_4 32 Regulatory Assets and Liabilities  7 06- Exhibit D 5 2" xfId="20930"/>
    <cellStyle name="_VC 6.15.06 update on 06GRC power costs.xls Chart 1_4 32 Regulatory Assets and Liabilities  7 06- Exhibit D 6" xfId="20931"/>
    <cellStyle name="_VC 6.15.06 update on 06GRC power costs.xls Chart 1_4 32 Regulatory Assets and Liabilities  7 06- Exhibit D 6 2" xfId="20932"/>
    <cellStyle name="_VC 6.15.06 update on 06GRC power costs.xls Chart 1_4 32 Regulatory Assets and Liabilities  7 06- Exhibit D_DEM-WP(C) ENERG10C--ctn Mid-C_042010 2010GRC" xfId="20933"/>
    <cellStyle name="_VC 6.15.06 update on 06GRC power costs.xls Chart 1_4 32 Regulatory Assets and Liabilities  7 06- Exhibit D_DEM-WP(C) ENERG10C--ctn Mid-C_042010 2010GRC 2" xfId="20934"/>
    <cellStyle name="_VC 6.15.06 update on 06GRC power costs.xls Chart 1_4 32 Regulatory Assets and Liabilities  7 06- Exhibit D_NIM Summary" xfId="20935"/>
    <cellStyle name="_VC 6.15.06 update on 06GRC power costs.xls Chart 1_4 32 Regulatory Assets and Liabilities  7 06- Exhibit D_NIM Summary 2" xfId="20936"/>
    <cellStyle name="_VC 6.15.06 update on 06GRC power costs.xls Chart 1_4 32 Regulatory Assets and Liabilities  7 06- Exhibit D_NIM Summary 2 2" xfId="20937"/>
    <cellStyle name="_VC 6.15.06 update on 06GRC power costs.xls Chart 1_4 32 Regulatory Assets and Liabilities  7 06- Exhibit D_NIM Summary 2 2 2" xfId="20938"/>
    <cellStyle name="_VC 6.15.06 update on 06GRC power costs.xls Chart 1_4 32 Regulatory Assets and Liabilities  7 06- Exhibit D_NIM Summary 2 2 2 2" xfId="20939"/>
    <cellStyle name="_VC 6.15.06 update on 06GRC power costs.xls Chart 1_4 32 Regulatory Assets and Liabilities  7 06- Exhibit D_NIM Summary 2 3" xfId="20940"/>
    <cellStyle name="_VC 6.15.06 update on 06GRC power costs.xls Chart 1_4 32 Regulatory Assets and Liabilities  7 06- Exhibit D_NIM Summary 2 3 2" xfId="20941"/>
    <cellStyle name="_VC 6.15.06 update on 06GRC power costs.xls Chart 1_4 32 Regulatory Assets and Liabilities  7 06- Exhibit D_NIM Summary 2 4" xfId="20942"/>
    <cellStyle name="_VC 6.15.06 update on 06GRC power costs.xls Chart 1_4 32 Regulatory Assets and Liabilities  7 06- Exhibit D_NIM Summary 2 4 2" xfId="20943"/>
    <cellStyle name="_VC 6.15.06 update on 06GRC power costs.xls Chart 1_4 32 Regulatory Assets and Liabilities  7 06- Exhibit D_NIM Summary 3" xfId="20944"/>
    <cellStyle name="_VC 6.15.06 update on 06GRC power costs.xls Chart 1_4 32 Regulatory Assets and Liabilities  7 06- Exhibit D_NIM Summary 3 2" xfId="20945"/>
    <cellStyle name="_VC 6.15.06 update on 06GRC power costs.xls Chart 1_4 32 Regulatory Assets and Liabilities  7 06- Exhibit D_NIM Summary 3 2 2" xfId="20946"/>
    <cellStyle name="_VC 6.15.06 update on 06GRC power costs.xls Chart 1_4 32 Regulatory Assets and Liabilities  7 06- Exhibit D_NIM Summary 3 3" xfId="20947"/>
    <cellStyle name="_VC 6.15.06 update on 06GRC power costs.xls Chart 1_4 32 Regulatory Assets and Liabilities  7 06- Exhibit D_NIM Summary 4" xfId="20948"/>
    <cellStyle name="_VC 6.15.06 update on 06GRC power costs.xls Chart 1_4 32 Regulatory Assets and Liabilities  7 06- Exhibit D_NIM Summary 4 2" xfId="20949"/>
    <cellStyle name="_VC 6.15.06 update on 06GRC power costs.xls Chart 1_4 32 Regulatory Assets and Liabilities  7 06- Exhibit D_NIM Summary 4 2 2" xfId="20950"/>
    <cellStyle name="_VC 6.15.06 update on 06GRC power costs.xls Chart 1_4 32 Regulatory Assets and Liabilities  7 06- Exhibit D_NIM Summary 4 3" xfId="20951"/>
    <cellStyle name="_VC 6.15.06 update on 06GRC power costs.xls Chart 1_4 32 Regulatory Assets and Liabilities  7 06- Exhibit D_NIM Summary 5" xfId="20952"/>
    <cellStyle name="_VC 6.15.06 update on 06GRC power costs.xls Chart 1_4 32 Regulatory Assets and Liabilities  7 06- Exhibit D_NIM Summary 5 2" xfId="20953"/>
    <cellStyle name="_VC 6.15.06 update on 06GRC power costs.xls Chart 1_4 32 Regulatory Assets and Liabilities  7 06- Exhibit D_NIM Summary 6" xfId="20954"/>
    <cellStyle name="_VC 6.15.06 update on 06GRC power costs.xls Chart 1_4 32 Regulatory Assets and Liabilities  7 06- Exhibit D_NIM Summary 6 2" xfId="20955"/>
    <cellStyle name="_VC 6.15.06 update on 06GRC power costs.xls Chart 1_4 32 Regulatory Assets and Liabilities  7 06- Exhibit D_NIM Summary_DEM-WP(C) ENERG10C--ctn Mid-C_042010 2010GRC" xfId="20956"/>
    <cellStyle name="_VC 6.15.06 update on 06GRC power costs.xls Chart 1_4 32 Regulatory Assets and Liabilities  7 06- Exhibit D_NIM Summary_DEM-WP(C) ENERG10C--ctn Mid-C_042010 2010GRC 2" xfId="20957"/>
    <cellStyle name="_VC 6.15.06 update on 06GRC power costs.xls Chart 1_ACCOUNTS" xfId="20958"/>
    <cellStyle name="_VC 6.15.06 update on 06GRC power costs.xls Chart 1_Att B to RECs proceeds proposal" xfId="20959"/>
    <cellStyle name="_VC 6.15.06 update on 06GRC power costs.xls Chart 1_AURORA Total New" xfId="20960"/>
    <cellStyle name="_VC 6.15.06 update on 06GRC power costs.xls Chart 1_AURORA Total New 2" xfId="20961"/>
    <cellStyle name="_VC 6.15.06 update on 06GRC power costs.xls Chart 1_AURORA Total New 2 2" xfId="20962"/>
    <cellStyle name="_VC 6.15.06 update on 06GRC power costs.xls Chart 1_AURORA Total New 2 2 2" xfId="20963"/>
    <cellStyle name="_VC 6.15.06 update on 06GRC power costs.xls Chart 1_AURORA Total New 2 2 2 2" xfId="20964"/>
    <cellStyle name="_VC 6.15.06 update on 06GRC power costs.xls Chart 1_AURORA Total New 2 3" xfId="20965"/>
    <cellStyle name="_VC 6.15.06 update on 06GRC power costs.xls Chart 1_AURORA Total New 2 3 2" xfId="20966"/>
    <cellStyle name="_VC 6.15.06 update on 06GRC power costs.xls Chart 1_AURORA Total New 2 4" xfId="20967"/>
    <cellStyle name="_VC 6.15.06 update on 06GRC power costs.xls Chart 1_AURORA Total New 2 4 2" xfId="20968"/>
    <cellStyle name="_VC 6.15.06 update on 06GRC power costs.xls Chart 1_AURORA Total New 3" xfId="20969"/>
    <cellStyle name="_VC 6.15.06 update on 06GRC power costs.xls Chart 1_AURORA Total New 3 2" xfId="20970"/>
    <cellStyle name="_VC 6.15.06 update on 06GRC power costs.xls Chart 1_AURORA Total New 3 2 2" xfId="20971"/>
    <cellStyle name="_VC 6.15.06 update on 06GRC power costs.xls Chart 1_AURORA Total New 4" xfId="20972"/>
    <cellStyle name="_VC 6.15.06 update on 06GRC power costs.xls Chart 1_AURORA Total New 4 2" xfId="20973"/>
    <cellStyle name="_VC 6.15.06 update on 06GRC power costs.xls Chart 1_AURORA Total New 5" xfId="20974"/>
    <cellStyle name="_VC 6.15.06 update on 06GRC power costs.xls Chart 1_AURORA Total New 5 2" xfId="20975"/>
    <cellStyle name="_VC 6.15.06 update on 06GRC power costs.xls Chart 1_Backup for Attachment B 2010-09-09" xfId="20976"/>
    <cellStyle name="_VC 6.15.06 update on 06GRC power costs.xls Chart 1_Bench Request - Attachment B" xfId="20977"/>
    <cellStyle name="_VC 6.15.06 update on 06GRC power costs.xls Chart 1_Book2" xfId="20978"/>
    <cellStyle name="_VC 6.15.06 update on 06GRC power costs.xls Chart 1_Book2 2" xfId="20979"/>
    <cellStyle name="_VC 6.15.06 update on 06GRC power costs.xls Chart 1_Book2 2 2" xfId="20980"/>
    <cellStyle name="_VC 6.15.06 update on 06GRC power costs.xls Chart 1_Book2 2 2 2" xfId="20981"/>
    <cellStyle name="_VC 6.15.06 update on 06GRC power costs.xls Chart 1_Book2 2 2 2 2" xfId="20982"/>
    <cellStyle name="_VC 6.15.06 update on 06GRC power costs.xls Chart 1_Book2 2 3" xfId="20983"/>
    <cellStyle name="_VC 6.15.06 update on 06GRC power costs.xls Chart 1_Book2 2 3 2" xfId="20984"/>
    <cellStyle name="_VC 6.15.06 update on 06GRC power costs.xls Chart 1_Book2 2 4" xfId="20985"/>
    <cellStyle name="_VC 6.15.06 update on 06GRC power costs.xls Chart 1_Book2 2 4 2" xfId="20986"/>
    <cellStyle name="_VC 6.15.06 update on 06GRC power costs.xls Chart 1_Book2 3" xfId="20987"/>
    <cellStyle name="_VC 6.15.06 update on 06GRC power costs.xls Chart 1_Book2 3 2" xfId="20988"/>
    <cellStyle name="_VC 6.15.06 update on 06GRC power costs.xls Chart 1_Book2 3 2 2" xfId="20989"/>
    <cellStyle name="_VC 6.15.06 update on 06GRC power costs.xls Chart 1_Book2 3 3" xfId="20990"/>
    <cellStyle name="_VC 6.15.06 update on 06GRC power costs.xls Chart 1_Book2 4" xfId="20991"/>
    <cellStyle name="_VC 6.15.06 update on 06GRC power costs.xls Chart 1_Book2 4 2" xfId="20992"/>
    <cellStyle name="_VC 6.15.06 update on 06GRC power costs.xls Chart 1_Book2 4 2 2" xfId="20993"/>
    <cellStyle name="_VC 6.15.06 update on 06GRC power costs.xls Chart 1_Book2 4 3" xfId="20994"/>
    <cellStyle name="_VC 6.15.06 update on 06GRC power costs.xls Chart 1_Book2 5" xfId="20995"/>
    <cellStyle name="_VC 6.15.06 update on 06GRC power costs.xls Chart 1_Book2 5 2" xfId="20996"/>
    <cellStyle name="_VC 6.15.06 update on 06GRC power costs.xls Chart 1_Book2 6" xfId="20997"/>
    <cellStyle name="_VC 6.15.06 update on 06GRC power costs.xls Chart 1_Book2 6 2" xfId="20998"/>
    <cellStyle name="_VC 6.15.06 update on 06GRC power costs.xls Chart 1_Book2_Adj Bench DR 3 for Initial Briefs (Electric)" xfId="20999"/>
    <cellStyle name="_VC 6.15.06 update on 06GRC power costs.xls Chart 1_Book2_Adj Bench DR 3 for Initial Briefs (Electric) 2" xfId="21000"/>
    <cellStyle name="_VC 6.15.06 update on 06GRC power costs.xls Chart 1_Book2_Adj Bench DR 3 for Initial Briefs (Electric) 2 2" xfId="21001"/>
    <cellStyle name="_VC 6.15.06 update on 06GRC power costs.xls Chart 1_Book2_Adj Bench DR 3 for Initial Briefs (Electric) 2 2 2" xfId="21002"/>
    <cellStyle name="_VC 6.15.06 update on 06GRC power costs.xls Chart 1_Book2_Adj Bench DR 3 for Initial Briefs (Electric) 2 2 2 2" xfId="21003"/>
    <cellStyle name="_VC 6.15.06 update on 06GRC power costs.xls Chart 1_Book2_Adj Bench DR 3 for Initial Briefs (Electric) 2 3" xfId="21004"/>
    <cellStyle name="_VC 6.15.06 update on 06GRC power costs.xls Chart 1_Book2_Adj Bench DR 3 for Initial Briefs (Electric) 2 3 2" xfId="21005"/>
    <cellStyle name="_VC 6.15.06 update on 06GRC power costs.xls Chart 1_Book2_Adj Bench DR 3 for Initial Briefs (Electric) 2 4" xfId="21006"/>
    <cellStyle name="_VC 6.15.06 update on 06GRC power costs.xls Chart 1_Book2_Adj Bench DR 3 for Initial Briefs (Electric) 2 4 2" xfId="21007"/>
    <cellStyle name="_VC 6.15.06 update on 06GRC power costs.xls Chart 1_Book2_Adj Bench DR 3 for Initial Briefs (Electric) 3" xfId="21008"/>
    <cellStyle name="_VC 6.15.06 update on 06GRC power costs.xls Chart 1_Book2_Adj Bench DR 3 for Initial Briefs (Electric) 3 2" xfId="21009"/>
    <cellStyle name="_VC 6.15.06 update on 06GRC power costs.xls Chart 1_Book2_Adj Bench DR 3 for Initial Briefs (Electric) 3 2 2" xfId="21010"/>
    <cellStyle name="_VC 6.15.06 update on 06GRC power costs.xls Chart 1_Book2_Adj Bench DR 3 for Initial Briefs (Electric) 3 3" xfId="21011"/>
    <cellStyle name="_VC 6.15.06 update on 06GRC power costs.xls Chart 1_Book2_Adj Bench DR 3 for Initial Briefs (Electric) 4" xfId="21012"/>
    <cellStyle name="_VC 6.15.06 update on 06GRC power costs.xls Chart 1_Book2_Adj Bench DR 3 for Initial Briefs (Electric) 4 2" xfId="21013"/>
    <cellStyle name="_VC 6.15.06 update on 06GRC power costs.xls Chart 1_Book2_Adj Bench DR 3 for Initial Briefs (Electric) 4 2 2" xfId="21014"/>
    <cellStyle name="_VC 6.15.06 update on 06GRC power costs.xls Chart 1_Book2_Adj Bench DR 3 for Initial Briefs (Electric) 4 3" xfId="21015"/>
    <cellStyle name="_VC 6.15.06 update on 06GRC power costs.xls Chart 1_Book2_Adj Bench DR 3 for Initial Briefs (Electric) 5" xfId="21016"/>
    <cellStyle name="_VC 6.15.06 update on 06GRC power costs.xls Chart 1_Book2_Adj Bench DR 3 for Initial Briefs (Electric) 5 2" xfId="21017"/>
    <cellStyle name="_VC 6.15.06 update on 06GRC power costs.xls Chart 1_Book2_Adj Bench DR 3 for Initial Briefs (Electric) 6" xfId="21018"/>
    <cellStyle name="_VC 6.15.06 update on 06GRC power costs.xls Chart 1_Book2_Adj Bench DR 3 for Initial Briefs (Electric) 6 2" xfId="21019"/>
    <cellStyle name="_VC 6.15.06 update on 06GRC power costs.xls Chart 1_Book2_Adj Bench DR 3 for Initial Briefs (Electric)_DEM-WP(C) ENERG10C--ctn Mid-C_042010 2010GRC" xfId="21020"/>
    <cellStyle name="_VC 6.15.06 update on 06GRC power costs.xls Chart 1_Book2_Adj Bench DR 3 for Initial Briefs (Electric)_DEM-WP(C) ENERG10C--ctn Mid-C_042010 2010GRC 2" xfId="21021"/>
    <cellStyle name="_VC 6.15.06 update on 06GRC power costs.xls Chart 1_Book2_DEM-WP(C) ENERG10C--ctn Mid-C_042010 2010GRC" xfId="21022"/>
    <cellStyle name="_VC 6.15.06 update on 06GRC power costs.xls Chart 1_Book2_DEM-WP(C) ENERG10C--ctn Mid-C_042010 2010GRC 2" xfId="21023"/>
    <cellStyle name="_VC 6.15.06 update on 06GRC power costs.xls Chart 1_Book2_Electric Rev Req Model (2009 GRC) Rebuttal" xfId="21024"/>
    <cellStyle name="_VC 6.15.06 update on 06GRC power costs.xls Chart 1_Book2_Electric Rev Req Model (2009 GRC) Rebuttal 2" xfId="21025"/>
    <cellStyle name="_VC 6.15.06 update on 06GRC power costs.xls Chart 1_Book2_Electric Rev Req Model (2009 GRC) Rebuttal 2 2" xfId="21026"/>
    <cellStyle name="_VC 6.15.06 update on 06GRC power costs.xls Chart 1_Book2_Electric Rev Req Model (2009 GRC) Rebuttal 2 2 2" xfId="21027"/>
    <cellStyle name="_VC 6.15.06 update on 06GRC power costs.xls Chart 1_Book2_Electric Rev Req Model (2009 GRC) Rebuttal 2 3" xfId="21028"/>
    <cellStyle name="_VC 6.15.06 update on 06GRC power costs.xls Chart 1_Book2_Electric Rev Req Model (2009 GRC) Rebuttal 3" xfId="21029"/>
    <cellStyle name="_VC 6.15.06 update on 06GRC power costs.xls Chart 1_Book2_Electric Rev Req Model (2009 GRC) Rebuttal 3 2" xfId="21030"/>
    <cellStyle name="_VC 6.15.06 update on 06GRC power costs.xls Chart 1_Book2_Electric Rev Req Model (2009 GRC) Rebuttal 4" xfId="21031"/>
    <cellStyle name="_VC 6.15.06 update on 06GRC power costs.xls Chart 1_Book2_Electric Rev Req Model (2009 GRC) Rebuttal REmoval of New  WH Solar AdjustMI" xfId="21032"/>
    <cellStyle name="_VC 6.15.06 update on 06GRC power costs.xls Chart 1_Book2_Electric Rev Req Model (2009 GRC) Rebuttal REmoval of New  WH Solar AdjustMI 2" xfId="21033"/>
    <cellStyle name="_VC 6.15.06 update on 06GRC power costs.xls Chart 1_Book2_Electric Rev Req Model (2009 GRC) Rebuttal REmoval of New  WH Solar AdjustMI 2 2" xfId="21034"/>
    <cellStyle name="_VC 6.15.06 update on 06GRC power costs.xls Chart 1_Book2_Electric Rev Req Model (2009 GRC) Rebuttal REmoval of New  WH Solar AdjustMI 2 2 2" xfId="21035"/>
    <cellStyle name="_VC 6.15.06 update on 06GRC power costs.xls Chart 1_Book2_Electric Rev Req Model (2009 GRC) Rebuttal REmoval of New  WH Solar AdjustMI 2 2 2 2" xfId="21036"/>
    <cellStyle name="_VC 6.15.06 update on 06GRC power costs.xls Chart 1_Book2_Electric Rev Req Model (2009 GRC) Rebuttal REmoval of New  WH Solar AdjustMI 2 3" xfId="21037"/>
    <cellStyle name="_VC 6.15.06 update on 06GRC power costs.xls Chart 1_Book2_Electric Rev Req Model (2009 GRC) Rebuttal REmoval of New  WH Solar AdjustMI 2 3 2" xfId="21038"/>
    <cellStyle name="_VC 6.15.06 update on 06GRC power costs.xls Chart 1_Book2_Electric Rev Req Model (2009 GRC) Rebuttal REmoval of New  WH Solar AdjustMI 2 4" xfId="21039"/>
    <cellStyle name="_VC 6.15.06 update on 06GRC power costs.xls Chart 1_Book2_Electric Rev Req Model (2009 GRC) Rebuttal REmoval of New  WH Solar AdjustMI 2 4 2" xfId="21040"/>
    <cellStyle name="_VC 6.15.06 update on 06GRC power costs.xls Chart 1_Book2_Electric Rev Req Model (2009 GRC) Rebuttal REmoval of New  WH Solar AdjustMI 3" xfId="21041"/>
    <cellStyle name="_VC 6.15.06 update on 06GRC power costs.xls Chart 1_Book2_Electric Rev Req Model (2009 GRC) Rebuttal REmoval of New  WH Solar AdjustMI 3 2" xfId="21042"/>
    <cellStyle name="_VC 6.15.06 update on 06GRC power costs.xls Chart 1_Book2_Electric Rev Req Model (2009 GRC) Rebuttal REmoval of New  WH Solar AdjustMI 3 2 2" xfId="21043"/>
    <cellStyle name="_VC 6.15.06 update on 06GRC power costs.xls Chart 1_Book2_Electric Rev Req Model (2009 GRC) Rebuttal REmoval of New  WH Solar AdjustMI 3 3" xfId="21044"/>
    <cellStyle name="_VC 6.15.06 update on 06GRC power costs.xls Chart 1_Book2_Electric Rev Req Model (2009 GRC) Rebuttal REmoval of New  WH Solar AdjustMI 4" xfId="21045"/>
    <cellStyle name="_VC 6.15.06 update on 06GRC power costs.xls Chart 1_Book2_Electric Rev Req Model (2009 GRC) Rebuttal REmoval of New  WH Solar AdjustMI 4 2" xfId="21046"/>
    <cellStyle name="_VC 6.15.06 update on 06GRC power costs.xls Chart 1_Book2_Electric Rev Req Model (2009 GRC) Rebuttal REmoval of New  WH Solar AdjustMI 4 2 2" xfId="21047"/>
    <cellStyle name="_VC 6.15.06 update on 06GRC power costs.xls Chart 1_Book2_Electric Rev Req Model (2009 GRC) Rebuttal REmoval of New  WH Solar AdjustMI 4 3" xfId="21048"/>
    <cellStyle name="_VC 6.15.06 update on 06GRC power costs.xls Chart 1_Book2_Electric Rev Req Model (2009 GRC) Rebuttal REmoval of New  WH Solar AdjustMI 5" xfId="21049"/>
    <cellStyle name="_VC 6.15.06 update on 06GRC power costs.xls Chart 1_Book2_Electric Rev Req Model (2009 GRC) Rebuttal REmoval of New  WH Solar AdjustMI 5 2" xfId="21050"/>
    <cellStyle name="_VC 6.15.06 update on 06GRC power costs.xls Chart 1_Book2_Electric Rev Req Model (2009 GRC) Rebuttal REmoval of New  WH Solar AdjustMI 6" xfId="21051"/>
    <cellStyle name="_VC 6.15.06 update on 06GRC power costs.xls Chart 1_Book2_Electric Rev Req Model (2009 GRC) Rebuttal REmoval of New  WH Solar AdjustMI 6 2" xfId="21052"/>
    <cellStyle name="_VC 6.15.06 update on 06GRC power costs.xls Chart 1_Book2_Electric Rev Req Model (2009 GRC) Rebuttal REmoval of New  WH Solar AdjustMI_DEM-WP(C) ENERG10C--ctn Mid-C_042010 2010GRC" xfId="21053"/>
    <cellStyle name="_VC 6.15.06 update on 06GRC power costs.xls Chart 1_Book2_Electric Rev Req Model (2009 GRC) Rebuttal REmoval of New  WH Solar AdjustMI_DEM-WP(C) ENERG10C--ctn Mid-C_042010 2010GRC 2" xfId="21054"/>
    <cellStyle name="_VC 6.15.06 update on 06GRC power costs.xls Chart 1_Book2_Electric Rev Req Model (2009 GRC) Revised 01-18-2010" xfId="21055"/>
    <cellStyle name="_VC 6.15.06 update on 06GRC power costs.xls Chart 1_Book2_Electric Rev Req Model (2009 GRC) Revised 01-18-2010 2" xfId="21056"/>
    <cellStyle name="_VC 6.15.06 update on 06GRC power costs.xls Chart 1_Book2_Electric Rev Req Model (2009 GRC) Revised 01-18-2010 2 2" xfId="21057"/>
    <cellStyle name="_VC 6.15.06 update on 06GRC power costs.xls Chart 1_Book2_Electric Rev Req Model (2009 GRC) Revised 01-18-2010 2 2 2" xfId="21058"/>
    <cellStyle name="_VC 6.15.06 update on 06GRC power costs.xls Chart 1_Book2_Electric Rev Req Model (2009 GRC) Revised 01-18-2010 2 2 2 2" xfId="21059"/>
    <cellStyle name="_VC 6.15.06 update on 06GRC power costs.xls Chart 1_Book2_Electric Rev Req Model (2009 GRC) Revised 01-18-2010 2 3" xfId="21060"/>
    <cellStyle name="_VC 6.15.06 update on 06GRC power costs.xls Chart 1_Book2_Electric Rev Req Model (2009 GRC) Revised 01-18-2010 2 3 2" xfId="21061"/>
    <cellStyle name="_VC 6.15.06 update on 06GRC power costs.xls Chart 1_Book2_Electric Rev Req Model (2009 GRC) Revised 01-18-2010 2 4" xfId="21062"/>
    <cellStyle name="_VC 6.15.06 update on 06GRC power costs.xls Chart 1_Book2_Electric Rev Req Model (2009 GRC) Revised 01-18-2010 2 4 2" xfId="21063"/>
    <cellStyle name="_VC 6.15.06 update on 06GRC power costs.xls Chart 1_Book2_Electric Rev Req Model (2009 GRC) Revised 01-18-2010 3" xfId="21064"/>
    <cellStyle name="_VC 6.15.06 update on 06GRC power costs.xls Chart 1_Book2_Electric Rev Req Model (2009 GRC) Revised 01-18-2010 3 2" xfId="21065"/>
    <cellStyle name="_VC 6.15.06 update on 06GRC power costs.xls Chart 1_Book2_Electric Rev Req Model (2009 GRC) Revised 01-18-2010 3 2 2" xfId="21066"/>
    <cellStyle name="_VC 6.15.06 update on 06GRC power costs.xls Chart 1_Book2_Electric Rev Req Model (2009 GRC) Revised 01-18-2010 3 3" xfId="21067"/>
    <cellStyle name="_VC 6.15.06 update on 06GRC power costs.xls Chart 1_Book2_Electric Rev Req Model (2009 GRC) Revised 01-18-2010 4" xfId="21068"/>
    <cellStyle name="_VC 6.15.06 update on 06GRC power costs.xls Chart 1_Book2_Electric Rev Req Model (2009 GRC) Revised 01-18-2010 4 2" xfId="21069"/>
    <cellStyle name="_VC 6.15.06 update on 06GRC power costs.xls Chart 1_Book2_Electric Rev Req Model (2009 GRC) Revised 01-18-2010 4 2 2" xfId="21070"/>
    <cellStyle name="_VC 6.15.06 update on 06GRC power costs.xls Chart 1_Book2_Electric Rev Req Model (2009 GRC) Revised 01-18-2010 4 3" xfId="21071"/>
    <cellStyle name="_VC 6.15.06 update on 06GRC power costs.xls Chart 1_Book2_Electric Rev Req Model (2009 GRC) Revised 01-18-2010 5" xfId="21072"/>
    <cellStyle name="_VC 6.15.06 update on 06GRC power costs.xls Chart 1_Book2_Electric Rev Req Model (2009 GRC) Revised 01-18-2010 5 2" xfId="21073"/>
    <cellStyle name="_VC 6.15.06 update on 06GRC power costs.xls Chart 1_Book2_Electric Rev Req Model (2009 GRC) Revised 01-18-2010 6" xfId="21074"/>
    <cellStyle name="_VC 6.15.06 update on 06GRC power costs.xls Chart 1_Book2_Electric Rev Req Model (2009 GRC) Revised 01-18-2010 6 2" xfId="21075"/>
    <cellStyle name="_VC 6.15.06 update on 06GRC power costs.xls Chart 1_Book2_Electric Rev Req Model (2009 GRC) Revised 01-18-2010_DEM-WP(C) ENERG10C--ctn Mid-C_042010 2010GRC" xfId="21076"/>
    <cellStyle name="_VC 6.15.06 update on 06GRC power costs.xls Chart 1_Book2_Electric Rev Req Model (2009 GRC) Revised 01-18-2010_DEM-WP(C) ENERG10C--ctn Mid-C_042010 2010GRC 2" xfId="21077"/>
    <cellStyle name="_VC 6.15.06 update on 06GRC power costs.xls Chart 1_Book2_Final Order Electric EXHIBIT A-1" xfId="21078"/>
    <cellStyle name="_VC 6.15.06 update on 06GRC power costs.xls Chart 1_Book2_Final Order Electric EXHIBIT A-1 2" xfId="21079"/>
    <cellStyle name="_VC 6.15.06 update on 06GRC power costs.xls Chart 1_Book2_Final Order Electric EXHIBIT A-1 2 2" xfId="21080"/>
    <cellStyle name="_VC 6.15.06 update on 06GRC power costs.xls Chart 1_Book2_Final Order Electric EXHIBIT A-1 2 2 2" xfId="21081"/>
    <cellStyle name="_VC 6.15.06 update on 06GRC power costs.xls Chart 1_Book2_Final Order Electric EXHIBIT A-1 2 3" xfId="21082"/>
    <cellStyle name="_VC 6.15.06 update on 06GRC power costs.xls Chart 1_Book2_Final Order Electric EXHIBIT A-1 3" xfId="21083"/>
    <cellStyle name="_VC 6.15.06 update on 06GRC power costs.xls Chart 1_Book2_Final Order Electric EXHIBIT A-1 3 2" xfId="21084"/>
    <cellStyle name="_VC 6.15.06 update on 06GRC power costs.xls Chart 1_Book2_Final Order Electric EXHIBIT A-1 3 2 2" xfId="21085"/>
    <cellStyle name="_VC 6.15.06 update on 06GRC power costs.xls Chart 1_Book2_Final Order Electric EXHIBIT A-1 3 3" xfId="21086"/>
    <cellStyle name="_VC 6.15.06 update on 06GRC power costs.xls Chart 1_Book2_Final Order Electric EXHIBIT A-1 4" xfId="21087"/>
    <cellStyle name="_VC 6.15.06 update on 06GRC power costs.xls Chart 1_Book2_Final Order Electric EXHIBIT A-1 4 2" xfId="21088"/>
    <cellStyle name="_VC 6.15.06 update on 06GRC power costs.xls Chart 1_Book2_Final Order Electric EXHIBIT A-1 5" xfId="21089"/>
    <cellStyle name="_VC 6.15.06 update on 06GRC power costs.xls Chart 1_Book2_Final Order Electric EXHIBIT A-1 6" xfId="21090"/>
    <cellStyle name="_VC 6.15.06 update on 06GRC power costs.xls Chart 1_Book4" xfId="21091"/>
    <cellStyle name="_VC 6.15.06 update on 06GRC power costs.xls Chart 1_Book4 2" xfId="21092"/>
    <cellStyle name="_VC 6.15.06 update on 06GRC power costs.xls Chart 1_Book4 2 2" xfId="21093"/>
    <cellStyle name="_VC 6.15.06 update on 06GRC power costs.xls Chart 1_Book4 2 2 2" xfId="21094"/>
    <cellStyle name="_VC 6.15.06 update on 06GRC power costs.xls Chart 1_Book4 2 2 2 2" xfId="21095"/>
    <cellStyle name="_VC 6.15.06 update on 06GRC power costs.xls Chart 1_Book4 2 3" xfId="21096"/>
    <cellStyle name="_VC 6.15.06 update on 06GRC power costs.xls Chart 1_Book4 2 3 2" xfId="21097"/>
    <cellStyle name="_VC 6.15.06 update on 06GRC power costs.xls Chart 1_Book4 2 4" xfId="21098"/>
    <cellStyle name="_VC 6.15.06 update on 06GRC power costs.xls Chart 1_Book4 2 4 2" xfId="21099"/>
    <cellStyle name="_VC 6.15.06 update on 06GRC power costs.xls Chart 1_Book4 3" xfId="21100"/>
    <cellStyle name="_VC 6.15.06 update on 06GRC power costs.xls Chart 1_Book4 3 2" xfId="21101"/>
    <cellStyle name="_VC 6.15.06 update on 06GRC power costs.xls Chart 1_Book4 3 2 2" xfId="21102"/>
    <cellStyle name="_VC 6.15.06 update on 06GRC power costs.xls Chart 1_Book4 3 3" xfId="21103"/>
    <cellStyle name="_VC 6.15.06 update on 06GRC power costs.xls Chart 1_Book4 4" xfId="21104"/>
    <cellStyle name="_VC 6.15.06 update on 06GRC power costs.xls Chart 1_Book4 4 2" xfId="21105"/>
    <cellStyle name="_VC 6.15.06 update on 06GRC power costs.xls Chart 1_Book4 4 2 2" xfId="21106"/>
    <cellStyle name="_VC 6.15.06 update on 06GRC power costs.xls Chart 1_Book4 4 3" xfId="21107"/>
    <cellStyle name="_VC 6.15.06 update on 06GRC power costs.xls Chart 1_Book4 5" xfId="21108"/>
    <cellStyle name="_VC 6.15.06 update on 06GRC power costs.xls Chart 1_Book4 5 2" xfId="21109"/>
    <cellStyle name="_VC 6.15.06 update on 06GRC power costs.xls Chart 1_Book4 6" xfId="21110"/>
    <cellStyle name="_VC 6.15.06 update on 06GRC power costs.xls Chart 1_Book4 6 2" xfId="21111"/>
    <cellStyle name="_VC 6.15.06 update on 06GRC power costs.xls Chart 1_Book4_DEM-WP(C) ENERG10C--ctn Mid-C_042010 2010GRC" xfId="21112"/>
    <cellStyle name="_VC 6.15.06 update on 06GRC power costs.xls Chart 1_Book4_DEM-WP(C) ENERG10C--ctn Mid-C_042010 2010GRC 2" xfId="21113"/>
    <cellStyle name="_VC 6.15.06 update on 06GRC power costs.xls Chart 1_Book9" xfId="21114"/>
    <cellStyle name="_VC 6.15.06 update on 06GRC power costs.xls Chart 1_Book9 2" xfId="21115"/>
    <cellStyle name="_VC 6.15.06 update on 06GRC power costs.xls Chart 1_Book9 2 2" xfId="21116"/>
    <cellStyle name="_VC 6.15.06 update on 06GRC power costs.xls Chart 1_Book9 2 2 2" xfId="21117"/>
    <cellStyle name="_VC 6.15.06 update on 06GRC power costs.xls Chart 1_Book9 2 2 2 2" xfId="21118"/>
    <cellStyle name="_VC 6.15.06 update on 06GRC power costs.xls Chart 1_Book9 2 3" xfId="21119"/>
    <cellStyle name="_VC 6.15.06 update on 06GRC power costs.xls Chart 1_Book9 2 3 2" xfId="21120"/>
    <cellStyle name="_VC 6.15.06 update on 06GRC power costs.xls Chart 1_Book9 2 4" xfId="21121"/>
    <cellStyle name="_VC 6.15.06 update on 06GRC power costs.xls Chart 1_Book9 2 4 2" xfId="21122"/>
    <cellStyle name="_VC 6.15.06 update on 06GRC power costs.xls Chart 1_Book9 3" xfId="21123"/>
    <cellStyle name="_VC 6.15.06 update on 06GRC power costs.xls Chart 1_Book9 3 2" xfId="21124"/>
    <cellStyle name="_VC 6.15.06 update on 06GRC power costs.xls Chart 1_Book9 3 2 2" xfId="21125"/>
    <cellStyle name="_VC 6.15.06 update on 06GRC power costs.xls Chart 1_Book9 3 3" xfId="21126"/>
    <cellStyle name="_VC 6.15.06 update on 06GRC power costs.xls Chart 1_Book9 4" xfId="21127"/>
    <cellStyle name="_VC 6.15.06 update on 06GRC power costs.xls Chart 1_Book9 4 2" xfId="21128"/>
    <cellStyle name="_VC 6.15.06 update on 06GRC power costs.xls Chart 1_Book9 4 2 2" xfId="21129"/>
    <cellStyle name="_VC 6.15.06 update on 06GRC power costs.xls Chart 1_Book9 4 3" xfId="21130"/>
    <cellStyle name="_VC 6.15.06 update on 06GRC power costs.xls Chart 1_Book9 5" xfId="21131"/>
    <cellStyle name="_VC 6.15.06 update on 06GRC power costs.xls Chart 1_Book9 5 2" xfId="21132"/>
    <cellStyle name="_VC 6.15.06 update on 06GRC power costs.xls Chart 1_Book9 6" xfId="21133"/>
    <cellStyle name="_VC 6.15.06 update on 06GRC power costs.xls Chart 1_Book9 6 2" xfId="21134"/>
    <cellStyle name="_VC 6.15.06 update on 06GRC power costs.xls Chart 1_Book9_DEM-WP(C) ENERG10C--ctn Mid-C_042010 2010GRC" xfId="21135"/>
    <cellStyle name="_VC 6.15.06 update on 06GRC power costs.xls Chart 1_Book9_DEM-WP(C) ENERG10C--ctn Mid-C_042010 2010GRC 2" xfId="21136"/>
    <cellStyle name="_VC 6.15.06 update on 06GRC power costs.xls Chart 1_Chelan PUD Power Costs (8-10)" xfId="21137"/>
    <cellStyle name="_VC 6.15.06 update on 06GRC power costs.xls Chart 1_Chelan PUD Power Costs (8-10) 2" xfId="21138"/>
    <cellStyle name="_VC 6.15.06 update on 06GRC power costs.xls Chart 1_DEM-WP(C) Chelan Power Costs" xfId="21139"/>
    <cellStyle name="_VC 6.15.06 update on 06GRC power costs.xls Chart 1_DEM-WP(C) Chelan Power Costs 2" xfId="21140"/>
    <cellStyle name="_VC 6.15.06 update on 06GRC power costs.xls Chart 1_DEM-WP(C) Chelan Power Costs 2 2" xfId="21141"/>
    <cellStyle name="_VC 6.15.06 update on 06GRC power costs.xls Chart 1_DEM-WP(C) Chelan Power Costs 2 2 2" xfId="21142"/>
    <cellStyle name="_VC 6.15.06 update on 06GRC power costs.xls Chart 1_DEM-WP(C) Chelan Power Costs 2 3" xfId="21143"/>
    <cellStyle name="_VC 6.15.06 update on 06GRC power costs.xls Chart 1_DEM-WP(C) Chelan Power Costs 3" xfId="21144"/>
    <cellStyle name="_VC 6.15.06 update on 06GRC power costs.xls Chart 1_DEM-WP(C) Chelan Power Costs 3 2" xfId="21145"/>
    <cellStyle name="_VC 6.15.06 update on 06GRC power costs.xls Chart 1_DEM-WP(C) Chelan Power Costs 3 2 2" xfId="21146"/>
    <cellStyle name="_VC 6.15.06 update on 06GRC power costs.xls Chart 1_DEM-WP(C) Chelan Power Costs 3 3" xfId="21147"/>
    <cellStyle name="_VC 6.15.06 update on 06GRC power costs.xls Chart 1_DEM-WP(C) Chelan Power Costs 4" xfId="21148"/>
    <cellStyle name="_VC 6.15.06 update on 06GRC power costs.xls Chart 1_DEM-WP(C) Chelan Power Costs 4 2" xfId="21149"/>
    <cellStyle name="_VC 6.15.06 update on 06GRC power costs.xls Chart 1_DEM-WP(C) Chelan Power Costs 5" xfId="21150"/>
    <cellStyle name="_VC 6.15.06 update on 06GRC power costs.xls Chart 1_DEM-WP(C) Chelan Power Costs 5 2" xfId="21151"/>
    <cellStyle name="_VC 6.15.06 update on 06GRC power costs.xls Chart 1_DEM-WP(C) ENERG10C--ctn Mid-C_042010 2010GRC" xfId="21152"/>
    <cellStyle name="_VC 6.15.06 update on 06GRC power costs.xls Chart 1_DEM-WP(C) ENERG10C--ctn Mid-C_042010 2010GRC 2" xfId="21153"/>
    <cellStyle name="_VC 6.15.06 update on 06GRC power costs.xls Chart 1_DEM-WP(C) Gas Transport 2010GRC" xfId="21154"/>
    <cellStyle name="_VC 6.15.06 update on 06GRC power costs.xls Chart 1_DEM-WP(C) Gas Transport 2010GRC 2" xfId="21155"/>
    <cellStyle name="_VC 6.15.06 update on 06GRC power costs.xls Chart 1_DEM-WP(C) Gas Transport 2010GRC 2 2" xfId="21156"/>
    <cellStyle name="_VC 6.15.06 update on 06GRC power costs.xls Chart 1_DEM-WP(C) Gas Transport 2010GRC 2 2 2" xfId="21157"/>
    <cellStyle name="_VC 6.15.06 update on 06GRC power costs.xls Chart 1_DEM-WP(C) Gas Transport 2010GRC 2 3" xfId="21158"/>
    <cellStyle name="_VC 6.15.06 update on 06GRC power costs.xls Chart 1_DEM-WP(C) Gas Transport 2010GRC 3" xfId="21159"/>
    <cellStyle name="_VC 6.15.06 update on 06GRC power costs.xls Chart 1_DEM-WP(C) Gas Transport 2010GRC 3 2" xfId="21160"/>
    <cellStyle name="_VC 6.15.06 update on 06GRC power costs.xls Chart 1_DEM-WP(C) Gas Transport 2010GRC 3 2 2" xfId="21161"/>
    <cellStyle name="_VC 6.15.06 update on 06GRC power costs.xls Chart 1_DEM-WP(C) Gas Transport 2010GRC 3 3" xfId="21162"/>
    <cellStyle name="_VC 6.15.06 update on 06GRC power costs.xls Chart 1_DEM-WP(C) Gas Transport 2010GRC 4" xfId="21163"/>
    <cellStyle name="_VC 6.15.06 update on 06GRC power costs.xls Chart 1_DEM-WP(C) Gas Transport 2010GRC 4 2" xfId="21164"/>
    <cellStyle name="_VC 6.15.06 update on 06GRC power costs.xls Chart 1_DEM-WP(C) Gas Transport 2010GRC 5" xfId="21165"/>
    <cellStyle name="_VC 6.15.06 update on 06GRC power costs.xls Chart 1_DEM-WP(C) Gas Transport 2010GRC 5 2" xfId="21166"/>
    <cellStyle name="_VC 6.15.06 update on 06GRC power costs.xls Chart 1_DWH-08 (Rate Spread &amp; Design Workpapers)" xfId="21167"/>
    <cellStyle name="_VC 6.15.06 update on 06GRC power costs.xls Chart 1_Exh A-1 resulting from UE-112050 effective Jan 1 2012" xfId="21168"/>
    <cellStyle name="_VC 6.15.06 update on 06GRC power costs.xls Chart 1_Exh A-1 resulting from UE-112050 effective Jan 1 2012 2" xfId="21169"/>
    <cellStyle name="_VC 6.15.06 update on 06GRC power costs.xls Chart 1_Exhibit A-1 effective 4-1-11 fr S Free 12-11" xfId="21170"/>
    <cellStyle name="_VC 6.15.06 update on 06GRC power costs.xls Chart 1_Exhibit A-1 effective 4-1-11 fr S Free 12-11 2" xfId="21171"/>
    <cellStyle name="_VC 6.15.06 update on 06GRC power costs.xls Chart 1_Final 2008 PTC Rate Design Workpapers 10.27.08" xfId="21172"/>
    <cellStyle name="_VC 6.15.06 update on 06GRC power costs.xls Chart 1_Gas Rev Req Model (2010 GRC)" xfId="21173"/>
    <cellStyle name="_VC 6.15.06 update on 06GRC power costs.xls Chart 1_INPUTS" xfId="21174"/>
    <cellStyle name="_VC 6.15.06 update on 06GRC power costs.xls Chart 1_INPUTS 2" xfId="21175"/>
    <cellStyle name="_VC 6.15.06 update on 06GRC power costs.xls Chart 1_INPUTS 2 2" xfId="21176"/>
    <cellStyle name="_VC 6.15.06 update on 06GRC power costs.xls Chart 1_INPUTS 2 2 2" xfId="21177"/>
    <cellStyle name="_VC 6.15.06 update on 06GRC power costs.xls Chart 1_INPUTS 2 3" xfId="21178"/>
    <cellStyle name="_VC 6.15.06 update on 06GRC power costs.xls Chart 1_INPUTS 3" xfId="21179"/>
    <cellStyle name="_VC 6.15.06 update on 06GRC power costs.xls Chart 1_INPUTS 3 2" xfId="21180"/>
    <cellStyle name="_VC 6.15.06 update on 06GRC power costs.xls Chart 1_INPUTS 4" xfId="21181"/>
    <cellStyle name="_VC 6.15.06 update on 06GRC power costs.xls Chart 1_Mint Farm Generation BPA" xfId="21182"/>
    <cellStyle name="_VC 6.15.06 update on 06GRC power costs.xls Chart 1_NIM Summary" xfId="21183"/>
    <cellStyle name="_VC 6.15.06 update on 06GRC power costs.xls Chart 1_NIM Summary 09GRC" xfId="21184"/>
    <cellStyle name="_VC 6.15.06 update on 06GRC power costs.xls Chart 1_NIM Summary 09GRC 2" xfId="21185"/>
    <cellStyle name="_VC 6.15.06 update on 06GRC power costs.xls Chart 1_NIM Summary 09GRC 2 2" xfId="21186"/>
    <cellStyle name="_VC 6.15.06 update on 06GRC power costs.xls Chart 1_NIM Summary 09GRC 2 2 2" xfId="21187"/>
    <cellStyle name="_VC 6.15.06 update on 06GRC power costs.xls Chart 1_NIM Summary 09GRC 2 2 2 2" xfId="21188"/>
    <cellStyle name="_VC 6.15.06 update on 06GRC power costs.xls Chart 1_NIM Summary 09GRC 2 3" xfId="21189"/>
    <cellStyle name="_VC 6.15.06 update on 06GRC power costs.xls Chart 1_NIM Summary 09GRC 2 3 2" xfId="21190"/>
    <cellStyle name="_VC 6.15.06 update on 06GRC power costs.xls Chart 1_NIM Summary 09GRC 2 4" xfId="21191"/>
    <cellStyle name="_VC 6.15.06 update on 06GRC power costs.xls Chart 1_NIM Summary 09GRC 2 4 2" xfId="21192"/>
    <cellStyle name="_VC 6.15.06 update on 06GRC power costs.xls Chart 1_NIM Summary 09GRC 3" xfId="21193"/>
    <cellStyle name="_VC 6.15.06 update on 06GRC power costs.xls Chart 1_NIM Summary 09GRC 3 2" xfId="21194"/>
    <cellStyle name="_VC 6.15.06 update on 06GRC power costs.xls Chart 1_NIM Summary 09GRC 3 2 2" xfId="21195"/>
    <cellStyle name="_VC 6.15.06 update on 06GRC power costs.xls Chart 1_NIM Summary 09GRC 3 3" xfId="21196"/>
    <cellStyle name="_VC 6.15.06 update on 06GRC power costs.xls Chart 1_NIM Summary 09GRC 4" xfId="21197"/>
    <cellStyle name="_VC 6.15.06 update on 06GRC power costs.xls Chart 1_NIM Summary 09GRC 4 2" xfId="21198"/>
    <cellStyle name="_VC 6.15.06 update on 06GRC power costs.xls Chart 1_NIM Summary 09GRC 4 2 2" xfId="21199"/>
    <cellStyle name="_VC 6.15.06 update on 06GRC power costs.xls Chart 1_NIM Summary 09GRC 4 3" xfId="21200"/>
    <cellStyle name="_VC 6.15.06 update on 06GRC power costs.xls Chart 1_NIM Summary 09GRC 5" xfId="21201"/>
    <cellStyle name="_VC 6.15.06 update on 06GRC power costs.xls Chart 1_NIM Summary 09GRC 5 2" xfId="21202"/>
    <cellStyle name="_VC 6.15.06 update on 06GRC power costs.xls Chart 1_NIM Summary 09GRC 6" xfId="21203"/>
    <cellStyle name="_VC 6.15.06 update on 06GRC power costs.xls Chart 1_NIM Summary 09GRC 6 2" xfId="21204"/>
    <cellStyle name="_VC 6.15.06 update on 06GRC power costs.xls Chart 1_NIM Summary 09GRC_DEM-WP(C) ENERG10C--ctn Mid-C_042010 2010GRC" xfId="21205"/>
    <cellStyle name="_VC 6.15.06 update on 06GRC power costs.xls Chart 1_NIM Summary 09GRC_DEM-WP(C) ENERG10C--ctn Mid-C_042010 2010GRC 2" xfId="21206"/>
    <cellStyle name="_VC 6.15.06 update on 06GRC power costs.xls Chart 1_NIM Summary 10" xfId="21207"/>
    <cellStyle name="_VC 6.15.06 update on 06GRC power costs.xls Chart 1_NIM Summary 10 2" xfId="21208"/>
    <cellStyle name="_VC 6.15.06 update on 06GRC power costs.xls Chart 1_NIM Summary 10 2 2" xfId="21209"/>
    <cellStyle name="_VC 6.15.06 update on 06GRC power costs.xls Chart 1_NIM Summary 10 3" xfId="21210"/>
    <cellStyle name="_VC 6.15.06 update on 06GRC power costs.xls Chart 1_NIM Summary 10 4" xfId="21211"/>
    <cellStyle name="_VC 6.15.06 update on 06GRC power costs.xls Chart 1_NIM Summary 11" xfId="21212"/>
    <cellStyle name="_VC 6.15.06 update on 06GRC power costs.xls Chart 1_NIM Summary 11 2" xfId="21213"/>
    <cellStyle name="_VC 6.15.06 update on 06GRC power costs.xls Chart 1_NIM Summary 11 2 2" xfId="21214"/>
    <cellStyle name="_VC 6.15.06 update on 06GRC power costs.xls Chart 1_NIM Summary 11 3" xfId="21215"/>
    <cellStyle name="_VC 6.15.06 update on 06GRC power costs.xls Chart 1_NIM Summary 11 4" xfId="21216"/>
    <cellStyle name="_VC 6.15.06 update on 06GRC power costs.xls Chart 1_NIM Summary 12" xfId="21217"/>
    <cellStyle name="_VC 6.15.06 update on 06GRC power costs.xls Chart 1_NIM Summary 12 2" xfId="21218"/>
    <cellStyle name="_VC 6.15.06 update on 06GRC power costs.xls Chart 1_NIM Summary 12 2 2" xfId="21219"/>
    <cellStyle name="_VC 6.15.06 update on 06GRC power costs.xls Chart 1_NIM Summary 12 3" xfId="21220"/>
    <cellStyle name="_VC 6.15.06 update on 06GRC power costs.xls Chart 1_NIM Summary 12 4" xfId="21221"/>
    <cellStyle name="_VC 6.15.06 update on 06GRC power costs.xls Chart 1_NIM Summary 13" xfId="21222"/>
    <cellStyle name="_VC 6.15.06 update on 06GRC power costs.xls Chart 1_NIM Summary 13 2" xfId="21223"/>
    <cellStyle name="_VC 6.15.06 update on 06GRC power costs.xls Chart 1_NIM Summary 13 2 2" xfId="21224"/>
    <cellStyle name="_VC 6.15.06 update on 06GRC power costs.xls Chart 1_NIM Summary 13 3" xfId="21225"/>
    <cellStyle name="_VC 6.15.06 update on 06GRC power costs.xls Chart 1_NIM Summary 13 4" xfId="21226"/>
    <cellStyle name="_VC 6.15.06 update on 06GRC power costs.xls Chart 1_NIM Summary 14" xfId="21227"/>
    <cellStyle name="_VC 6.15.06 update on 06GRC power costs.xls Chart 1_NIM Summary 14 2" xfId="21228"/>
    <cellStyle name="_VC 6.15.06 update on 06GRC power costs.xls Chart 1_NIM Summary 14 2 2" xfId="21229"/>
    <cellStyle name="_VC 6.15.06 update on 06GRC power costs.xls Chart 1_NIM Summary 14 3" xfId="21230"/>
    <cellStyle name="_VC 6.15.06 update on 06GRC power costs.xls Chart 1_NIM Summary 14 4" xfId="21231"/>
    <cellStyle name="_VC 6.15.06 update on 06GRC power costs.xls Chart 1_NIM Summary 15" xfId="21232"/>
    <cellStyle name="_VC 6.15.06 update on 06GRC power costs.xls Chart 1_NIM Summary 15 2" xfId="21233"/>
    <cellStyle name="_VC 6.15.06 update on 06GRC power costs.xls Chart 1_NIM Summary 15 2 2" xfId="21234"/>
    <cellStyle name="_VC 6.15.06 update on 06GRC power costs.xls Chart 1_NIM Summary 15 3" xfId="21235"/>
    <cellStyle name="_VC 6.15.06 update on 06GRC power costs.xls Chart 1_NIM Summary 15 4" xfId="21236"/>
    <cellStyle name="_VC 6.15.06 update on 06GRC power costs.xls Chart 1_NIM Summary 16" xfId="21237"/>
    <cellStyle name="_VC 6.15.06 update on 06GRC power costs.xls Chart 1_NIM Summary 16 2" xfId="21238"/>
    <cellStyle name="_VC 6.15.06 update on 06GRC power costs.xls Chart 1_NIM Summary 16 2 2" xfId="21239"/>
    <cellStyle name="_VC 6.15.06 update on 06GRC power costs.xls Chart 1_NIM Summary 16 3" xfId="21240"/>
    <cellStyle name="_VC 6.15.06 update on 06GRC power costs.xls Chart 1_NIM Summary 16 4" xfId="21241"/>
    <cellStyle name="_VC 6.15.06 update on 06GRC power costs.xls Chart 1_NIM Summary 17" xfId="21242"/>
    <cellStyle name="_VC 6.15.06 update on 06GRC power costs.xls Chart 1_NIM Summary 17 2" xfId="21243"/>
    <cellStyle name="_VC 6.15.06 update on 06GRC power costs.xls Chart 1_NIM Summary 17 2 2" xfId="21244"/>
    <cellStyle name="_VC 6.15.06 update on 06GRC power costs.xls Chart 1_NIM Summary 17 3" xfId="21245"/>
    <cellStyle name="_VC 6.15.06 update on 06GRC power costs.xls Chart 1_NIM Summary 17 4" xfId="21246"/>
    <cellStyle name="_VC 6.15.06 update on 06GRC power costs.xls Chart 1_NIM Summary 18" xfId="21247"/>
    <cellStyle name="_VC 6.15.06 update on 06GRC power costs.xls Chart 1_NIM Summary 18 2" xfId="21248"/>
    <cellStyle name="_VC 6.15.06 update on 06GRC power costs.xls Chart 1_NIM Summary 18 3" xfId="21249"/>
    <cellStyle name="_VC 6.15.06 update on 06GRC power costs.xls Chart 1_NIM Summary 19" xfId="21250"/>
    <cellStyle name="_VC 6.15.06 update on 06GRC power costs.xls Chart 1_NIM Summary 19 2" xfId="21251"/>
    <cellStyle name="_VC 6.15.06 update on 06GRC power costs.xls Chart 1_NIM Summary 19 3" xfId="21252"/>
    <cellStyle name="_VC 6.15.06 update on 06GRC power costs.xls Chart 1_NIM Summary 2" xfId="21253"/>
    <cellStyle name="_VC 6.15.06 update on 06GRC power costs.xls Chart 1_NIM Summary 2 2" xfId="21254"/>
    <cellStyle name="_VC 6.15.06 update on 06GRC power costs.xls Chart 1_NIM Summary 2 2 2" xfId="21255"/>
    <cellStyle name="_VC 6.15.06 update on 06GRC power costs.xls Chart 1_NIM Summary 2 2 2 2" xfId="21256"/>
    <cellStyle name="_VC 6.15.06 update on 06GRC power costs.xls Chart 1_NIM Summary 2 3" xfId="21257"/>
    <cellStyle name="_VC 6.15.06 update on 06GRC power costs.xls Chart 1_NIM Summary 2 3 2" xfId="21258"/>
    <cellStyle name="_VC 6.15.06 update on 06GRC power costs.xls Chart 1_NIM Summary 2 4" xfId="21259"/>
    <cellStyle name="_VC 6.15.06 update on 06GRC power costs.xls Chart 1_NIM Summary 2 4 2" xfId="21260"/>
    <cellStyle name="_VC 6.15.06 update on 06GRC power costs.xls Chart 1_NIM Summary 20" xfId="21261"/>
    <cellStyle name="_VC 6.15.06 update on 06GRC power costs.xls Chart 1_NIM Summary 20 2" xfId="21262"/>
    <cellStyle name="_VC 6.15.06 update on 06GRC power costs.xls Chart 1_NIM Summary 20 3" xfId="21263"/>
    <cellStyle name="_VC 6.15.06 update on 06GRC power costs.xls Chart 1_NIM Summary 21" xfId="21264"/>
    <cellStyle name="_VC 6.15.06 update on 06GRC power costs.xls Chart 1_NIM Summary 21 2" xfId="21265"/>
    <cellStyle name="_VC 6.15.06 update on 06GRC power costs.xls Chart 1_NIM Summary 21 3" xfId="21266"/>
    <cellStyle name="_VC 6.15.06 update on 06GRC power costs.xls Chart 1_NIM Summary 22" xfId="21267"/>
    <cellStyle name="_VC 6.15.06 update on 06GRC power costs.xls Chart 1_NIM Summary 22 2" xfId="21268"/>
    <cellStyle name="_VC 6.15.06 update on 06GRC power costs.xls Chart 1_NIM Summary 22 3" xfId="21269"/>
    <cellStyle name="_VC 6.15.06 update on 06GRC power costs.xls Chart 1_NIM Summary 23" xfId="21270"/>
    <cellStyle name="_VC 6.15.06 update on 06GRC power costs.xls Chart 1_NIM Summary 23 2" xfId="21271"/>
    <cellStyle name="_VC 6.15.06 update on 06GRC power costs.xls Chart 1_NIM Summary 23 3" xfId="21272"/>
    <cellStyle name="_VC 6.15.06 update on 06GRC power costs.xls Chart 1_NIM Summary 24" xfId="21273"/>
    <cellStyle name="_VC 6.15.06 update on 06GRC power costs.xls Chart 1_NIM Summary 24 2" xfId="21274"/>
    <cellStyle name="_VC 6.15.06 update on 06GRC power costs.xls Chart 1_NIM Summary 24 3" xfId="21275"/>
    <cellStyle name="_VC 6.15.06 update on 06GRC power costs.xls Chart 1_NIM Summary 25" xfId="21276"/>
    <cellStyle name="_VC 6.15.06 update on 06GRC power costs.xls Chart 1_NIM Summary 25 2" xfId="21277"/>
    <cellStyle name="_VC 6.15.06 update on 06GRC power costs.xls Chart 1_NIM Summary 25 3" xfId="21278"/>
    <cellStyle name="_VC 6.15.06 update on 06GRC power costs.xls Chart 1_NIM Summary 26" xfId="21279"/>
    <cellStyle name="_VC 6.15.06 update on 06GRC power costs.xls Chart 1_NIM Summary 26 2" xfId="21280"/>
    <cellStyle name="_VC 6.15.06 update on 06GRC power costs.xls Chart 1_NIM Summary 26 3" xfId="21281"/>
    <cellStyle name="_VC 6.15.06 update on 06GRC power costs.xls Chart 1_NIM Summary 27" xfId="21282"/>
    <cellStyle name="_VC 6.15.06 update on 06GRC power costs.xls Chart 1_NIM Summary 27 2" xfId="21283"/>
    <cellStyle name="_VC 6.15.06 update on 06GRC power costs.xls Chart 1_NIM Summary 27 3" xfId="21284"/>
    <cellStyle name="_VC 6.15.06 update on 06GRC power costs.xls Chart 1_NIM Summary 28" xfId="21285"/>
    <cellStyle name="_VC 6.15.06 update on 06GRC power costs.xls Chart 1_NIM Summary 28 2" xfId="21286"/>
    <cellStyle name="_VC 6.15.06 update on 06GRC power costs.xls Chart 1_NIM Summary 28 3" xfId="21287"/>
    <cellStyle name="_VC 6.15.06 update on 06GRC power costs.xls Chart 1_NIM Summary 29" xfId="21288"/>
    <cellStyle name="_VC 6.15.06 update on 06GRC power costs.xls Chart 1_NIM Summary 29 2" xfId="21289"/>
    <cellStyle name="_VC 6.15.06 update on 06GRC power costs.xls Chart 1_NIM Summary 29 3" xfId="21290"/>
    <cellStyle name="_VC 6.15.06 update on 06GRC power costs.xls Chart 1_NIM Summary 3" xfId="21291"/>
    <cellStyle name="_VC 6.15.06 update on 06GRC power costs.xls Chart 1_NIM Summary 3 2" xfId="21292"/>
    <cellStyle name="_VC 6.15.06 update on 06GRC power costs.xls Chart 1_NIM Summary 3 2 2" xfId="21293"/>
    <cellStyle name="_VC 6.15.06 update on 06GRC power costs.xls Chart 1_NIM Summary 3 3" xfId="21294"/>
    <cellStyle name="_VC 6.15.06 update on 06GRC power costs.xls Chart 1_NIM Summary 30" xfId="21295"/>
    <cellStyle name="_VC 6.15.06 update on 06GRC power costs.xls Chart 1_NIM Summary 30 2" xfId="21296"/>
    <cellStyle name="_VC 6.15.06 update on 06GRC power costs.xls Chart 1_NIM Summary 30 3" xfId="21297"/>
    <cellStyle name="_VC 6.15.06 update on 06GRC power costs.xls Chart 1_NIM Summary 31" xfId="21298"/>
    <cellStyle name="_VC 6.15.06 update on 06GRC power costs.xls Chart 1_NIM Summary 31 2" xfId="21299"/>
    <cellStyle name="_VC 6.15.06 update on 06GRC power costs.xls Chart 1_NIM Summary 31 3" xfId="21300"/>
    <cellStyle name="_VC 6.15.06 update on 06GRC power costs.xls Chart 1_NIM Summary 32" xfId="21301"/>
    <cellStyle name="_VC 6.15.06 update on 06GRC power costs.xls Chart 1_NIM Summary 32 2" xfId="21302"/>
    <cellStyle name="_VC 6.15.06 update on 06GRC power costs.xls Chart 1_NIM Summary 33" xfId="21303"/>
    <cellStyle name="_VC 6.15.06 update on 06GRC power costs.xls Chart 1_NIM Summary 33 2" xfId="21304"/>
    <cellStyle name="_VC 6.15.06 update on 06GRC power costs.xls Chart 1_NIM Summary 34" xfId="21305"/>
    <cellStyle name="_VC 6.15.06 update on 06GRC power costs.xls Chart 1_NIM Summary 34 2" xfId="21306"/>
    <cellStyle name="_VC 6.15.06 update on 06GRC power costs.xls Chart 1_NIM Summary 35" xfId="21307"/>
    <cellStyle name="_VC 6.15.06 update on 06GRC power costs.xls Chart 1_NIM Summary 35 2" xfId="21308"/>
    <cellStyle name="_VC 6.15.06 update on 06GRC power costs.xls Chart 1_NIM Summary 36" xfId="21309"/>
    <cellStyle name="_VC 6.15.06 update on 06GRC power costs.xls Chart 1_NIM Summary 36 2" xfId="21310"/>
    <cellStyle name="_VC 6.15.06 update on 06GRC power costs.xls Chart 1_NIM Summary 37" xfId="21311"/>
    <cellStyle name="_VC 6.15.06 update on 06GRC power costs.xls Chart 1_NIM Summary 37 2" xfId="21312"/>
    <cellStyle name="_VC 6.15.06 update on 06GRC power costs.xls Chart 1_NIM Summary 38" xfId="21313"/>
    <cellStyle name="_VC 6.15.06 update on 06GRC power costs.xls Chart 1_NIM Summary 38 2" xfId="21314"/>
    <cellStyle name="_VC 6.15.06 update on 06GRC power costs.xls Chart 1_NIM Summary 39" xfId="21315"/>
    <cellStyle name="_VC 6.15.06 update on 06GRC power costs.xls Chart 1_NIM Summary 39 2" xfId="21316"/>
    <cellStyle name="_VC 6.15.06 update on 06GRC power costs.xls Chart 1_NIM Summary 4" xfId="21317"/>
    <cellStyle name="_VC 6.15.06 update on 06GRC power costs.xls Chart 1_NIM Summary 4 2" xfId="21318"/>
    <cellStyle name="_VC 6.15.06 update on 06GRC power costs.xls Chart 1_NIM Summary 4 2 2" xfId="21319"/>
    <cellStyle name="_VC 6.15.06 update on 06GRC power costs.xls Chart 1_NIM Summary 4 3" xfId="21320"/>
    <cellStyle name="_VC 6.15.06 update on 06GRC power costs.xls Chart 1_NIM Summary 40" xfId="21321"/>
    <cellStyle name="_VC 6.15.06 update on 06GRC power costs.xls Chart 1_NIM Summary 40 2" xfId="21322"/>
    <cellStyle name="_VC 6.15.06 update on 06GRC power costs.xls Chart 1_NIM Summary 41" xfId="21323"/>
    <cellStyle name="_VC 6.15.06 update on 06GRC power costs.xls Chart 1_NIM Summary 41 2" xfId="21324"/>
    <cellStyle name="_VC 6.15.06 update on 06GRC power costs.xls Chart 1_NIM Summary 42" xfId="21325"/>
    <cellStyle name="_VC 6.15.06 update on 06GRC power costs.xls Chart 1_NIM Summary 42 2" xfId="21326"/>
    <cellStyle name="_VC 6.15.06 update on 06GRC power costs.xls Chart 1_NIM Summary 43" xfId="21327"/>
    <cellStyle name="_VC 6.15.06 update on 06GRC power costs.xls Chart 1_NIM Summary 43 2" xfId="21328"/>
    <cellStyle name="_VC 6.15.06 update on 06GRC power costs.xls Chart 1_NIM Summary 44" xfId="21329"/>
    <cellStyle name="_VC 6.15.06 update on 06GRC power costs.xls Chart 1_NIM Summary 44 2" xfId="21330"/>
    <cellStyle name="_VC 6.15.06 update on 06GRC power costs.xls Chart 1_NIM Summary 45" xfId="21331"/>
    <cellStyle name="_VC 6.15.06 update on 06GRC power costs.xls Chart 1_NIM Summary 45 2" xfId="21332"/>
    <cellStyle name="_VC 6.15.06 update on 06GRC power costs.xls Chart 1_NIM Summary 46" xfId="21333"/>
    <cellStyle name="_VC 6.15.06 update on 06GRC power costs.xls Chart 1_NIM Summary 46 2" xfId="21334"/>
    <cellStyle name="_VC 6.15.06 update on 06GRC power costs.xls Chart 1_NIM Summary 47" xfId="21335"/>
    <cellStyle name="_VC 6.15.06 update on 06GRC power costs.xls Chart 1_NIM Summary 47 2" xfId="21336"/>
    <cellStyle name="_VC 6.15.06 update on 06GRC power costs.xls Chart 1_NIM Summary 48" xfId="21337"/>
    <cellStyle name="_VC 6.15.06 update on 06GRC power costs.xls Chart 1_NIM Summary 49" xfId="21338"/>
    <cellStyle name="_VC 6.15.06 update on 06GRC power costs.xls Chart 1_NIM Summary 5" xfId="21339"/>
    <cellStyle name="_VC 6.15.06 update on 06GRC power costs.xls Chart 1_NIM Summary 5 2" xfId="21340"/>
    <cellStyle name="_VC 6.15.06 update on 06GRC power costs.xls Chart 1_NIM Summary 5 2 2" xfId="21341"/>
    <cellStyle name="_VC 6.15.06 update on 06GRC power costs.xls Chart 1_NIM Summary 5 3" xfId="21342"/>
    <cellStyle name="_VC 6.15.06 update on 06GRC power costs.xls Chart 1_NIM Summary 50" xfId="21343"/>
    <cellStyle name="_VC 6.15.06 update on 06GRC power costs.xls Chart 1_NIM Summary 51" xfId="21344"/>
    <cellStyle name="_VC 6.15.06 update on 06GRC power costs.xls Chart 1_NIM Summary 6" xfId="21345"/>
    <cellStyle name="_VC 6.15.06 update on 06GRC power costs.xls Chart 1_NIM Summary 6 2" xfId="21346"/>
    <cellStyle name="_VC 6.15.06 update on 06GRC power costs.xls Chart 1_NIM Summary 6 2 2" xfId="21347"/>
    <cellStyle name="_VC 6.15.06 update on 06GRC power costs.xls Chart 1_NIM Summary 6 3" xfId="21348"/>
    <cellStyle name="_VC 6.15.06 update on 06GRC power costs.xls Chart 1_NIM Summary 7" xfId="21349"/>
    <cellStyle name="_VC 6.15.06 update on 06GRC power costs.xls Chart 1_NIM Summary 7 2" xfId="21350"/>
    <cellStyle name="_VC 6.15.06 update on 06GRC power costs.xls Chart 1_NIM Summary 7 2 2" xfId="21351"/>
    <cellStyle name="_VC 6.15.06 update on 06GRC power costs.xls Chart 1_NIM Summary 7 3" xfId="21352"/>
    <cellStyle name="_VC 6.15.06 update on 06GRC power costs.xls Chart 1_NIM Summary 7 4" xfId="21353"/>
    <cellStyle name="_VC 6.15.06 update on 06GRC power costs.xls Chart 1_NIM Summary 8" xfId="21354"/>
    <cellStyle name="_VC 6.15.06 update on 06GRC power costs.xls Chart 1_NIM Summary 8 2" xfId="21355"/>
    <cellStyle name="_VC 6.15.06 update on 06GRC power costs.xls Chart 1_NIM Summary 8 2 2" xfId="21356"/>
    <cellStyle name="_VC 6.15.06 update on 06GRC power costs.xls Chart 1_NIM Summary 8 3" xfId="21357"/>
    <cellStyle name="_VC 6.15.06 update on 06GRC power costs.xls Chart 1_NIM Summary 8 4" xfId="21358"/>
    <cellStyle name="_VC 6.15.06 update on 06GRC power costs.xls Chart 1_NIM Summary 9" xfId="21359"/>
    <cellStyle name="_VC 6.15.06 update on 06GRC power costs.xls Chart 1_NIM Summary 9 2" xfId="21360"/>
    <cellStyle name="_VC 6.15.06 update on 06GRC power costs.xls Chart 1_NIM Summary 9 2 2" xfId="21361"/>
    <cellStyle name="_VC 6.15.06 update on 06GRC power costs.xls Chart 1_NIM Summary 9 3" xfId="21362"/>
    <cellStyle name="_VC 6.15.06 update on 06GRC power costs.xls Chart 1_NIM Summary 9 4" xfId="21363"/>
    <cellStyle name="_VC 6.15.06 update on 06GRC power costs.xls Chart 1_NIM Summary_DEM-WP(C) ENERG10C--ctn Mid-C_042010 2010GRC" xfId="21364"/>
    <cellStyle name="_VC 6.15.06 update on 06GRC power costs.xls Chart 1_NIM Summary_DEM-WP(C) ENERG10C--ctn Mid-C_042010 2010GRC 2" xfId="21365"/>
    <cellStyle name="_VC 6.15.06 update on 06GRC power costs.xls Chart 1_PCA 10 -  Exhibit D Dec 2011" xfId="21366"/>
    <cellStyle name="_VC 6.15.06 update on 06GRC power costs.xls Chart 1_PCA 10 -  Exhibit D Dec 2011 2" xfId="21367"/>
    <cellStyle name="_VC 6.15.06 update on 06GRC power costs.xls Chart 1_PCA 10 -  Exhibit D from A Kellogg Jan 2011" xfId="21368"/>
    <cellStyle name="_VC 6.15.06 update on 06GRC power costs.xls Chart 1_PCA 10 -  Exhibit D from A Kellogg Jan 2011 2" xfId="21369"/>
    <cellStyle name="_VC 6.15.06 update on 06GRC power costs.xls Chart 1_PCA 10 -  Exhibit D from A Kellogg July 2011" xfId="21370"/>
    <cellStyle name="_VC 6.15.06 update on 06GRC power costs.xls Chart 1_PCA 10 -  Exhibit D from A Kellogg July 2011 2" xfId="21371"/>
    <cellStyle name="_VC 6.15.06 update on 06GRC power costs.xls Chart 1_PCA 10 -  Exhibit D from S Free Rcv'd 12-11" xfId="21372"/>
    <cellStyle name="_VC 6.15.06 update on 06GRC power costs.xls Chart 1_PCA 10 -  Exhibit D from S Free Rcv'd 12-11 2" xfId="21373"/>
    <cellStyle name="_VC 6.15.06 update on 06GRC power costs.xls Chart 1_PCA 11 -  Exhibit D Jan 2012 fr A Kellogg" xfId="21374"/>
    <cellStyle name="_VC 6.15.06 update on 06GRC power costs.xls Chart 1_PCA 11 -  Exhibit D Jan 2012 fr A Kellogg 2" xfId="21375"/>
    <cellStyle name="_VC 6.15.06 update on 06GRC power costs.xls Chart 1_PCA 11 -  Exhibit D Jan 2012 WF" xfId="21376"/>
    <cellStyle name="_VC 6.15.06 update on 06GRC power costs.xls Chart 1_PCA 11 -  Exhibit D Jan 2012 WF 2" xfId="21377"/>
    <cellStyle name="_VC 6.15.06 update on 06GRC power costs.xls Chart 1_PCA 9 -  Exhibit D April 2010" xfId="21378"/>
    <cellStyle name="_VC 6.15.06 update on 06GRC power costs.xls Chart 1_PCA 9 -  Exhibit D April 2010 (3)" xfId="21379"/>
    <cellStyle name="_VC 6.15.06 update on 06GRC power costs.xls Chart 1_PCA 9 -  Exhibit D April 2010 (3) 2" xfId="21380"/>
    <cellStyle name="_VC 6.15.06 update on 06GRC power costs.xls Chart 1_PCA 9 -  Exhibit D April 2010 (3) 2 2" xfId="21381"/>
    <cellStyle name="_VC 6.15.06 update on 06GRC power costs.xls Chart 1_PCA 9 -  Exhibit D April 2010 (3) 2 2 2" xfId="21382"/>
    <cellStyle name="_VC 6.15.06 update on 06GRC power costs.xls Chart 1_PCA 9 -  Exhibit D April 2010 (3) 2 2 2 2" xfId="21383"/>
    <cellStyle name="_VC 6.15.06 update on 06GRC power costs.xls Chart 1_PCA 9 -  Exhibit D April 2010 (3) 2 3" xfId="21384"/>
    <cellStyle name="_VC 6.15.06 update on 06GRC power costs.xls Chart 1_PCA 9 -  Exhibit D April 2010 (3) 2 3 2" xfId="21385"/>
    <cellStyle name="_VC 6.15.06 update on 06GRC power costs.xls Chart 1_PCA 9 -  Exhibit D April 2010 (3) 2 4" xfId="21386"/>
    <cellStyle name="_VC 6.15.06 update on 06GRC power costs.xls Chart 1_PCA 9 -  Exhibit D April 2010 (3) 2 4 2" xfId="21387"/>
    <cellStyle name="_VC 6.15.06 update on 06GRC power costs.xls Chart 1_PCA 9 -  Exhibit D April 2010 (3) 3" xfId="21388"/>
    <cellStyle name="_VC 6.15.06 update on 06GRC power costs.xls Chart 1_PCA 9 -  Exhibit D April 2010 (3) 3 2" xfId="21389"/>
    <cellStyle name="_VC 6.15.06 update on 06GRC power costs.xls Chart 1_PCA 9 -  Exhibit D April 2010 (3) 3 2 2" xfId="21390"/>
    <cellStyle name="_VC 6.15.06 update on 06GRC power costs.xls Chart 1_PCA 9 -  Exhibit D April 2010 (3) 3 3" xfId="21391"/>
    <cellStyle name="_VC 6.15.06 update on 06GRC power costs.xls Chart 1_PCA 9 -  Exhibit D April 2010 (3) 4" xfId="21392"/>
    <cellStyle name="_VC 6.15.06 update on 06GRC power costs.xls Chart 1_PCA 9 -  Exhibit D April 2010 (3) 4 2" xfId="21393"/>
    <cellStyle name="_VC 6.15.06 update on 06GRC power costs.xls Chart 1_PCA 9 -  Exhibit D April 2010 (3) 4 2 2" xfId="21394"/>
    <cellStyle name="_VC 6.15.06 update on 06GRC power costs.xls Chart 1_PCA 9 -  Exhibit D April 2010 (3) 4 3" xfId="21395"/>
    <cellStyle name="_VC 6.15.06 update on 06GRC power costs.xls Chart 1_PCA 9 -  Exhibit D April 2010 (3) 5" xfId="21396"/>
    <cellStyle name="_VC 6.15.06 update on 06GRC power costs.xls Chart 1_PCA 9 -  Exhibit D April 2010 (3) 5 2" xfId="21397"/>
    <cellStyle name="_VC 6.15.06 update on 06GRC power costs.xls Chart 1_PCA 9 -  Exhibit D April 2010 (3) 6" xfId="21398"/>
    <cellStyle name="_VC 6.15.06 update on 06GRC power costs.xls Chart 1_PCA 9 -  Exhibit D April 2010 (3) 6 2" xfId="21399"/>
    <cellStyle name="_VC 6.15.06 update on 06GRC power costs.xls Chart 1_PCA 9 -  Exhibit D April 2010 (3)_DEM-WP(C) ENERG10C--ctn Mid-C_042010 2010GRC" xfId="21400"/>
    <cellStyle name="_VC 6.15.06 update on 06GRC power costs.xls Chart 1_PCA 9 -  Exhibit D April 2010 (3)_DEM-WP(C) ENERG10C--ctn Mid-C_042010 2010GRC 2" xfId="21401"/>
    <cellStyle name="_VC 6.15.06 update on 06GRC power costs.xls Chart 1_PCA 9 -  Exhibit D April 2010 2" xfId="21402"/>
    <cellStyle name="_VC 6.15.06 update on 06GRC power costs.xls Chart 1_PCA 9 -  Exhibit D April 2010 2 2" xfId="21403"/>
    <cellStyle name="_VC 6.15.06 update on 06GRC power costs.xls Chart 1_PCA 9 -  Exhibit D April 2010 3" xfId="21404"/>
    <cellStyle name="_VC 6.15.06 update on 06GRC power costs.xls Chart 1_PCA 9 -  Exhibit D April 2010 3 2" xfId="21405"/>
    <cellStyle name="_VC 6.15.06 update on 06GRC power costs.xls Chart 1_PCA 9 -  Exhibit D April 2010 4" xfId="21406"/>
    <cellStyle name="_VC 6.15.06 update on 06GRC power costs.xls Chart 1_PCA 9 -  Exhibit D April 2010 4 2" xfId="21407"/>
    <cellStyle name="_VC 6.15.06 update on 06GRC power costs.xls Chart 1_PCA 9 -  Exhibit D April 2010 5" xfId="21408"/>
    <cellStyle name="_VC 6.15.06 update on 06GRC power costs.xls Chart 1_PCA 9 -  Exhibit D April 2010 5 2" xfId="21409"/>
    <cellStyle name="_VC 6.15.06 update on 06GRC power costs.xls Chart 1_PCA 9 -  Exhibit D April 2010 6" xfId="21410"/>
    <cellStyle name="_VC 6.15.06 update on 06GRC power costs.xls Chart 1_PCA 9 -  Exhibit D April 2010 6 2" xfId="21411"/>
    <cellStyle name="_VC 6.15.06 update on 06GRC power costs.xls Chart 1_PCA 9 -  Exhibit D April 2010 7" xfId="21412"/>
    <cellStyle name="_VC 6.15.06 update on 06GRC power costs.xls Chart 1_PCA 9 -  Exhibit D Nov 2010" xfId="21413"/>
    <cellStyle name="_VC 6.15.06 update on 06GRC power costs.xls Chart 1_PCA 9 -  Exhibit D Nov 2010 2" xfId="21414"/>
    <cellStyle name="_VC 6.15.06 update on 06GRC power costs.xls Chart 1_PCA 9 -  Exhibit D Nov 2010 2 2" xfId="21415"/>
    <cellStyle name="_VC 6.15.06 update on 06GRC power costs.xls Chart 1_PCA 9 -  Exhibit D Nov 2010 3" xfId="21416"/>
    <cellStyle name="_VC 6.15.06 update on 06GRC power costs.xls Chart 1_PCA 9 - Exhibit D at August 2010" xfId="21417"/>
    <cellStyle name="_VC 6.15.06 update on 06GRC power costs.xls Chart 1_PCA 9 - Exhibit D at August 2010 2" xfId="21418"/>
    <cellStyle name="_VC 6.15.06 update on 06GRC power costs.xls Chart 1_PCA 9 - Exhibit D at August 2010 2 2" xfId="21419"/>
    <cellStyle name="_VC 6.15.06 update on 06GRC power costs.xls Chart 1_PCA 9 - Exhibit D at August 2010 3" xfId="21420"/>
    <cellStyle name="_VC 6.15.06 update on 06GRC power costs.xls Chart 1_PCA 9 - Exhibit D June 2010 GRC" xfId="21421"/>
    <cellStyle name="_VC 6.15.06 update on 06GRC power costs.xls Chart 1_PCA 9 - Exhibit D June 2010 GRC 2" xfId="21422"/>
    <cellStyle name="_VC 6.15.06 update on 06GRC power costs.xls Chart 1_PCA 9 - Exhibit D June 2010 GRC 2 2" xfId="21423"/>
    <cellStyle name="_VC 6.15.06 update on 06GRC power costs.xls Chart 1_PCA 9 - Exhibit D June 2010 GRC 3" xfId="21424"/>
    <cellStyle name="_VC 6.15.06 update on 06GRC power costs.xls Chart 1_Power Costs - Comparison bx Rbtl-Staff-Jt-PC" xfId="21425"/>
    <cellStyle name="_VC 6.15.06 update on 06GRC power costs.xls Chart 1_Power Costs - Comparison bx Rbtl-Staff-Jt-PC 2" xfId="21426"/>
    <cellStyle name="_VC 6.15.06 update on 06GRC power costs.xls Chart 1_Power Costs - Comparison bx Rbtl-Staff-Jt-PC 2 2" xfId="21427"/>
    <cellStyle name="_VC 6.15.06 update on 06GRC power costs.xls Chart 1_Power Costs - Comparison bx Rbtl-Staff-Jt-PC 2 2 2" xfId="21428"/>
    <cellStyle name="_VC 6.15.06 update on 06GRC power costs.xls Chart 1_Power Costs - Comparison bx Rbtl-Staff-Jt-PC 2 2 2 2" xfId="21429"/>
    <cellStyle name="_VC 6.15.06 update on 06GRC power costs.xls Chart 1_Power Costs - Comparison bx Rbtl-Staff-Jt-PC 2 3" xfId="21430"/>
    <cellStyle name="_VC 6.15.06 update on 06GRC power costs.xls Chart 1_Power Costs - Comparison bx Rbtl-Staff-Jt-PC 2 3 2" xfId="21431"/>
    <cellStyle name="_VC 6.15.06 update on 06GRC power costs.xls Chart 1_Power Costs - Comparison bx Rbtl-Staff-Jt-PC 2 4" xfId="21432"/>
    <cellStyle name="_VC 6.15.06 update on 06GRC power costs.xls Chart 1_Power Costs - Comparison bx Rbtl-Staff-Jt-PC 2 4 2" xfId="21433"/>
    <cellStyle name="_VC 6.15.06 update on 06GRC power costs.xls Chart 1_Power Costs - Comparison bx Rbtl-Staff-Jt-PC 3" xfId="21434"/>
    <cellStyle name="_VC 6.15.06 update on 06GRC power costs.xls Chart 1_Power Costs - Comparison bx Rbtl-Staff-Jt-PC 3 2" xfId="21435"/>
    <cellStyle name="_VC 6.15.06 update on 06GRC power costs.xls Chart 1_Power Costs - Comparison bx Rbtl-Staff-Jt-PC 3 2 2" xfId="21436"/>
    <cellStyle name="_VC 6.15.06 update on 06GRC power costs.xls Chart 1_Power Costs - Comparison bx Rbtl-Staff-Jt-PC 3 3" xfId="21437"/>
    <cellStyle name="_VC 6.15.06 update on 06GRC power costs.xls Chart 1_Power Costs - Comparison bx Rbtl-Staff-Jt-PC 4" xfId="21438"/>
    <cellStyle name="_VC 6.15.06 update on 06GRC power costs.xls Chart 1_Power Costs - Comparison bx Rbtl-Staff-Jt-PC 4 2" xfId="21439"/>
    <cellStyle name="_VC 6.15.06 update on 06GRC power costs.xls Chart 1_Power Costs - Comparison bx Rbtl-Staff-Jt-PC 4 2 2" xfId="21440"/>
    <cellStyle name="_VC 6.15.06 update on 06GRC power costs.xls Chart 1_Power Costs - Comparison bx Rbtl-Staff-Jt-PC 4 3" xfId="21441"/>
    <cellStyle name="_VC 6.15.06 update on 06GRC power costs.xls Chart 1_Power Costs - Comparison bx Rbtl-Staff-Jt-PC 5" xfId="21442"/>
    <cellStyle name="_VC 6.15.06 update on 06GRC power costs.xls Chart 1_Power Costs - Comparison bx Rbtl-Staff-Jt-PC 5 2" xfId="21443"/>
    <cellStyle name="_VC 6.15.06 update on 06GRC power costs.xls Chart 1_Power Costs - Comparison bx Rbtl-Staff-Jt-PC 6" xfId="21444"/>
    <cellStyle name="_VC 6.15.06 update on 06GRC power costs.xls Chart 1_Power Costs - Comparison bx Rbtl-Staff-Jt-PC 6 2" xfId="21445"/>
    <cellStyle name="_VC 6.15.06 update on 06GRC power costs.xls Chart 1_Power Costs - Comparison bx Rbtl-Staff-Jt-PC_Adj Bench DR 3 for Initial Briefs (Electric)" xfId="21446"/>
    <cellStyle name="_VC 6.15.06 update on 06GRC power costs.xls Chart 1_Power Costs - Comparison bx Rbtl-Staff-Jt-PC_Adj Bench DR 3 for Initial Briefs (Electric) 2" xfId="21447"/>
    <cellStyle name="_VC 6.15.06 update on 06GRC power costs.xls Chart 1_Power Costs - Comparison bx Rbtl-Staff-Jt-PC_Adj Bench DR 3 for Initial Briefs (Electric) 2 2" xfId="21448"/>
    <cellStyle name="_VC 6.15.06 update on 06GRC power costs.xls Chart 1_Power Costs - Comparison bx Rbtl-Staff-Jt-PC_Adj Bench DR 3 for Initial Briefs (Electric) 2 2 2" xfId="21449"/>
    <cellStyle name="_VC 6.15.06 update on 06GRC power costs.xls Chart 1_Power Costs - Comparison bx Rbtl-Staff-Jt-PC_Adj Bench DR 3 for Initial Briefs (Electric) 2 2 2 2" xfId="21450"/>
    <cellStyle name="_VC 6.15.06 update on 06GRC power costs.xls Chart 1_Power Costs - Comparison bx Rbtl-Staff-Jt-PC_Adj Bench DR 3 for Initial Briefs (Electric) 2 3" xfId="21451"/>
    <cellStyle name="_VC 6.15.06 update on 06GRC power costs.xls Chart 1_Power Costs - Comparison bx Rbtl-Staff-Jt-PC_Adj Bench DR 3 for Initial Briefs (Electric) 2 3 2" xfId="21452"/>
    <cellStyle name="_VC 6.15.06 update on 06GRC power costs.xls Chart 1_Power Costs - Comparison bx Rbtl-Staff-Jt-PC_Adj Bench DR 3 for Initial Briefs (Electric) 2 4" xfId="21453"/>
    <cellStyle name="_VC 6.15.06 update on 06GRC power costs.xls Chart 1_Power Costs - Comparison bx Rbtl-Staff-Jt-PC_Adj Bench DR 3 for Initial Briefs (Electric) 2 4 2" xfId="21454"/>
    <cellStyle name="_VC 6.15.06 update on 06GRC power costs.xls Chart 1_Power Costs - Comparison bx Rbtl-Staff-Jt-PC_Adj Bench DR 3 for Initial Briefs (Electric) 3" xfId="21455"/>
    <cellStyle name="_VC 6.15.06 update on 06GRC power costs.xls Chart 1_Power Costs - Comparison bx Rbtl-Staff-Jt-PC_Adj Bench DR 3 for Initial Briefs (Electric) 3 2" xfId="21456"/>
    <cellStyle name="_VC 6.15.06 update on 06GRC power costs.xls Chart 1_Power Costs - Comparison bx Rbtl-Staff-Jt-PC_Adj Bench DR 3 for Initial Briefs (Electric) 3 2 2" xfId="21457"/>
    <cellStyle name="_VC 6.15.06 update on 06GRC power costs.xls Chart 1_Power Costs - Comparison bx Rbtl-Staff-Jt-PC_Adj Bench DR 3 for Initial Briefs (Electric) 3 3" xfId="21458"/>
    <cellStyle name="_VC 6.15.06 update on 06GRC power costs.xls Chart 1_Power Costs - Comparison bx Rbtl-Staff-Jt-PC_Adj Bench DR 3 for Initial Briefs (Electric) 4" xfId="21459"/>
    <cellStyle name="_VC 6.15.06 update on 06GRC power costs.xls Chart 1_Power Costs - Comparison bx Rbtl-Staff-Jt-PC_Adj Bench DR 3 for Initial Briefs (Electric) 4 2" xfId="21460"/>
    <cellStyle name="_VC 6.15.06 update on 06GRC power costs.xls Chart 1_Power Costs - Comparison bx Rbtl-Staff-Jt-PC_Adj Bench DR 3 for Initial Briefs (Electric) 4 2 2" xfId="21461"/>
    <cellStyle name="_VC 6.15.06 update on 06GRC power costs.xls Chart 1_Power Costs - Comparison bx Rbtl-Staff-Jt-PC_Adj Bench DR 3 for Initial Briefs (Electric) 4 3" xfId="21462"/>
    <cellStyle name="_VC 6.15.06 update on 06GRC power costs.xls Chart 1_Power Costs - Comparison bx Rbtl-Staff-Jt-PC_Adj Bench DR 3 for Initial Briefs (Electric) 5" xfId="21463"/>
    <cellStyle name="_VC 6.15.06 update on 06GRC power costs.xls Chart 1_Power Costs - Comparison bx Rbtl-Staff-Jt-PC_Adj Bench DR 3 for Initial Briefs (Electric) 5 2" xfId="21464"/>
    <cellStyle name="_VC 6.15.06 update on 06GRC power costs.xls Chart 1_Power Costs - Comparison bx Rbtl-Staff-Jt-PC_Adj Bench DR 3 for Initial Briefs (Electric) 6" xfId="21465"/>
    <cellStyle name="_VC 6.15.06 update on 06GRC power costs.xls Chart 1_Power Costs - Comparison bx Rbtl-Staff-Jt-PC_Adj Bench DR 3 for Initial Briefs (Electric) 6 2" xfId="21466"/>
    <cellStyle name="_VC 6.15.06 update on 06GRC power costs.xls Chart 1_Power Costs - Comparison bx Rbtl-Staff-Jt-PC_Adj Bench DR 3 for Initial Briefs (Electric)_DEM-WP(C) ENERG10C--ctn Mid-C_042010 2010GRC" xfId="21467"/>
    <cellStyle name="_VC 6.15.06 update on 06GRC power costs.xls Chart 1_Power Costs - Comparison bx Rbtl-Staff-Jt-PC_Adj Bench DR 3 for Initial Briefs (Electric)_DEM-WP(C) ENERG10C--ctn Mid-C_042010 2010GRC 2" xfId="21468"/>
    <cellStyle name="_VC 6.15.06 update on 06GRC power costs.xls Chart 1_Power Costs - Comparison bx Rbtl-Staff-Jt-PC_DEM-WP(C) ENERG10C--ctn Mid-C_042010 2010GRC" xfId="21469"/>
    <cellStyle name="_VC 6.15.06 update on 06GRC power costs.xls Chart 1_Power Costs - Comparison bx Rbtl-Staff-Jt-PC_DEM-WP(C) ENERG10C--ctn Mid-C_042010 2010GRC 2" xfId="21470"/>
    <cellStyle name="_VC 6.15.06 update on 06GRC power costs.xls Chart 1_Power Costs - Comparison bx Rbtl-Staff-Jt-PC_Electric Rev Req Model (2009 GRC) Rebuttal" xfId="21471"/>
    <cellStyle name="_VC 6.15.06 update on 06GRC power costs.xls Chart 1_Power Costs - Comparison bx Rbtl-Staff-Jt-PC_Electric Rev Req Model (2009 GRC) Rebuttal 2" xfId="21472"/>
    <cellStyle name="_VC 6.15.06 update on 06GRC power costs.xls Chart 1_Power Costs - Comparison bx Rbtl-Staff-Jt-PC_Electric Rev Req Model (2009 GRC) Rebuttal 2 2" xfId="21473"/>
    <cellStyle name="_VC 6.15.06 update on 06GRC power costs.xls Chart 1_Power Costs - Comparison bx Rbtl-Staff-Jt-PC_Electric Rev Req Model (2009 GRC) Rebuttal 2 2 2" xfId="21474"/>
    <cellStyle name="_VC 6.15.06 update on 06GRC power costs.xls Chart 1_Power Costs - Comparison bx Rbtl-Staff-Jt-PC_Electric Rev Req Model (2009 GRC) Rebuttal 2 3" xfId="21475"/>
    <cellStyle name="_VC 6.15.06 update on 06GRC power costs.xls Chart 1_Power Costs - Comparison bx Rbtl-Staff-Jt-PC_Electric Rev Req Model (2009 GRC) Rebuttal 3" xfId="21476"/>
    <cellStyle name="_VC 6.15.06 update on 06GRC power costs.xls Chart 1_Power Costs - Comparison bx Rbtl-Staff-Jt-PC_Electric Rev Req Model (2009 GRC) Rebuttal 3 2" xfId="21477"/>
    <cellStyle name="_VC 6.15.06 update on 06GRC power costs.xls Chart 1_Power Costs - Comparison bx Rbtl-Staff-Jt-PC_Electric Rev Req Model (2009 GRC) Rebuttal 4" xfId="21478"/>
    <cellStyle name="_VC 6.15.06 update on 06GRC power costs.xls Chart 1_Power Costs - Comparison bx Rbtl-Staff-Jt-PC_Electric Rev Req Model (2009 GRC) Rebuttal REmoval of New  WH Solar AdjustMI" xfId="21479"/>
    <cellStyle name="_VC 6.15.06 update on 06GRC power costs.xls Chart 1_Power Costs - Comparison bx Rbtl-Staff-Jt-PC_Electric Rev Req Model (2009 GRC) Rebuttal REmoval of New  WH Solar AdjustMI 2" xfId="21480"/>
    <cellStyle name="_VC 6.15.06 update on 06GRC power costs.xls Chart 1_Power Costs - Comparison bx Rbtl-Staff-Jt-PC_Electric Rev Req Model (2009 GRC) Rebuttal REmoval of New  WH Solar AdjustMI 2 2" xfId="21481"/>
    <cellStyle name="_VC 6.15.06 update on 06GRC power costs.xls Chart 1_Power Costs - Comparison bx Rbtl-Staff-Jt-PC_Electric Rev Req Model (2009 GRC) Rebuttal REmoval of New  WH Solar AdjustMI 2 2 2" xfId="21482"/>
    <cellStyle name="_VC 6.15.06 update on 06GRC power costs.xls Chart 1_Power Costs - Comparison bx Rbtl-Staff-Jt-PC_Electric Rev Req Model (2009 GRC) Rebuttal REmoval of New  WH Solar AdjustMI 2 2 2 2" xfId="21483"/>
    <cellStyle name="_VC 6.15.06 update on 06GRC power costs.xls Chart 1_Power Costs - Comparison bx Rbtl-Staff-Jt-PC_Electric Rev Req Model (2009 GRC) Rebuttal REmoval of New  WH Solar AdjustMI 2 3" xfId="21484"/>
    <cellStyle name="_VC 6.15.06 update on 06GRC power costs.xls Chart 1_Power Costs - Comparison bx Rbtl-Staff-Jt-PC_Electric Rev Req Model (2009 GRC) Rebuttal REmoval of New  WH Solar AdjustMI 2 3 2" xfId="21485"/>
    <cellStyle name="_VC 6.15.06 update on 06GRC power costs.xls Chart 1_Power Costs - Comparison bx Rbtl-Staff-Jt-PC_Electric Rev Req Model (2009 GRC) Rebuttal REmoval of New  WH Solar AdjustMI 2 4" xfId="21486"/>
    <cellStyle name="_VC 6.15.06 update on 06GRC power costs.xls Chart 1_Power Costs - Comparison bx Rbtl-Staff-Jt-PC_Electric Rev Req Model (2009 GRC) Rebuttal REmoval of New  WH Solar AdjustMI 2 4 2" xfId="21487"/>
    <cellStyle name="_VC 6.15.06 update on 06GRC power costs.xls Chart 1_Power Costs - Comparison bx Rbtl-Staff-Jt-PC_Electric Rev Req Model (2009 GRC) Rebuttal REmoval of New  WH Solar AdjustMI 3" xfId="21488"/>
    <cellStyle name="_VC 6.15.06 update on 06GRC power costs.xls Chart 1_Power Costs - Comparison bx Rbtl-Staff-Jt-PC_Electric Rev Req Model (2009 GRC) Rebuttal REmoval of New  WH Solar AdjustMI 3 2" xfId="21489"/>
    <cellStyle name="_VC 6.15.06 update on 06GRC power costs.xls Chart 1_Power Costs - Comparison bx Rbtl-Staff-Jt-PC_Electric Rev Req Model (2009 GRC) Rebuttal REmoval of New  WH Solar AdjustMI 3 2 2" xfId="21490"/>
    <cellStyle name="_VC 6.15.06 update on 06GRC power costs.xls Chart 1_Power Costs - Comparison bx Rbtl-Staff-Jt-PC_Electric Rev Req Model (2009 GRC) Rebuttal REmoval of New  WH Solar AdjustMI 3 3" xfId="21491"/>
    <cellStyle name="_VC 6.15.06 update on 06GRC power costs.xls Chart 1_Power Costs - Comparison bx Rbtl-Staff-Jt-PC_Electric Rev Req Model (2009 GRC) Rebuttal REmoval of New  WH Solar AdjustMI 4" xfId="21492"/>
    <cellStyle name="_VC 6.15.06 update on 06GRC power costs.xls Chart 1_Power Costs - Comparison bx Rbtl-Staff-Jt-PC_Electric Rev Req Model (2009 GRC) Rebuttal REmoval of New  WH Solar AdjustMI 4 2" xfId="21493"/>
    <cellStyle name="_VC 6.15.06 update on 06GRC power costs.xls Chart 1_Power Costs - Comparison bx Rbtl-Staff-Jt-PC_Electric Rev Req Model (2009 GRC) Rebuttal REmoval of New  WH Solar AdjustMI 4 2 2" xfId="21494"/>
    <cellStyle name="_VC 6.15.06 update on 06GRC power costs.xls Chart 1_Power Costs - Comparison bx Rbtl-Staff-Jt-PC_Electric Rev Req Model (2009 GRC) Rebuttal REmoval of New  WH Solar AdjustMI 4 3" xfId="21495"/>
    <cellStyle name="_VC 6.15.06 update on 06GRC power costs.xls Chart 1_Power Costs - Comparison bx Rbtl-Staff-Jt-PC_Electric Rev Req Model (2009 GRC) Rebuttal REmoval of New  WH Solar AdjustMI 5" xfId="21496"/>
    <cellStyle name="_VC 6.15.06 update on 06GRC power costs.xls Chart 1_Power Costs - Comparison bx Rbtl-Staff-Jt-PC_Electric Rev Req Model (2009 GRC) Rebuttal REmoval of New  WH Solar AdjustMI 5 2" xfId="21497"/>
    <cellStyle name="_VC 6.15.06 update on 06GRC power costs.xls Chart 1_Power Costs - Comparison bx Rbtl-Staff-Jt-PC_Electric Rev Req Model (2009 GRC) Rebuttal REmoval of New  WH Solar AdjustMI 6" xfId="21498"/>
    <cellStyle name="_VC 6.15.06 update on 06GRC power costs.xls Chart 1_Power Costs - Comparison bx Rbtl-Staff-Jt-PC_Electric Rev Req Model (2009 GRC) Rebuttal REmoval of New  WH Solar AdjustMI 6 2" xfId="21499"/>
    <cellStyle name="_VC 6.15.06 update on 06GRC power costs.xls Chart 1_Power Costs - Comparison bx Rbtl-Staff-Jt-PC_Electric Rev Req Model (2009 GRC) Rebuttal REmoval of New  WH Solar AdjustMI_DEM-WP(C) ENERG10C--ctn Mid-C_042010 2010GRC" xfId="21500"/>
    <cellStyle name="_VC 6.15.06 update on 06GRC power costs.xls Chart 1_Power Costs - Comparison bx Rbtl-Staff-Jt-PC_Electric Rev Req Model (2009 GRC) Rebuttal REmoval of New  WH Solar AdjustMI_DEM-WP(C) ENERG10C--ctn Mid-C_042010 2010GRC 2" xfId="21501"/>
    <cellStyle name="_VC 6.15.06 update on 06GRC power costs.xls Chart 1_Power Costs - Comparison bx Rbtl-Staff-Jt-PC_Electric Rev Req Model (2009 GRC) Revised 01-18-2010" xfId="21502"/>
    <cellStyle name="_VC 6.15.06 update on 06GRC power costs.xls Chart 1_Power Costs - Comparison bx Rbtl-Staff-Jt-PC_Electric Rev Req Model (2009 GRC) Revised 01-18-2010 2" xfId="21503"/>
    <cellStyle name="_VC 6.15.06 update on 06GRC power costs.xls Chart 1_Power Costs - Comparison bx Rbtl-Staff-Jt-PC_Electric Rev Req Model (2009 GRC) Revised 01-18-2010 2 2" xfId="21504"/>
    <cellStyle name="_VC 6.15.06 update on 06GRC power costs.xls Chart 1_Power Costs - Comparison bx Rbtl-Staff-Jt-PC_Electric Rev Req Model (2009 GRC) Revised 01-18-2010 2 2 2" xfId="21505"/>
    <cellStyle name="_VC 6.15.06 update on 06GRC power costs.xls Chart 1_Power Costs - Comparison bx Rbtl-Staff-Jt-PC_Electric Rev Req Model (2009 GRC) Revised 01-18-2010 2 2 2 2" xfId="21506"/>
    <cellStyle name="_VC 6.15.06 update on 06GRC power costs.xls Chart 1_Power Costs - Comparison bx Rbtl-Staff-Jt-PC_Electric Rev Req Model (2009 GRC) Revised 01-18-2010 2 3" xfId="21507"/>
    <cellStyle name="_VC 6.15.06 update on 06GRC power costs.xls Chart 1_Power Costs - Comparison bx Rbtl-Staff-Jt-PC_Electric Rev Req Model (2009 GRC) Revised 01-18-2010 2 3 2" xfId="21508"/>
    <cellStyle name="_VC 6.15.06 update on 06GRC power costs.xls Chart 1_Power Costs - Comparison bx Rbtl-Staff-Jt-PC_Electric Rev Req Model (2009 GRC) Revised 01-18-2010 2 4" xfId="21509"/>
    <cellStyle name="_VC 6.15.06 update on 06GRC power costs.xls Chart 1_Power Costs - Comparison bx Rbtl-Staff-Jt-PC_Electric Rev Req Model (2009 GRC) Revised 01-18-2010 2 4 2" xfId="21510"/>
    <cellStyle name="_VC 6.15.06 update on 06GRC power costs.xls Chart 1_Power Costs - Comparison bx Rbtl-Staff-Jt-PC_Electric Rev Req Model (2009 GRC) Revised 01-18-2010 3" xfId="21511"/>
    <cellStyle name="_VC 6.15.06 update on 06GRC power costs.xls Chart 1_Power Costs - Comparison bx Rbtl-Staff-Jt-PC_Electric Rev Req Model (2009 GRC) Revised 01-18-2010 3 2" xfId="21512"/>
    <cellStyle name="_VC 6.15.06 update on 06GRC power costs.xls Chart 1_Power Costs - Comparison bx Rbtl-Staff-Jt-PC_Electric Rev Req Model (2009 GRC) Revised 01-18-2010 3 2 2" xfId="21513"/>
    <cellStyle name="_VC 6.15.06 update on 06GRC power costs.xls Chart 1_Power Costs - Comparison bx Rbtl-Staff-Jt-PC_Electric Rev Req Model (2009 GRC) Revised 01-18-2010 3 3" xfId="21514"/>
    <cellStyle name="_VC 6.15.06 update on 06GRC power costs.xls Chart 1_Power Costs - Comparison bx Rbtl-Staff-Jt-PC_Electric Rev Req Model (2009 GRC) Revised 01-18-2010 4" xfId="21515"/>
    <cellStyle name="_VC 6.15.06 update on 06GRC power costs.xls Chart 1_Power Costs - Comparison bx Rbtl-Staff-Jt-PC_Electric Rev Req Model (2009 GRC) Revised 01-18-2010 4 2" xfId="21516"/>
    <cellStyle name="_VC 6.15.06 update on 06GRC power costs.xls Chart 1_Power Costs - Comparison bx Rbtl-Staff-Jt-PC_Electric Rev Req Model (2009 GRC) Revised 01-18-2010 4 2 2" xfId="21517"/>
    <cellStyle name="_VC 6.15.06 update on 06GRC power costs.xls Chart 1_Power Costs - Comparison bx Rbtl-Staff-Jt-PC_Electric Rev Req Model (2009 GRC) Revised 01-18-2010 4 3" xfId="21518"/>
    <cellStyle name="_VC 6.15.06 update on 06GRC power costs.xls Chart 1_Power Costs - Comparison bx Rbtl-Staff-Jt-PC_Electric Rev Req Model (2009 GRC) Revised 01-18-2010 5" xfId="21519"/>
    <cellStyle name="_VC 6.15.06 update on 06GRC power costs.xls Chart 1_Power Costs - Comparison bx Rbtl-Staff-Jt-PC_Electric Rev Req Model (2009 GRC) Revised 01-18-2010 5 2" xfId="21520"/>
    <cellStyle name="_VC 6.15.06 update on 06GRC power costs.xls Chart 1_Power Costs - Comparison bx Rbtl-Staff-Jt-PC_Electric Rev Req Model (2009 GRC) Revised 01-18-2010 6" xfId="21521"/>
    <cellStyle name="_VC 6.15.06 update on 06GRC power costs.xls Chart 1_Power Costs - Comparison bx Rbtl-Staff-Jt-PC_Electric Rev Req Model (2009 GRC) Revised 01-18-2010 6 2" xfId="21522"/>
    <cellStyle name="_VC 6.15.06 update on 06GRC power costs.xls Chart 1_Power Costs - Comparison bx Rbtl-Staff-Jt-PC_Electric Rev Req Model (2009 GRC) Revised 01-18-2010_DEM-WP(C) ENERG10C--ctn Mid-C_042010 2010GRC" xfId="21523"/>
    <cellStyle name="_VC 6.15.06 update on 06GRC power costs.xls Chart 1_Power Costs - Comparison bx Rbtl-Staff-Jt-PC_Electric Rev Req Model (2009 GRC) Revised 01-18-2010_DEM-WP(C) ENERG10C--ctn Mid-C_042010 2010GRC 2" xfId="21524"/>
    <cellStyle name="_VC 6.15.06 update on 06GRC power costs.xls Chart 1_Power Costs - Comparison bx Rbtl-Staff-Jt-PC_Final Order Electric EXHIBIT A-1" xfId="21525"/>
    <cellStyle name="_VC 6.15.06 update on 06GRC power costs.xls Chart 1_Power Costs - Comparison bx Rbtl-Staff-Jt-PC_Final Order Electric EXHIBIT A-1 2" xfId="21526"/>
    <cellStyle name="_VC 6.15.06 update on 06GRC power costs.xls Chart 1_Power Costs - Comparison bx Rbtl-Staff-Jt-PC_Final Order Electric EXHIBIT A-1 2 2" xfId="21527"/>
    <cellStyle name="_VC 6.15.06 update on 06GRC power costs.xls Chart 1_Power Costs - Comparison bx Rbtl-Staff-Jt-PC_Final Order Electric EXHIBIT A-1 2 2 2" xfId="21528"/>
    <cellStyle name="_VC 6.15.06 update on 06GRC power costs.xls Chart 1_Power Costs - Comparison bx Rbtl-Staff-Jt-PC_Final Order Electric EXHIBIT A-1 2 3" xfId="21529"/>
    <cellStyle name="_VC 6.15.06 update on 06GRC power costs.xls Chart 1_Power Costs - Comparison bx Rbtl-Staff-Jt-PC_Final Order Electric EXHIBIT A-1 3" xfId="21530"/>
    <cellStyle name="_VC 6.15.06 update on 06GRC power costs.xls Chart 1_Power Costs - Comparison bx Rbtl-Staff-Jt-PC_Final Order Electric EXHIBIT A-1 3 2" xfId="21531"/>
    <cellStyle name="_VC 6.15.06 update on 06GRC power costs.xls Chart 1_Power Costs - Comparison bx Rbtl-Staff-Jt-PC_Final Order Electric EXHIBIT A-1 3 2 2" xfId="21532"/>
    <cellStyle name="_VC 6.15.06 update on 06GRC power costs.xls Chart 1_Power Costs - Comparison bx Rbtl-Staff-Jt-PC_Final Order Electric EXHIBIT A-1 3 3" xfId="21533"/>
    <cellStyle name="_VC 6.15.06 update on 06GRC power costs.xls Chart 1_Power Costs - Comparison bx Rbtl-Staff-Jt-PC_Final Order Electric EXHIBIT A-1 4" xfId="21534"/>
    <cellStyle name="_VC 6.15.06 update on 06GRC power costs.xls Chart 1_Power Costs - Comparison bx Rbtl-Staff-Jt-PC_Final Order Electric EXHIBIT A-1 4 2" xfId="21535"/>
    <cellStyle name="_VC 6.15.06 update on 06GRC power costs.xls Chart 1_Power Costs - Comparison bx Rbtl-Staff-Jt-PC_Final Order Electric EXHIBIT A-1 5" xfId="21536"/>
    <cellStyle name="_VC 6.15.06 update on 06GRC power costs.xls Chart 1_Power Costs - Comparison bx Rbtl-Staff-Jt-PC_Final Order Electric EXHIBIT A-1 6" xfId="21537"/>
    <cellStyle name="_VC 6.15.06 update on 06GRC power costs.xls Chart 1_Production Adj 4.37" xfId="21538"/>
    <cellStyle name="_VC 6.15.06 update on 06GRC power costs.xls Chart 1_Production Adj 4.37 2" xfId="21539"/>
    <cellStyle name="_VC 6.15.06 update on 06GRC power costs.xls Chart 1_Production Adj 4.37 2 2" xfId="21540"/>
    <cellStyle name="_VC 6.15.06 update on 06GRC power costs.xls Chart 1_Production Adj 4.37 2 2 2" xfId="21541"/>
    <cellStyle name="_VC 6.15.06 update on 06GRC power costs.xls Chart 1_Production Adj 4.37 2 3" xfId="21542"/>
    <cellStyle name="_VC 6.15.06 update on 06GRC power costs.xls Chart 1_Production Adj 4.37 3" xfId="21543"/>
    <cellStyle name="_VC 6.15.06 update on 06GRC power costs.xls Chart 1_Production Adj 4.37 3 2" xfId="21544"/>
    <cellStyle name="_VC 6.15.06 update on 06GRC power costs.xls Chart 1_Production Adj 4.37 4" xfId="21545"/>
    <cellStyle name="_VC 6.15.06 update on 06GRC power costs.xls Chart 1_Purchased Power Adj 4.03" xfId="21546"/>
    <cellStyle name="_VC 6.15.06 update on 06GRC power costs.xls Chart 1_Purchased Power Adj 4.03 2" xfId="21547"/>
    <cellStyle name="_VC 6.15.06 update on 06GRC power costs.xls Chart 1_Purchased Power Adj 4.03 2 2" xfId="21548"/>
    <cellStyle name="_VC 6.15.06 update on 06GRC power costs.xls Chart 1_Purchased Power Adj 4.03 2 2 2" xfId="21549"/>
    <cellStyle name="_VC 6.15.06 update on 06GRC power costs.xls Chart 1_Purchased Power Adj 4.03 2 3" xfId="21550"/>
    <cellStyle name="_VC 6.15.06 update on 06GRC power costs.xls Chart 1_Purchased Power Adj 4.03 3" xfId="21551"/>
    <cellStyle name="_VC 6.15.06 update on 06GRC power costs.xls Chart 1_Purchased Power Adj 4.03 3 2" xfId="21552"/>
    <cellStyle name="_VC 6.15.06 update on 06GRC power costs.xls Chart 1_Purchased Power Adj 4.03 4" xfId="21553"/>
    <cellStyle name="_VC 6.15.06 update on 06GRC power costs.xls Chart 1_Rebuttal Power Costs" xfId="21554"/>
    <cellStyle name="_VC 6.15.06 update on 06GRC power costs.xls Chart 1_Rebuttal Power Costs 2" xfId="21555"/>
    <cellStyle name="_VC 6.15.06 update on 06GRC power costs.xls Chart 1_Rebuttal Power Costs 2 2" xfId="21556"/>
    <cellStyle name="_VC 6.15.06 update on 06GRC power costs.xls Chart 1_Rebuttal Power Costs 2 2 2" xfId="21557"/>
    <cellStyle name="_VC 6.15.06 update on 06GRC power costs.xls Chart 1_Rebuttal Power Costs 2 2 2 2" xfId="21558"/>
    <cellStyle name="_VC 6.15.06 update on 06GRC power costs.xls Chart 1_Rebuttal Power Costs 2 3" xfId="21559"/>
    <cellStyle name="_VC 6.15.06 update on 06GRC power costs.xls Chart 1_Rebuttal Power Costs 2 3 2" xfId="21560"/>
    <cellStyle name="_VC 6.15.06 update on 06GRC power costs.xls Chart 1_Rebuttal Power Costs 2 4" xfId="21561"/>
    <cellStyle name="_VC 6.15.06 update on 06GRC power costs.xls Chart 1_Rebuttal Power Costs 2 4 2" xfId="21562"/>
    <cellStyle name="_VC 6.15.06 update on 06GRC power costs.xls Chart 1_Rebuttal Power Costs 3" xfId="21563"/>
    <cellStyle name="_VC 6.15.06 update on 06GRC power costs.xls Chart 1_Rebuttal Power Costs 3 2" xfId="21564"/>
    <cellStyle name="_VC 6.15.06 update on 06GRC power costs.xls Chart 1_Rebuttal Power Costs 3 2 2" xfId="21565"/>
    <cellStyle name="_VC 6.15.06 update on 06GRC power costs.xls Chart 1_Rebuttal Power Costs 3 3" xfId="21566"/>
    <cellStyle name="_VC 6.15.06 update on 06GRC power costs.xls Chart 1_Rebuttal Power Costs 4" xfId="21567"/>
    <cellStyle name="_VC 6.15.06 update on 06GRC power costs.xls Chart 1_Rebuttal Power Costs 4 2" xfId="21568"/>
    <cellStyle name="_VC 6.15.06 update on 06GRC power costs.xls Chart 1_Rebuttal Power Costs 4 2 2" xfId="21569"/>
    <cellStyle name="_VC 6.15.06 update on 06GRC power costs.xls Chart 1_Rebuttal Power Costs 4 3" xfId="21570"/>
    <cellStyle name="_VC 6.15.06 update on 06GRC power costs.xls Chart 1_Rebuttal Power Costs 5" xfId="21571"/>
    <cellStyle name="_VC 6.15.06 update on 06GRC power costs.xls Chart 1_Rebuttal Power Costs 5 2" xfId="21572"/>
    <cellStyle name="_VC 6.15.06 update on 06GRC power costs.xls Chart 1_Rebuttal Power Costs 6" xfId="21573"/>
    <cellStyle name="_VC 6.15.06 update on 06GRC power costs.xls Chart 1_Rebuttal Power Costs 6 2" xfId="21574"/>
    <cellStyle name="_VC 6.15.06 update on 06GRC power costs.xls Chart 1_Rebuttal Power Costs_Adj Bench DR 3 for Initial Briefs (Electric)" xfId="21575"/>
    <cellStyle name="_VC 6.15.06 update on 06GRC power costs.xls Chart 1_Rebuttal Power Costs_Adj Bench DR 3 for Initial Briefs (Electric) 2" xfId="21576"/>
    <cellStyle name="_VC 6.15.06 update on 06GRC power costs.xls Chart 1_Rebuttal Power Costs_Adj Bench DR 3 for Initial Briefs (Electric) 2 2" xfId="21577"/>
    <cellStyle name="_VC 6.15.06 update on 06GRC power costs.xls Chart 1_Rebuttal Power Costs_Adj Bench DR 3 for Initial Briefs (Electric) 2 2 2" xfId="21578"/>
    <cellStyle name="_VC 6.15.06 update on 06GRC power costs.xls Chart 1_Rebuttal Power Costs_Adj Bench DR 3 for Initial Briefs (Electric) 2 2 2 2" xfId="21579"/>
    <cellStyle name="_VC 6.15.06 update on 06GRC power costs.xls Chart 1_Rebuttal Power Costs_Adj Bench DR 3 for Initial Briefs (Electric) 2 3" xfId="21580"/>
    <cellStyle name="_VC 6.15.06 update on 06GRC power costs.xls Chart 1_Rebuttal Power Costs_Adj Bench DR 3 for Initial Briefs (Electric) 2 3 2" xfId="21581"/>
    <cellStyle name="_VC 6.15.06 update on 06GRC power costs.xls Chart 1_Rebuttal Power Costs_Adj Bench DR 3 for Initial Briefs (Electric) 2 4" xfId="21582"/>
    <cellStyle name="_VC 6.15.06 update on 06GRC power costs.xls Chart 1_Rebuttal Power Costs_Adj Bench DR 3 for Initial Briefs (Electric) 2 4 2" xfId="21583"/>
    <cellStyle name="_VC 6.15.06 update on 06GRC power costs.xls Chart 1_Rebuttal Power Costs_Adj Bench DR 3 for Initial Briefs (Electric) 3" xfId="21584"/>
    <cellStyle name="_VC 6.15.06 update on 06GRC power costs.xls Chart 1_Rebuttal Power Costs_Adj Bench DR 3 for Initial Briefs (Electric) 3 2" xfId="21585"/>
    <cellStyle name="_VC 6.15.06 update on 06GRC power costs.xls Chart 1_Rebuttal Power Costs_Adj Bench DR 3 for Initial Briefs (Electric) 3 2 2" xfId="21586"/>
    <cellStyle name="_VC 6.15.06 update on 06GRC power costs.xls Chart 1_Rebuttal Power Costs_Adj Bench DR 3 for Initial Briefs (Electric) 3 3" xfId="21587"/>
    <cellStyle name="_VC 6.15.06 update on 06GRC power costs.xls Chart 1_Rebuttal Power Costs_Adj Bench DR 3 for Initial Briefs (Electric) 4" xfId="21588"/>
    <cellStyle name="_VC 6.15.06 update on 06GRC power costs.xls Chart 1_Rebuttal Power Costs_Adj Bench DR 3 for Initial Briefs (Electric) 4 2" xfId="21589"/>
    <cellStyle name="_VC 6.15.06 update on 06GRC power costs.xls Chart 1_Rebuttal Power Costs_Adj Bench DR 3 for Initial Briefs (Electric) 4 2 2" xfId="21590"/>
    <cellStyle name="_VC 6.15.06 update on 06GRC power costs.xls Chart 1_Rebuttal Power Costs_Adj Bench DR 3 for Initial Briefs (Electric) 4 3" xfId="21591"/>
    <cellStyle name="_VC 6.15.06 update on 06GRC power costs.xls Chart 1_Rebuttal Power Costs_Adj Bench DR 3 for Initial Briefs (Electric) 5" xfId="21592"/>
    <cellStyle name="_VC 6.15.06 update on 06GRC power costs.xls Chart 1_Rebuttal Power Costs_Adj Bench DR 3 for Initial Briefs (Electric) 5 2" xfId="21593"/>
    <cellStyle name="_VC 6.15.06 update on 06GRC power costs.xls Chart 1_Rebuttal Power Costs_Adj Bench DR 3 for Initial Briefs (Electric) 6" xfId="21594"/>
    <cellStyle name="_VC 6.15.06 update on 06GRC power costs.xls Chart 1_Rebuttal Power Costs_Adj Bench DR 3 for Initial Briefs (Electric) 6 2" xfId="21595"/>
    <cellStyle name="_VC 6.15.06 update on 06GRC power costs.xls Chart 1_Rebuttal Power Costs_Adj Bench DR 3 for Initial Briefs (Electric)_DEM-WP(C) ENERG10C--ctn Mid-C_042010 2010GRC" xfId="21596"/>
    <cellStyle name="_VC 6.15.06 update on 06GRC power costs.xls Chart 1_Rebuttal Power Costs_Adj Bench DR 3 for Initial Briefs (Electric)_DEM-WP(C) ENERG10C--ctn Mid-C_042010 2010GRC 2" xfId="21597"/>
    <cellStyle name="_VC 6.15.06 update on 06GRC power costs.xls Chart 1_Rebuttal Power Costs_DEM-WP(C) ENERG10C--ctn Mid-C_042010 2010GRC" xfId="21598"/>
    <cellStyle name="_VC 6.15.06 update on 06GRC power costs.xls Chart 1_Rebuttal Power Costs_DEM-WP(C) ENERG10C--ctn Mid-C_042010 2010GRC 2" xfId="21599"/>
    <cellStyle name="_VC 6.15.06 update on 06GRC power costs.xls Chart 1_Rebuttal Power Costs_Electric Rev Req Model (2009 GRC) Rebuttal" xfId="21600"/>
    <cellStyle name="_VC 6.15.06 update on 06GRC power costs.xls Chart 1_Rebuttal Power Costs_Electric Rev Req Model (2009 GRC) Rebuttal 2" xfId="21601"/>
    <cellStyle name="_VC 6.15.06 update on 06GRC power costs.xls Chart 1_Rebuttal Power Costs_Electric Rev Req Model (2009 GRC) Rebuttal 2 2" xfId="21602"/>
    <cellStyle name="_VC 6.15.06 update on 06GRC power costs.xls Chart 1_Rebuttal Power Costs_Electric Rev Req Model (2009 GRC) Rebuttal 2 2 2" xfId="21603"/>
    <cellStyle name="_VC 6.15.06 update on 06GRC power costs.xls Chart 1_Rebuttal Power Costs_Electric Rev Req Model (2009 GRC) Rebuttal 2 3" xfId="21604"/>
    <cellStyle name="_VC 6.15.06 update on 06GRC power costs.xls Chart 1_Rebuttal Power Costs_Electric Rev Req Model (2009 GRC) Rebuttal 3" xfId="21605"/>
    <cellStyle name="_VC 6.15.06 update on 06GRC power costs.xls Chart 1_Rebuttal Power Costs_Electric Rev Req Model (2009 GRC) Rebuttal 3 2" xfId="21606"/>
    <cellStyle name="_VC 6.15.06 update on 06GRC power costs.xls Chart 1_Rebuttal Power Costs_Electric Rev Req Model (2009 GRC) Rebuttal 4" xfId="21607"/>
    <cellStyle name="_VC 6.15.06 update on 06GRC power costs.xls Chart 1_Rebuttal Power Costs_Electric Rev Req Model (2009 GRC) Rebuttal REmoval of New  WH Solar AdjustMI" xfId="21608"/>
    <cellStyle name="_VC 6.15.06 update on 06GRC power costs.xls Chart 1_Rebuttal Power Costs_Electric Rev Req Model (2009 GRC) Rebuttal REmoval of New  WH Solar AdjustMI 2" xfId="21609"/>
    <cellStyle name="_VC 6.15.06 update on 06GRC power costs.xls Chart 1_Rebuttal Power Costs_Electric Rev Req Model (2009 GRC) Rebuttal REmoval of New  WH Solar AdjustMI 2 2" xfId="21610"/>
    <cellStyle name="_VC 6.15.06 update on 06GRC power costs.xls Chart 1_Rebuttal Power Costs_Electric Rev Req Model (2009 GRC) Rebuttal REmoval of New  WH Solar AdjustMI 2 2 2" xfId="21611"/>
    <cellStyle name="_VC 6.15.06 update on 06GRC power costs.xls Chart 1_Rebuttal Power Costs_Electric Rev Req Model (2009 GRC) Rebuttal REmoval of New  WH Solar AdjustMI 2 2 2 2" xfId="21612"/>
    <cellStyle name="_VC 6.15.06 update on 06GRC power costs.xls Chart 1_Rebuttal Power Costs_Electric Rev Req Model (2009 GRC) Rebuttal REmoval of New  WH Solar AdjustMI 2 3" xfId="21613"/>
    <cellStyle name="_VC 6.15.06 update on 06GRC power costs.xls Chart 1_Rebuttal Power Costs_Electric Rev Req Model (2009 GRC) Rebuttal REmoval of New  WH Solar AdjustMI 2 3 2" xfId="21614"/>
    <cellStyle name="_VC 6.15.06 update on 06GRC power costs.xls Chart 1_Rebuttal Power Costs_Electric Rev Req Model (2009 GRC) Rebuttal REmoval of New  WH Solar AdjustMI 2 4" xfId="21615"/>
    <cellStyle name="_VC 6.15.06 update on 06GRC power costs.xls Chart 1_Rebuttal Power Costs_Electric Rev Req Model (2009 GRC) Rebuttal REmoval of New  WH Solar AdjustMI 2 4 2" xfId="21616"/>
    <cellStyle name="_VC 6.15.06 update on 06GRC power costs.xls Chart 1_Rebuttal Power Costs_Electric Rev Req Model (2009 GRC) Rebuttal REmoval of New  WH Solar AdjustMI 3" xfId="21617"/>
    <cellStyle name="_VC 6.15.06 update on 06GRC power costs.xls Chart 1_Rebuttal Power Costs_Electric Rev Req Model (2009 GRC) Rebuttal REmoval of New  WH Solar AdjustMI 3 2" xfId="21618"/>
    <cellStyle name="_VC 6.15.06 update on 06GRC power costs.xls Chart 1_Rebuttal Power Costs_Electric Rev Req Model (2009 GRC) Rebuttal REmoval of New  WH Solar AdjustMI 3 2 2" xfId="21619"/>
    <cellStyle name="_VC 6.15.06 update on 06GRC power costs.xls Chart 1_Rebuttal Power Costs_Electric Rev Req Model (2009 GRC) Rebuttal REmoval of New  WH Solar AdjustMI 3 3" xfId="21620"/>
    <cellStyle name="_VC 6.15.06 update on 06GRC power costs.xls Chart 1_Rebuttal Power Costs_Electric Rev Req Model (2009 GRC) Rebuttal REmoval of New  WH Solar AdjustMI 4" xfId="21621"/>
    <cellStyle name="_VC 6.15.06 update on 06GRC power costs.xls Chart 1_Rebuttal Power Costs_Electric Rev Req Model (2009 GRC) Rebuttal REmoval of New  WH Solar AdjustMI 4 2" xfId="21622"/>
    <cellStyle name="_VC 6.15.06 update on 06GRC power costs.xls Chart 1_Rebuttal Power Costs_Electric Rev Req Model (2009 GRC) Rebuttal REmoval of New  WH Solar AdjustMI 4 2 2" xfId="21623"/>
    <cellStyle name="_VC 6.15.06 update on 06GRC power costs.xls Chart 1_Rebuttal Power Costs_Electric Rev Req Model (2009 GRC) Rebuttal REmoval of New  WH Solar AdjustMI 4 3" xfId="21624"/>
    <cellStyle name="_VC 6.15.06 update on 06GRC power costs.xls Chart 1_Rebuttal Power Costs_Electric Rev Req Model (2009 GRC) Rebuttal REmoval of New  WH Solar AdjustMI 5" xfId="21625"/>
    <cellStyle name="_VC 6.15.06 update on 06GRC power costs.xls Chart 1_Rebuttal Power Costs_Electric Rev Req Model (2009 GRC) Rebuttal REmoval of New  WH Solar AdjustMI 5 2" xfId="21626"/>
    <cellStyle name="_VC 6.15.06 update on 06GRC power costs.xls Chart 1_Rebuttal Power Costs_Electric Rev Req Model (2009 GRC) Rebuttal REmoval of New  WH Solar AdjustMI 6" xfId="21627"/>
    <cellStyle name="_VC 6.15.06 update on 06GRC power costs.xls Chart 1_Rebuttal Power Costs_Electric Rev Req Model (2009 GRC) Rebuttal REmoval of New  WH Solar AdjustMI 6 2" xfId="21628"/>
    <cellStyle name="_VC 6.15.06 update on 06GRC power costs.xls Chart 1_Rebuttal Power Costs_Electric Rev Req Model (2009 GRC) Rebuttal REmoval of New  WH Solar AdjustMI_DEM-WP(C) ENERG10C--ctn Mid-C_042010 2010GRC" xfId="21629"/>
    <cellStyle name="_VC 6.15.06 update on 06GRC power costs.xls Chart 1_Rebuttal Power Costs_Electric Rev Req Model (2009 GRC) Rebuttal REmoval of New  WH Solar AdjustMI_DEM-WP(C) ENERG10C--ctn Mid-C_042010 2010GRC 2" xfId="21630"/>
    <cellStyle name="_VC 6.15.06 update on 06GRC power costs.xls Chart 1_Rebuttal Power Costs_Electric Rev Req Model (2009 GRC) Revised 01-18-2010" xfId="21631"/>
    <cellStyle name="_VC 6.15.06 update on 06GRC power costs.xls Chart 1_Rebuttal Power Costs_Electric Rev Req Model (2009 GRC) Revised 01-18-2010 2" xfId="21632"/>
    <cellStyle name="_VC 6.15.06 update on 06GRC power costs.xls Chart 1_Rebuttal Power Costs_Electric Rev Req Model (2009 GRC) Revised 01-18-2010 2 2" xfId="21633"/>
    <cellStyle name="_VC 6.15.06 update on 06GRC power costs.xls Chart 1_Rebuttal Power Costs_Electric Rev Req Model (2009 GRC) Revised 01-18-2010 2 2 2" xfId="21634"/>
    <cellStyle name="_VC 6.15.06 update on 06GRC power costs.xls Chart 1_Rebuttal Power Costs_Electric Rev Req Model (2009 GRC) Revised 01-18-2010 2 2 2 2" xfId="21635"/>
    <cellStyle name="_VC 6.15.06 update on 06GRC power costs.xls Chart 1_Rebuttal Power Costs_Electric Rev Req Model (2009 GRC) Revised 01-18-2010 2 3" xfId="21636"/>
    <cellStyle name="_VC 6.15.06 update on 06GRC power costs.xls Chart 1_Rebuttal Power Costs_Electric Rev Req Model (2009 GRC) Revised 01-18-2010 2 3 2" xfId="21637"/>
    <cellStyle name="_VC 6.15.06 update on 06GRC power costs.xls Chart 1_Rebuttal Power Costs_Electric Rev Req Model (2009 GRC) Revised 01-18-2010 2 4" xfId="21638"/>
    <cellStyle name="_VC 6.15.06 update on 06GRC power costs.xls Chart 1_Rebuttal Power Costs_Electric Rev Req Model (2009 GRC) Revised 01-18-2010 2 4 2" xfId="21639"/>
    <cellStyle name="_VC 6.15.06 update on 06GRC power costs.xls Chart 1_Rebuttal Power Costs_Electric Rev Req Model (2009 GRC) Revised 01-18-2010 3" xfId="21640"/>
    <cellStyle name="_VC 6.15.06 update on 06GRC power costs.xls Chart 1_Rebuttal Power Costs_Electric Rev Req Model (2009 GRC) Revised 01-18-2010 3 2" xfId="21641"/>
    <cellStyle name="_VC 6.15.06 update on 06GRC power costs.xls Chart 1_Rebuttal Power Costs_Electric Rev Req Model (2009 GRC) Revised 01-18-2010 3 2 2" xfId="21642"/>
    <cellStyle name="_VC 6.15.06 update on 06GRC power costs.xls Chart 1_Rebuttal Power Costs_Electric Rev Req Model (2009 GRC) Revised 01-18-2010 3 3" xfId="21643"/>
    <cellStyle name="_VC 6.15.06 update on 06GRC power costs.xls Chart 1_Rebuttal Power Costs_Electric Rev Req Model (2009 GRC) Revised 01-18-2010 4" xfId="21644"/>
    <cellStyle name="_VC 6.15.06 update on 06GRC power costs.xls Chart 1_Rebuttal Power Costs_Electric Rev Req Model (2009 GRC) Revised 01-18-2010 4 2" xfId="21645"/>
    <cellStyle name="_VC 6.15.06 update on 06GRC power costs.xls Chart 1_Rebuttal Power Costs_Electric Rev Req Model (2009 GRC) Revised 01-18-2010 4 2 2" xfId="21646"/>
    <cellStyle name="_VC 6.15.06 update on 06GRC power costs.xls Chart 1_Rebuttal Power Costs_Electric Rev Req Model (2009 GRC) Revised 01-18-2010 4 3" xfId="21647"/>
    <cellStyle name="_VC 6.15.06 update on 06GRC power costs.xls Chart 1_Rebuttal Power Costs_Electric Rev Req Model (2009 GRC) Revised 01-18-2010 5" xfId="21648"/>
    <cellStyle name="_VC 6.15.06 update on 06GRC power costs.xls Chart 1_Rebuttal Power Costs_Electric Rev Req Model (2009 GRC) Revised 01-18-2010 5 2" xfId="21649"/>
    <cellStyle name="_VC 6.15.06 update on 06GRC power costs.xls Chart 1_Rebuttal Power Costs_Electric Rev Req Model (2009 GRC) Revised 01-18-2010 6" xfId="21650"/>
    <cellStyle name="_VC 6.15.06 update on 06GRC power costs.xls Chart 1_Rebuttal Power Costs_Electric Rev Req Model (2009 GRC) Revised 01-18-2010 6 2" xfId="21651"/>
    <cellStyle name="_VC 6.15.06 update on 06GRC power costs.xls Chart 1_Rebuttal Power Costs_Electric Rev Req Model (2009 GRC) Revised 01-18-2010_DEM-WP(C) ENERG10C--ctn Mid-C_042010 2010GRC" xfId="21652"/>
    <cellStyle name="_VC 6.15.06 update on 06GRC power costs.xls Chart 1_Rebuttal Power Costs_Electric Rev Req Model (2009 GRC) Revised 01-18-2010_DEM-WP(C) ENERG10C--ctn Mid-C_042010 2010GRC 2" xfId="21653"/>
    <cellStyle name="_VC 6.15.06 update on 06GRC power costs.xls Chart 1_Rebuttal Power Costs_Final Order Electric EXHIBIT A-1" xfId="21654"/>
    <cellStyle name="_VC 6.15.06 update on 06GRC power costs.xls Chart 1_Rebuttal Power Costs_Final Order Electric EXHIBIT A-1 2" xfId="21655"/>
    <cellStyle name="_VC 6.15.06 update on 06GRC power costs.xls Chart 1_Rebuttal Power Costs_Final Order Electric EXHIBIT A-1 2 2" xfId="21656"/>
    <cellStyle name="_VC 6.15.06 update on 06GRC power costs.xls Chart 1_Rebuttal Power Costs_Final Order Electric EXHIBIT A-1 2 2 2" xfId="21657"/>
    <cellStyle name="_VC 6.15.06 update on 06GRC power costs.xls Chart 1_Rebuttal Power Costs_Final Order Electric EXHIBIT A-1 2 3" xfId="21658"/>
    <cellStyle name="_VC 6.15.06 update on 06GRC power costs.xls Chart 1_Rebuttal Power Costs_Final Order Electric EXHIBIT A-1 3" xfId="21659"/>
    <cellStyle name="_VC 6.15.06 update on 06GRC power costs.xls Chart 1_Rebuttal Power Costs_Final Order Electric EXHIBIT A-1 3 2" xfId="21660"/>
    <cellStyle name="_VC 6.15.06 update on 06GRC power costs.xls Chart 1_Rebuttal Power Costs_Final Order Electric EXHIBIT A-1 3 2 2" xfId="21661"/>
    <cellStyle name="_VC 6.15.06 update on 06GRC power costs.xls Chart 1_Rebuttal Power Costs_Final Order Electric EXHIBIT A-1 3 3" xfId="21662"/>
    <cellStyle name="_VC 6.15.06 update on 06GRC power costs.xls Chart 1_Rebuttal Power Costs_Final Order Electric EXHIBIT A-1 4" xfId="21663"/>
    <cellStyle name="_VC 6.15.06 update on 06GRC power costs.xls Chart 1_Rebuttal Power Costs_Final Order Electric EXHIBIT A-1 4 2" xfId="21664"/>
    <cellStyle name="_VC 6.15.06 update on 06GRC power costs.xls Chart 1_Rebuttal Power Costs_Final Order Electric EXHIBIT A-1 5" xfId="21665"/>
    <cellStyle name="_VC 6.15.06 update on 06GRC power costs.xls Chart 1_Rebuttal Power Costs_Final Order Electric EXHIBIT A-1 6" xfId="21666"/>
    <cellStyle name="_VC 6.15.06 update on 06GRC power costs.xls Chart 1_RECS vs PTC's w Interest 6-28-10" xfId="21667"/>
    <cellStyle name="_VC 6.15.06 update on 06GRC power costs.xls Chart 1_ROR &amp; CONV FACTOR" xfId="21668"/>
    <cellStyle name="_VC 6.15.06 update on 06GRC power costs.xls Chart 1_ROR &amp; CONV FACTOR 2" xfId="21669"/>
    <cellStyle name="_VC 6.15.06 update on 06GRC power costs.xls Chart 1_ROR &amp; CONV FACTOR 2 2" xfId="21670"/>
    <cellStyle name="_VC 6.15.06 update on 06GRC power costs.xls Chart 1_ROR &amp; CONV FACTOR 2 2 2" xfId="21671"/>
    <cellStyle name="_VC 6.15.06 update on 06GRC power costs.xls Chart 1_ROR &amp; CONV FACTOR 2 3" xfId="21672"/>
    <cellStyle name="_VC 6.15.06 update on 06GRC power costs.xls Chart 1_ROR &amp; CONV FACTOR 3" xfId="21673"/>
    <cellStyle name="_VC 6.15.06 update on 06GRC power costs.xls Chart 1_ROR &amp; CONV FACTOR 3 2" xfId="21674"/>
    <cellStyle name="_VC 6.15.06 update on 06GRC power costs.xls Chart 1_ROR &amp; CONV FACTOR 4" xfId="21675"/>
    <cellStyle name="_VC 6.15.06 update on 06GRC power costs.xls Chart 1_ROR 5.02" xfId="21676"/>
    <cellStyle name="_VC 6.15.06 update on 06GRC power costs.xls Chart 1_ROR 5.02 2" xfId="21677"/>
    <cellStyle name="_VC 6.15.06 update on 06GRC power costs.xls Chart 1_ROR 5.02 2 2" xfId="21678"/>
    <cellStyle name="_VC 6.15.06 update on 06GRC power costs.xls Chart 1_ROR 5.02 2 2 2" xfId="21679"/>
    <cellStyle name="_VC 6.15.06 update on 06GRC power costs.xls Chart 1_ROR 5.02 2 3" xfId="21680"/>
    <cellStyle name="_VC 6.15.06 update on 06GRC power costs.xls Chart 1_ROR 5.02 3" xfId="21681"/>
    <cellStyle name="_VC 6.15.06 update on 06GRC power costs.xls Chart 1_ROR 5.02 3 2" xfId="21682"/>
    <cellStyle name="_VC 6.15.06 update on 06GRC power costs.xls Chart 1_ROR 5.02 4" xfId="21683"/>
    <cellStyle name="_VC 6.15.06 update on 06GRC power costs.xls Chart 1_Wind Integration 10GRC" xfId="21684"/>
    <cellStyle name="_VC 6.15.06 update on 06GRC power costs.xls Chart 1_Wind Integration 10GRC 2" xfId="21685"/>
    <cellStyle name="_VC 6.15.06 update on 06GRC power costs.xls Chart 1_Wind Integration 10GRC 2 2" xfId="21686"/>
    <cellStyle name="_VC 6.15.06 update on 06GRC power costs.xls Chart 1_Wind Integration 10GRC 2 2 2" xfId="21687"/>
    <cellStyle name="_VC 6.15.06 update on 06GRC power costs.xls Chart 1_Wind Integration 10GRC 2 2 2 2" xfId="21688"/>
    <cellStyle name="_VC 6.15.06 update on 06GRC power costs.xls Chart 1_Wind Integration 10GRC 2 3" xfId="21689"/>
    <cellStyle name="_VC 6.15.06 update on 06GRC power costs.xls Chart 1_Wind Integration 10GRC 2 3 2" xfId="21690"/>
    <cellStyle name="_VC 6.15.06 update on 06GRC power costs.xls Chart 1_Wind Integration 10GRC 2 4" xfId="21691"/>
    <cellStyle name="_VC 6.15.06 update on 06GRC power costs.xls Chart 1_Wind Integration 10GRC 2 4 2" xfId="21692"/>
    <cellStyle name="_VC 6.15.06 update on 06GRC power costs.xls Chart 1_Wind Integration 10GRC 3" xfId="21693"/>
    <cellStyle name="_VC 6.15.06 update on 06GRC power costs.xls Chart 1_Wind Integration 10GRC 3 2" xfId="21694"/>
    <cellStyle name="_VC 6.15.06 update on 06GRC power costs.xls Chart 1_Wind Integration 10GRC 3 2 2" xfId="21695"/>
    <cellStyle name="_VC 6.15.06 update on 06GRC power costs.xls Chart 1_Wind Integration 10GRC 3 3" xfId="21696"/>
    <cellStyle name="_VC 6.15.06 update on 06GRC power costs.xls Chart 1_Wind Integration 10GRC 4" xfId="21697"/>
    <cellStyle name="_VC 6.15.06 update on 06GRC power costs.xls Chart 1_Wind Integration 10GRC 4 2" xfId="21698"/>
    <cellStyle name="_VC 6.15.06 update on 06GRC power costs.xls Chart 1_Wind Integration 10GRC 4 2 2" xfId="21699"/>
    <cellStyle name="_VC 6.15.06 update on 06GRC power costs.xls Chart 1_Wind Integration 10GRC 4 3" xfId="21700"/>
    <cellStyle name="_VC 6.15.06 update on 06GRC power costs.xls Chart 1_Wind Integration 10GRC 5" xfId="21701"/>
    <cellStyle name="_VC 6.15.06 update on 06GRC power costs.xls Chart 1_Wind Integration 10GRC 5 2" xfId="21702"/>
    <cellStyle name="_VC 6.15.06 update on 06GRC power costs.xls Chart 1_Wind Integration 10GRC 6" xfId="21703"/>
    <cellStyle name="_VC 6.15.06 update on 06GRC power costs.xls Chart 1_Wind Integration 10GRC 6 2" xfId="21704"/>
    <cellStyle name="_VC 6.15.06 update on 06GRC power costs.xls Chart 1_Wind Integration 10GRC_DEM-WP(C) ENERG10C--ctn Mid-C_042010 2010GRC" xfId="21705"/>
    <cellStyle name="_VC 6.15.06 update on 06GRC power costs.xls Chart 1_Wind Integration 10GRC_DEM-WP(C) ENERG10C--ctn Mid-C_042010 2010GRC 2" xfId="21706"/>
    <cellStyle name="_VC 6.15.06 update on 06GRC power costs.xls Chart 2" xfId="21707"/>
    <cellStyle name="_VC 6.15.06 update on 06GRC power costs.xls Chart 2 10" xfId="21708"/>
    <cellStyle name="_VC 6.15.06 update on 06GRC power costs.xls Chart 2 10 2" xfId="21709"/>
    <cellStyle name="_VC 6.15.06 update on 06GRC power costs.xls Chart 2 11" xfId="21710"/>
    <cellStyle name="_VC 6.15.06 update on 06GRC power costs.xls Chart 2 11 2" xfId="21711"/>
    <cellStyle name="_VC 6.15.06 update on 06GRC power costs.xls Chart 2 11 3" xfId="21712"/>
    <cellStyle name="_VC 6.15.06 update on 06GRC power costs.xls Chart 2 2" xfId="21713"/>
    <cellStyle name="_VC 6.15.06 update on 06GRC power costs.xls Chart 2 2 2" xfId="21714"/>
    <cellStyle name="_VC 6.15.06 update on 06GRC power costs.xls Chart 2 2 2 2" xfId="21715"/>
    <cellStyle name="_VC 6.15.06 update on 06GRC power costs.xls Chart 2 2 2 2 2" xfId="21716"/>
    <cellStyle name="_VC 6.15.06 update on 06GRC power costs.xls Chart 2 2 2 2 2 2" xfId="21717"/>
    <cellStyle name="_VC 6.15.06 update on 06GRC power costs.xls Chart 2 2 2 3" xfId="21718"/>
    <cellStyle name="_VC 6.15.06 update on 06GRC power costs.xls Chart 2 2 2 3 2" xfId="21719"/>
    <cellStyle name="_VC 6.15.06 update on 06GRC power costs.xls Chart 2 2 2 4" xfId="21720"/>
    <cellStyle name="_VC 6.15.06 update on 06GRC power costs.xls Chart 2 2 2 4 2" xfId="21721"/>
    <cellStyle name="_VC 6.15.06 update on 06GRC power costs.xls Chart 2 2 3" xfId="21722"/>
    <cellStyle name="_VC 6.15.06 update on 06GRC power costs.xls Chart 2 2 3 2" xfId="21723"/>
    <cellStyle name="_VC 6.15.06 update on 06GRC power costs.xls Chart 2 2 3 2 2" xfId="21724"/>
    <cellStyle name="_VC 6.15.06 update on 06GRC power costs.xls Chart 2 2 3 3" xfId="21725"/>
    <cellStyle name="_VC 6.15.06 update on 06GRC power costs.xls Chart 2 2 4" xfId="21726"/>
    <cellStyle name="_VC 6.15.06 update on 06GRC power costs.xls Chart 2 2 4 2" xfId="21727"/>
    <cellStyle name="_VC 6.15.06 update on 06GRC power costs.xls Chart 2 2 4 2 2" xfId="21728"/>
    <cellStyle name="_VC 6.15.06 update on 06GRC power costs.xls Chart 2 2 4 3" xfId="21729"/>
    <cellStyle name="_VC 6.15.06 update on 06GRC power costs.xls Chart 2 2 5" xfId="21730"/>
    <cellStyle name="_VC 6.15.06 update on 06GRC power costs.xls Chart 2 2 5 2" xfId="21731"/>
    <cellStyle name="_VC 6.15.06 update on 06GRC power costs.xls Chart 2 2 6" xfId="21732"/>
    <cellStyle name="_VC 6.15.06 update on 06GRC power costs.xls Chart 2 2 6 2" xfId="21733"/>
    <cellStyle name="_VC 6.15.06 update on 06GRC power costs.xls Chart 2 3" xfId="21734"/>
    <cellStyle name="_VC 6.15.06 update on 06GRC power costs.xls Chart 2 3 2" xfId="21735"/>
    <cellStyle name="_VC 6.15.06 update on 06GRC power costs.xls Chart 2 3 2 2" xfId="21736"/>
    <cellStyle name="_VC 6.15.06 update on 06GRC power costs.xls Chart 2 3 2 2 2" xfId="21737"/>
    <cellStyle name="_VC 6.15.06 update on 06GRC power costs.xls Chart 2 3 2 3" xfId="21738"/>
    <cellStyle name="_VC 6.15.06 update on 06GRC power costs.xls Chart 2 3 3" xfId="21739"/>
    <cellStyle name="_VC 6.15.06 update on 06GRC power costs.xls Chart 2 3 3 2" xfId="21740"/>
    <cellStyle name="_VC 6.15.06 update on 06GRC power costs.xls Chart 2 3 3 2 2" xfId="21741"/>
    <cellStyle name="_VC 6.15.06 update on 06GRC power costs.xls Chart 2 3 3 3" xfId="21742"/>
    <cellStyle name="_VC 6.15.06 update on 06GRC power costs.xls Chart 2 3 4" xfId="21743"/>
    <cellStyle name="_VC 6.15.06 update on 06GRC power costs.xls Chart 2 3 4 2" xfId="21744"/>
    <cellStyle name="_VC 6.15.06 update on 06GRC power costs.xls Chart 2 3 4 2 2" xfId="21745"/>
    <cellStyle name="_VC 6.15.06 update on 06GRC power costs.xls Chart 2 3 4 3" xfId="21746"/>
    <cellStyle name="_VC 6.15.06 update on 06GRC power costs.xls Chart 2 3 5" xfId="21747"/>
    <cellStyle name="_VC 6.15.06 update on 06GRC power costs.xls Chart 2 3 5 2" xfId="21748"/>
    <cellStyle name="_VC 6.15.06 update on 06GRC power costs.xls Chart 2 4" xfId="21749"/>
    <cellStyle name="_VC 6.15.06 update on 06GRC power costs.xls Chart 2 4 2" xfId="21750"/>
    <cellStyle name="_VC 6.15.06 update on 06GRC power costs.xls Chart 2 4 2 2" xfId="21751"/>
    <cellStyle name="_VC 6.15.06 update on 06GRC power costs.xls Chart 2 4 2 2 2" xfId="21752"/>
    <cellStyle name="_VC 6.15.06 update on 06GRC power costs.xls Chart 2 4 2 2 2 2" xfId="21753"/>
    <cellStyle name="_VC 6.15.06 update on 06GRC power costs.xls Chart 2 4 2 3" xfId="21754"/>
    <cellStyle name="_VC 6.15.06 update on 06GRC power costs.xls Chart 2 4 2 3 2" xfId="21755"/>
    <cellStyle name="_VC 6.15.06 update on 06GRC power costs.xls Chart 2 4 2 4" xfId="21756"/>
    <cellStyle name="_VC 6.15.06 update on 06GRC power costs.xls Chart 2 4 2 4 2" xfId="21757"/>
    <cellStyle name="_VC 6.15.06 update on 06GRC power costs.xls Chart 2 4 3" xfId="21758"/>
    <cellStyle name="_VC 6.15.06 update on 06GRC power costs.xls Chart 2 4 3 2" xfId="21759"/>
    <cellStyle name="_VC 6.15.06 update on 06GRC power costs.xls Chart 2 4 3 2 2" xfId="21760"/>
    <cellStyle name="_VC 6.15.06 update on 06GRC power costs.xls Chart 2 4 3 3" xfId="21761"/>
    <cellStyle name="_VC 6.15.06 update on 06GRC power costs.xls Chart 2 4 4" xfId="21762"/>
    <cellStyle name="_VC 6.15.06 update on 06GRC power costs.xls Chart 2 4 4 2" xfId="21763"/>
    <cellStyle name="_VC 6.15.06 update on 06GRC power costs.xls Chart 2 4 4 2 2" xfId="21764"/>
    <cellStyle name="_VC 6.15.06 update on 06GRC power costs.xls Chart 2 4 4 3" xfId="21765"/>
    <cellStyle name="_VC 6.15.06 update on 06GRC power costs.xls Chart 2 4 5" xfId="21766"/>
    <cellStyle name="_VC 6.15.06 update on 06GRC power costs.xls Chart 2 4 5 2" xfId="21767"/>
    <cellStyle name="_VC 6.15.06 update on 06GRC power costs.xls Chart 2 4 6" xfId="21768"/>
    <cellStyle name="_VC 6.15.06 update on 06GRC power costs.xls Chart 2 4 6 2" xfId="21769"/>
    <cellStyle name="_VC 6.15.06 update on 06GRC power costs.xls Chart 2 5" xfId="21770"/>
    <cellStyle name="_VC 6.15.06 update on 06GRC power costs.xls Chart 2 5 2" xfId="21771"/>
    <cellStyle name="_VC 6.15.06 update on 06GRC power costs.xls Chart 2 5 2 2" xfId="21772"/>
    <cellStyle name="_VC 6.15.06 update on 06GRC power costs.xls Chart 2 5 2 2 2" xfId="21773"/>
    <cellStyle name="_VC 6.15.06 update on 06GRC power costs.xls Chart 2 5 2 2 2 2" xfId="21774"/>
    <cellStyle name="_VC 6.15.06 update on 06GRC power costs.xls Chart 2 5 2 3" xfId="21775"/>
    <cellStyle name="_VC 6.15.06 update on 06GRC power costs.xls Chart 2 5 2 3 2" xfId="21776"/>
    <cellStyle name="_VC 6.15.06 update on 06GRC power costs.xls Chart 2 5 2 4" xfId="21777"/>
    <cellStyle name="_VC 6.15.06 update on 06GRC power costs.xls Chart 2 5 2 4 2" xfId="21778"/>
    <cellStyle name="_VC 6.15.06 update on 06GRC power costs.xls Chart 2 5 2 5" xfId="21779"/>
    <cellStyle name="_VC 6.15.06 update on 06GRC power costs.xls Chart 2 5 3" xfId="21780"/>
    <cellStyle name="_VC 6.15.06 update on 06GRC power costs.xls Chart 2 5 3 2" xfId="21781"/>
    <cellStyle name="_VC 6.15.06 update on 06GRC power costs.xls Chart 2 5 3 2 2" xfId="21782"/>
    <cellStyle name="_VC 6.15.06 update on 06GRC power costs.xls Chart 2 5 4" xfId="21783"/>
    <cellStyle name="_VC 6.15.06 update on 06GRC power costs.xls Chart 2 5 4 2" xfId="21784"/>
    <cellStyle name="_VC 6.15.06 update on 06GRC power costs.xls Chart 2 5 5" xfId="21785"/>
    <cellStyle name="_VC 6.15.06 update on 06GRC power costs.xls Chart 2 5 5 2" xfId="21786"/>
    <cellStyle name="_VC 6.15.06 update on 06GRC power costs.xls Chart 2 6" xfId="21787"/>
    <cellStyle name="_VC 6.15.06 update on 06GRC power costs.xls Chart 2 6 2" xfId="21788"/>
    <cellStyle name="_VC 6.15.06 update on 06GRC power costs.xls Chart 2 6 2 2" xfId="21789"/>
    <cellStyle name="_VC 6.15.06 update on 06GRC power costs.xls Chart 2 6 2 2 2" xfId="21790"/>
    <cellStyle name="_VC 6.15.06 update on 06GRC power costs.xls Chart 2 6 3" xfId="21791"/>
    <cellStyle name="_VC 6.15.06 update on 06GRC power costs.xls Chart 2 6 3 2" xfId="21792"/>
    <cellStyle name="_VC 6.15.06 update on 06GRC power costs.xls Chart 2 6 4" xfId="21793"/>
    <cellStyle name="_VC 6.15.06 update on 06GRC power costs.xls Chart 2 6 4 2" xfId="21794"/>
    <cellStyle name="_VC 6.15.06 update on 06GRC power costs.xls Chart 2 7" xfId="21795"/>
    <cellStyle name="_VC 6.15.06 update on 06GRC power costs.xls Chart 2 7 2" xfId="21796"/>
    <cellStyle name="_VC 6.15.06 update on 06GRC power costs.xls Chart 2 7 2 2" xfId="21797"/>
    <cellStyle name="_VC 6.15.06 update on 06GRC power costs.xls Chart 2 7 3" xfId="21798"/>
    <cellStyle name="_VC 6.15.06 update on 06GRC power costs.xls Chart 2 8" xfId="21799"/>
    <cellStyle name="_VC 6.15.06 update on 06GRC power costs.xls Chart 2 8 2" xfId="21800"/>
    <cellStyle name="_VC 6.15.06 update on 06GRC power costs.xls Chart 2 8 2 2" xfId="21801"/>
    <cellStyle name="_VC 6.15.06 update on 06GRC power costs.xls Chart 2 8 3" xfId="21802"/>
    <cellStyle name="_VC 6.15.06 update on 06GRC power costs.xls Chart 2 9" xfId="21803"/>
    <cellStyle name="_VC 6.15.06 update on 06GRC power costs.xls Chart 2 9 2" xfId="21804"/>
    <cellStyle name="_VC 6.15.06 update on 06GRC power costs.xls Chart 2 9 2 2" xfId="21805"/>
    <cellStyle name="_VC 6.15.06 update on 06GRC power costs.xls Chart 2 9 2 2 2" xfId="21806"/>
    <cellStyle name="_VC 6.15.06 update on 06GRC power costs.xls Chart 2 9 2 3" xfId="21807"/>
    <cellStyle name="_VC 6.15.06 update on 06GRC power costs.xls Chart 2 9 3" xfId="21808"/>
    <cellStyle name="_VC 6.15.06 update on 06GRC power costs.xls Chart 2 9 3 2" xfId="21809"/>
    <cellStyle name="_VC 6.15.06 update on 06GRC power costs.xls Chart 2 9 4" xfId="21810"/>
    <cellStyle name="_VC 6.15.06 update on 06GRC power costs.xls Chart 2_04 07E Wild Horse Wind Expansion (C) (2)" xfId="21811"/>
    <cellStyle name="_VC 6.15.06 update on 06GRC power costs.xls Chart 2_04 07E Wild Horse Wind Expansion (C) (2) 2" xfId="21812"/>
    <cellStyle name="_VC 6.15.06 update on 06GRC power costs.xls Chart 2_04 07E Wild Horse Wind Expansion (C) (2) 2 2" xfId="21813"/>
    <cellStyle name="_VC 6.15.06 update on 06GRC power costs.xls Chart 2_04 07E Wild Horse Wind Expansion (C) (2) 2 2 2" xfId="21814"/>
    <cellStyle name="_VC 6.15.06 update on 06GRC power costs.xls Chart 2_04 07E Wild Horse Wind Expansion (C) (2) 2 2 2 2" xfId="21815"/>
    <cellStyle name="_VC 6.15.06 update on 06GRC power costs.xls Chart 2_04 07E Wild Horse Wind Expansion (C) (2) 2 3" xfId="21816"/>
    <cellStyle name="_VC 6.15.06 update on 06GRC power costs.xls Chart 2_04 07E Wild Horse Wind Expansion (C) (2) 2 3 2" xfId="21817"/>
    <cellStyle name="_VC 6.15.06 update on 06GRC power costs.xls Chart 2_04 07E Wild Horse Wind Expansion (C) (2) 2 4" xfId="21818"/>
    <cellStyle name="_VC 6.15.06 update on 06GRC power costs.xls Chart 2_04 07E Wild Horse Wind Expansion (C) (2) 2 4 2" xfId="21819"/>
    <cellStyle name="_VC 6.15.06 update on 06GRC power costs.xls Chart 2_04 07E Wild Horse Wind Expansion (C) (2) 3" xfId="21820"/>
    <cellStyle name="_VC 6.15.06 update on 06GRC power costs.xls Chart 2_04 07E Wild Horse Wind Expansion (C) (2) 3 2" xfId="21821"/>
    <cellStyle name="_VC 6.15.06 update on 06GRC power costs.xls Chart 2_04 07E Wild Horse Wind Expansion (C) (2) 3 2 2" xfId="21822"/>
    <cellStyle name="_VC 6.15.06 update on 06GRC power costs.xls Chart 2_04 07E Wild Horse Wind Expansion (C) (2) 3 3" xfId="21823"/>
    <cellStyle name="_VC 6.15.06 update on 06GRC power costs.xls Chart 2_04 07E Wild Horse Wind Expansion (C) (2) 4" xfId="21824"/>
    <cellStyle name="_VC 6.15.06 update on 06GRC power costs.xls Chart 2_04 07E Wild Horse Wind Expansion (C) (2) 4 2" xfId="21825"/>
    <cellStyle name="_VC 6.15.06 update on 06GRC power costs.xls Chart 2_04 07E Wild Horse Wind Expansion (C) (2) 4 2 2" xfId="21826"/>
    <cellStyle name="_VC 6.15.06 update on 06GRC power costs.xls Chart 2_04 07E Wild Horse Wind Expansion (C) (2) 4 3" xfId="21827"/>
    <cellStyle name="_VC 6.15.06 update on 06GRC power costs.xls Chart 2_04 07E Wild Horse Wind Expansion (C) (2) 5" xfId="21828"/>
    <cellStyle name="_VC 6.15.06 update on 06GRC power costs.xls Chart 2_04 07E Wild Horse Wind Expansion (C) (2) 5 2" xfId="21829"/>
    <cellStyle name="_VC 6.15.06 update on 06GRC power costs.xls Chart 2_04 07E Wild Horse Wind Expansion (C) (2) 6" xfId="21830"/>
    <cellStyle name="_VC 6.15.06 update on 06GRC power costs.xls Chart 2_04 07E Wild Horse Wind Expansion (C) (2) 6 2" xfId="21831"/>
    <cellStyle name="_VC 6.15.06 update on 06GRC power costs.xls Chart 2_04 07E Wild Horse Wind Expansion (C) (2)_Adj Bench DR 3 for Initial Briefs (Electric)" xfId="21832"/>
    <cellStyle name="_VC 6.15.06 update on 06GRC power costs.xls Chart 2_04 07E Wild Horse Wind Expansion (C) (2)_Adj Bench DR 3 for Initial Briefs (Electric) 2" xfId="21833"/>
    <cellStyle name="_VC 6.15.06 update on 06GRC power costs.xls Chart 2_04 07E Wild Horse Wind Expansion (C) (2)_Adj Bench DR 3 for Initial Briefs (Electric) 2 2" xfId="21834"/>
    <cellStyle name="_VC 6.15.06 update on 06GRC power costs.xls Chart 2_04 07E Wild Horse Wind Expansion (C) (2)_Adj Bench DR 3 for Initial Briefs (Electric) 2 2 2" xfId="21835"/>
    <cellStyle name="_VC 6.15.06 update on 06GRC power costs.xls Chart 2_04 07E Wild Horse Wind Expansion (C) (2)_Adj Bench DR 3 for Initial Briefs (Electric) 2 2 2 2" xfId="21836"/>
    <cellStyle name="_VC 6.15.06 update on 06GRC power costs.xls Chart 2_04 07E Wild Horse Wind Expansion (C) (2)_Adj Bench DR 3 for Initial Briefs (Electric) 2 3" xfId="21837"/>
    <cellStyle name="_VC 6.15.06 update on 06GRC power costs.xls Chart 2_04 07E Wild Horse Wind Expansion (C) (2)_Adj Bench DR 3 for Initial Briefs (Electric) 2 3 2" xfId="21838"/>
    <cellStyle name="_VC 6.15.06 update on 06GRC power costs.xls Chart 2_04 07E Wild Horse Wind Expansion (C) (2)_Adj Bench DR 3 for Initial Briefs (Electric) 2 4" xfId="21839"/>
    <cellStyle name="_VC 6.15.06 update on 06GRC power costs.xls Chart 2_04 07E Wild Horse Wind Expansion (C) (2)_Adj Bench DR 3 for Initial Briefs (Electric) 2 4 2" xfId="21840"/>
    <cellStyle name="_VC 6.15.06 update on 06GRC power costs.xls Chart 2_04 07E Wild Horse Wind Expansion (C) (2)_Adj Bench DR 3 for Initial Briefs (Electric) 3" xfId="21841"/>
    <cellStyle name="_VC 6.15.06 update on 06GRC power costs.xls Chart 2_04 07E Wild Horse Wind Expansion (C) (2)_Adj Bench DR 3 for Initial Briefs (Electric) 3 2" xfId="21842"/>
    <cellStyle name="_VC 6.15.06 update on 06GRC power costs.xls Chart 2_04 07E Wild Horse Wind Expansion (C) (2)_Adj Bench DR 3 for Initial Briefs (Electric) 3 2 2" xfId="21843"/>
    <cellStyle name="_VC 6.15.06 update on 06GRC power costs.xls Chart 2_04 07E Wild Horse Wind Expansion (C) (2)_Adj Bench DR 3 for Initial Briefs (Electric) 3 3" xfId="21844"/>
    <cellStyle name="_VC 6.15.06 update on 06GRC power costs.xls Chart 2_04 07E Wild Horse Wind Expansion (C) (2)_Adj Bench DR 3 for Initial Briefs (Electric) 4" xfId="21845"/>
    <cellStyle name="_VC 6.15.06 update on 06GRC power costs.xls Chart 2_04 07E Wild Horse Wind Expansion (C) (2)_Adj Bench DR 3 for Initial Briefs (Electric) 4 2" xfId="21846"/>
    <cellStyle name="_VC 6.15.06 update on 06GRC power costs.xls Chart 2_04 07E Wild Horse Wind Expansion (C) (2)_Adj Bench DR 3 for Initial Briefs (Electric) 4 2 2" xfId="21847"/>
    <cellStyle name="_VC 6.15.06 update on 06GRC power costs.xls Chart 2_04 07E Wild Horse Wind Expansion (C) (2)_Adj Bench DR 3 for Initial Briefs (Electric) 4 3" xfId="21848"/>
    <cellStyle name="_VC 6.15.06 update on 06GRC power costs.xls Chart 2_04 07E Wild Horse Wind Expansion (C) (2)_Adj Bench DR 3 for Initial Briefs (Electric) 5" xfId="21849"/>
    <cellStyle name="_VC 6.15.06 update on 06GRC power costs.xls Chart 2_04 07E Wild Horse Wind Expansion (C) (2)_Adj Bench DR 3 for Initial Briefs (Electric) 5 2" xfId="21850"/>
    <cellStyle name="_VC 6.15.06 update on 06GRC power costs.xls Chart 2_04 07E Wild Horse Wind Expansion (C) (2)_Adj Bench DR 3 for Initial Briefs (Electric) 6" xfId="21851"/>
    <cellStyle name="_VC 6.15.06 update on 06GRC power costs.xls Chart 2_04 07E Wild Horse Wind Expansion (C) (2)_Adj Bench DR 3 for Initial Briefs (Electric) 6 2" xfId="21852"/>
    <cellStyle name="_VC 6.15.06 update on 06GRC power costs.xls Chart 2_04 07E Wild Horse Wind Expansion (C) (2)_Adj Bench DR 3 for Initial Briefs (Electric)_DEM-WP(C) ENERG10C--ctn Mid-C_042010 2010GRC" xfId="21853"/>
    <cellStyle name="_VC 6.15.06 update on 06GRC power costs.xls Chart 2_04 07E Wild Horse Wind Expansion (C) (2)_Adj Bench DR 3 for Initial Briefs (Electric)_DEM-WP(C) ENERG10C--ctn Mid-C_042010 2010GRC 2" xfId="21854"/>
    <cellStyle name="_VC 6.15.06 update on 06GRC power costs.xls Chart 2_04 07E Wild Horse Wind Expansion (C) (2)_Book1" xfId="21855"/>
    <cellStyle name="_VC 6.15.06 update on 06GRC power costs.xls Chart 2_04 07E Wild Horse Wind Expansion (C) (2)_Book1 2" xfId="21856"/>
    <cellStyle name="_VC 6.15.06 update on 06GRC power costs.xls Chart 2_04 07E Wild Horse Wind Expansion (C) (2)_DEM-WP(C) ENERG10C--ctn Mid-C_042010 2010GRC" xfId="21857"/>
    <cellStyle name="_VC 6.15.06 update on 06GRC power costs.xls Chart 2_04 07E Wild Horse Wind Expansion (C) (2)_DEM-WP(C) ENERG10C--ctn Mid-C_042010 2010GRC 2" xfId="21858"/>
    <cellStyle name="_VC 6.15.06 update on 06GRC power costs.xls Chart 2_04 07E Wild Horse Wind Expansion (C) (2)_Electric Rev Req Model (2009 GRC) " xfId="21859"/>
    <cellStyle name="_VC 6.15.06 update on 06GRC power costs.xls Chart 2_04 07E Wild Horse Wind Expansion (C) (2)_Electric Rev Req Model (2009 GRC)  2" xfId="21860"/>
    <cellStyle name="_VC 6.15.06 update on 06GRC power costs.xls Chart 2_04 07E Wild Horse Wind Expansion (C) (2)_Electric Rev Req Model (2009 GRC)  2 2" xfId="21861"/>
    <cellStyle name="_VC 6.15.06 update on 06GRC power costs.xls Chart 2_04 07E Wild Horse Wind Expansion (C) (2)_Electric Rev Req Model (2009 GRC)  2 2 2" xfId="21862"/>
    <cellStyle name="_VC 6.15.06 update on 06GRC power costs.xls Chart 2_04 07E Wild Horse Wind Expansion (C) (2)_Electric Rev Req Model (2009 GRC)  2 2 2 2" xfId="21863"/>
    <cellStyle name="_VC 6.15.06 update on 06GRC power costs.xls Chart 2_04 07E Wild Horse Wind Expansion (C) (2)_Electric Rev Req Model (2009 GRC)  2 3" xfId="21864"/>
    <cellStyle name="_VC 6.15.06 update on 06GRC power costs.xls Chart 2_04 07E Wild Horse Wind Expansion (C) (2)_Electric Rev Req Model (2009 GRC)  2 3 2" xfId="21865"/>
    <cellStyle name="_VC 6.15.06 update on 06GRC power costs.xls Chart 2_04 07E Wild Horse Wind Expansion (C) (2)_Electric Rev Req Model (2009 GRC)  2 4" xfId="21866"/>
    <cellStyle name="_VC 6.15.06 update on 06GRC power costs.xls Chart 2_04 07E Wild Horse Wind Expansion (C) (2)_Electric Rev Req Model (2009 GRC)  2 4 2" xfId="21867"/>
    <cellStyle name="_VC 6.15.06 update on 06GRC power costs.xls Chart 2_04 07E Wild Horse Wind Expansion (C) (2)_Electric Rev Req Model (2009 GRC)  3" xfId="21868"/>
    <cellStyle name="_VC 6.15.06 update on 06GRC power costs.xls Chart 2_04 07E Wild Horse Wind Expansion (C) (2)_Electric Rev Req Model (2009 GRC)  3 2" xfId="21869"/>
    <cellStyle name="_VC 6.15.06 update on 06GRC power costs.xls Chart 2_04 07E Wild Horse Wind Expansion (C) (2)_Electric Rev Req Model (2009 GRC)  3 2 2" xfId="21870"/>
    <cellStyle name="_VC 6.15.06 update on 06GRC power costs.xls Chart 2_04 07E Wild Horse Wind Expansion (C) (2)_Electric Rev Req Model (2009 GRC)  3 3" xfId="21871"/>
    <cellStyle name="_VC 6.15.06 update on 06GRC power costs.xls Chart 2_04 07E Wild Horse Wind Expansion (C) (2)_Electric Rev Req Model (2009 GRC)  4" xfId="21872"/>
    <cellStyle name="_VC 6.15.06 update on 06GRC power costs.xls Chart 2_04 07E Wild Horse Wind Expansion (C) (2)_Electric Rev Req Model (2009 GRC)  4 2" xfId="21873"/>
    <cellStyle name="_VC 6.15.06 update on 06GRC power costs.xls Chart 2_04 07E Wild Horse Wind Expansion (C) (2)_Electric Rev Req Model (2009 GRC)  4 2 2" xfId="21874"/>
    <cellStyle name="_VC 6.15.06 update on 06GRC power costs.xls Chart 2_04 07E Wild Horse Wind Expansion (C) (2)_Electric Rev Req Model (2009 GRC)  4 3" xfId="21875"/>
    <cellStyle name="_VC 6.15.06 update on 06GRC power costs.xls Chart 2_04 07E Wild Horse Wind Expansion (C) (2)_Electric Rev Req Model (2009 GRC)  5" xfId="21876"/>
    <cellStyle name="_VC 6.15.06 update on 06GRC power costs.xls Chart 2_04 07E Wild Horse Wind Expansion (C) (2)_Electric Rev Req Model (2009 GRC)  5 2" xfId="21877"/>
    <cellStyle name="_VC 6.15.06 update on 06GRC power costs.xls Chart 2_04 07E Wild Horse Wind Expansion (C) (2)_Electric Rev Req Model (2009 GRC)  6" xfId="21878"/>
    <cellStyle name="_VC 6.15.06 update on 06GRC power costs.xls Chart 2_04 07E Wild Horse Wind Expansion (C) (2)_Electric Rev Req Model (2009 GRC)  6 2" xfId="21879"/>
    <cellStyle name="_VC 6.15.06 update on 06GRC power costs.xls Chart 2_04 07E Wild Horse Wind Expansion (C) (2)_Electric Rev Req Model (2009 GRC) _DEM-WP(C) ENERG10C--ctn Mid-C_042010 2010GRC" xfId="21880"/>
    <cellStyle name="_VC 6.15.06 update on 06GRC power costs.xls Chart 2_04 07E Wild Horse Wind Expansion (C) (2)_Electric Rev Req Model (2009 GRC) _DEM-WP(C) ENERG10C--ctn Mid-C_042010 2010GRC 2" xfId="21881"/>
    <cellStyle name="_VC 6.15.06 update on 06GRC power costs.xls Chart 2_04 07E Wild Horse Wind Expansion (C) (2)_Electric Rev Req Model (2009 GRC) Rebuttal" xfId="21882"/>
    <cellStyle name="_VC 6.15.06 update on 06GRC power costs.xls Chart 2_04 07E Wild Horse Wind Expansion (C) (2)_Electric Rev Req Model (2009 GRC) Rebuttal 2" xfId="21883"/>
    <cellStyle name="_VC 6.15.06 update on 06GRC power costs.xls Chart 2_04 07E Wild Horse Wind Expansion (C) (2)_Electric Rev Req Model (2009 GRC) Rebuttal 2 2" xfId="21884"/>
    <cellStyle name="_VC 6.15.06 update on 06GRC power costs.xls Chart 2_04 07E Wild Horse Wind Expansion (C) (2)_Electric Rev Req Model (2009 GRC) Rebuttal 2 2 2" xfId="21885"/>
    <cellStyle name="_VC 6.15.06 update on 06GRC power costs.xls Chart 2_04 07E Wild Horse Wind Expansion (C) (2)_Electric Rev Req Model (2009 GRC) Rebuttal 2 3" xfId="21886"/>
    <cellStyle name="_VC 6.15.06 update on 06GRC power costs.xls Chart 2_04 07E Wild Horse Wind Expansion (C) (2)_Electric Rev Req Model (2009 GRC) Rebuttal 3" xfId="21887"/>
    <cellStyle name="_VC 6.15.06 update on 06GRC power costs.xls Chart 2_04 07E Wild Horse Wind Expansion (C) (2)_Electric Rev Req Model (2009 GRC) Rebuttal 3 2" xfId="21888"/>
    <cellStyle name="_VC 6.15.06 update on 06GRC power costs.xls Chart 2_04 07E Wild Horse Wind Expansion (C) (2)_Electric Rev Req Model (2009 GRC) Rebuttal 4" xfId="21889"/>
    <cellStyle name="_VC 6.15.06 update on 06GRC power costs.xls Chart 2_04 07E Wild Horse Wind Expansion (C) (2)_Electric Rev Req Model (2009 GRC) Rebuttal REmoval of New  WH Solar AdjustMI" xfId="21890"/>
    <cellStyle name="_VC 6.15.06 update on 06GRC power costs.xls Chart 2_04 07E Wild Horse Wind Expansion (C) (2)_Electric Rev Req Model (2009 GRC) Rebuttal REmoval of New  WH Solar AdjustMI 2" xfId="21891"/>
    <cellStyle name="_VC 6.15.06 update on 06GRC power costs.xls Chart 2_04 07E Wild Horse Wind Expansion (C) (2)_Electric Rev Req Model (2009 GRC) Rebuttal REmoval of New  WH Solar AdjustMI 2 2" xfId="21892"/>
    <cellStyle name="_VC 6.15.06 update on 06GRC power costs.xls Chart 2_04 07E Wild Horse Wind Expansion (C) (2)_Electric Rev Req Model (2009 GRC) Rebuttal REmoval of New  WH Solar AdjustMI 2 2 2" xfId="21893"/>
    <cellStyle name="_VC 6.15.06 update on 06GRC power costs.xls Chart 2_04 07E Wild Horse Wind Expansion (C) (2)_Electric Rev Req Model (2009 GRC) Rebuttal REmoval of New  WH Solar AdjustMI 2 2 2 2" xfId="21894"/>
    <cellStyle name="_VC 6.15.06 update on 06GRC power costs.xls Chart 2_04 07E Wild Horse Wind Expansion (C) (2)_Electric Rev Req Model (2009 GRC) Rebuttal REmoval of New  WH Solar AdjustMI 2 3" xfId="21895"/>
    <cellStyle name="_VC 6.15.06 update on 06GRC power costs.xls Chart 2_04 07E Wild Horse Wind Expansion (C) (2)_Electric Rev Req Model (2009 GRC) Rebuttal REmoval of New  WH Solar AdjustMI 2 3 2" xfId="21896"/>
    <cellStyle name="_VC 6.15.06 update on 06GRC power costs.xls Chart 2_04 07E Wild Horse Wind Expansion (C) (2)_Electric Rev Req Model (2009 GRC) Rebuttal REmoval of New  WH Solar AdjustMI 2 4" xfId="21897"/>
    <cellStyle name="_VC 6.15.06 update on 06GRC power costs.xls Chart 2_04 07E Wild Horse Wind Expansion (C) (2)_Electric Rev Req Model (2009 GRC) Rebuttal REmoval of New  WH Solar AdjustMI 2 4 2" xfId="21898"/>
    <cellStyle name="_VC 6.15.06 update on 06GRC power costs.xls Chart 2_04 07E Wild Horse Wind Expansion (C) (2)_Electric Rev Req Model (2009 GRC) Rebuttal REmoval of New  WH Solar AdjustMI 3" xfId="21899"/>
    <cellStyle name="_VC 6.15.06 update on 06GRC power costs.xls Chart 2_04 07E Wild Horse Wind Expansion (C) (2)_Electric Rev Req Model (2009 GRC) Rebuttal REmoval of New  WH Solar AdjustMI 3 2" xfId="21900"/>
    <cellStyle name="_VC 6.15.06 update on 06GRC power costs.xls Chart 2_04 07E Wild Horse Wind Expansion (C) (2)_Electric Rev Req Model (2009 GRC) Rebuttal REmoval of New  WH Solar AdjustMI 3 2 2" xfId="21901"/>
    <cellStyle name="_VC 6.15.06 update on 06GRC power costs.xls Chart 2_04 07E Wild Horse Wind Expansion (C) (2)_Electric Rev Req Model (2009 GRC) Rebuttal REmoval of New  WH Solar AdjustMI 3 3" xfId="21902"/>
    <cellStyle name="_VC 6.15.06 update on 06GRC power costs.xls Chart 2_04 07E Wild Horse Wind Expansion (C) (2)_Electric Rev Req Model (2009 GRC) Rebuttal REmoval of New  WH Solar AdjustMI 4" xfId="21903"/>
    <cellStyle name="_VC 6.15.06 update on 06GRC power costs.xls Chart 2_04 07E Wild Horse Wind Expansion (C) (2)_Electric Rev Req Model (2009 GRC) Rebuttal REmoval of New  WH Solar AdjustMI 4 2" xfId="21904"/>
    <cellStyle name="_VC 6.15.06 update on 06GRC power costs.xls Chart 2_04 07E Wild Horse Wind Expansion (C) (2)_Electric Rev Req Model (2009 GRC) Rebuttal REmoval of New  WH Solar AdjustMI 4 2 2" xfId="21905"/>
    <cellStyle name="_VC 6.15.06 update on 06GRC power costs.xls Chart 2_04 07E Wild Horse Wind Expansion (C) (2)_Electric Rev Req Model (2009 GRC) Rebuttal REmoval of New  WH Solar AdjustMI 4 3" xfId="21906"/>
    <cellStyle name="_VC 6.15.06 update on 06GRC power costs.xls Chart 2_04 07E Wild Horse Wind Expansion (C) (2)_Electric Rev Req Model (2009 GRC) Rebuttal REmoval of New  WH Solar AdjustMI 5" xfId="21907"/>
    <cellStyle name="_VC 6.15.06 update on 06GRC power costs.xls Chart 2_04 07E Wild Horse Wind Expansion (C) (2)_Electric Rev Req Model (2009 GRC) Rebuttal REmoval of New  WH Solar AdjustMI 5 2" xfId="21908"/>
    <cellStyle name="_VC 6.15.06 update on 06GRC power costs.xls Chart 2_04 07E Wild Horse Wind Expansion (C) (2)_Electric Rev Req Model (2009 GRC) Rebuttal REmoval of New  WH Solar AdjustMI 6" xfId="21909"/>
    <cellStyle name="_VC 6.15.06 update on 06GRC power costs.xls Chart 2_04 07E Wild Horse Wind Expansion (C) (2)_Electric Rev Req Model (2009 GRC) Rebuttal REmoval of New  WH Solar AdjustMI 6 2" xfId="21910"/>
    <cellStyle name="_VC 6.15.06 update on 06GRC power costs.xls Chart 2_04 07E Wild Horse Wind Expansion (C) (2)_Electric Rev Req Model (2009 GRC) Rebuttal REmoval of New  WH Solar AdjustMI_DEM-WP(C) ENERG10C--ctn Mid-C_042010 2010GRC" xfId="21911"/>
    <cellStyle name="_VC 6.15.06 update on 06GRC power costs.xls Chart 2_04 07E Wild Horse Wind Expansion (C) (2)_Electric Rev Req Model (2009 GRC) Rebuttal REmoval of New  WH Solar AdjustMI_DEM-WP(C) ENERG10C--ctn Mid-C_042010 2010GRC 2" xfId="21912"/>
    <cellStyle name="_VC 6.15.06 update on 06GRC power costs.xls Chart 2_04 07E Wild Horse Wind Expansion (C) (2)_Electric Rev Req Model (2009 GRC) Revised 01-18-2010" xfId="21913"/>
    <cellStyle name="_VC 6.15.06 update on 06GRC power costs.xls Chart 2_04 07E Wild Horse Wind Expansion (C) (2)_Electric Rev Req Model (2009 GRC) Revised 01-18-2010 2" xfId="21914"/>
    <cellStyle name="_VC 6.15.06 update on 06GRC power costs.xls Chart 2_04 07E Wild Horse Wind Expansion (C) (2)_Electric Rev Req Model (2009 GRC) Revised 01-18-2010 2 2" xfId="21915"/>
    <cellStyle name="_VC 6.15.06 update on 06GRC power costs.xls Chart 2_04 07E Wild Horse Wind Expansion (C) (2)_Electric Rev Req Model (2009 GRC) Revised 01-18-2010 2 2 2" xfId="21916"/>
    <cellStyle name="_VC 6.15.06 update on 06GRC power costs.xls Chart 2_04 07E Wild Horse Wind Expansion (C) (2)_Electric Rev Req Model (2009 GRC) Revised 01-18-2010 2 2 2 2" xfId="21917"/>
    <cellStyle name="_VC 6.15.06 update on 06GRC power costs.xls Chart 2_04 07E Wild Horse Wind Expansion (C) (2)_Electric Rev Req Model (2009 GRC) Revised 01-18-2010 2 3" xfId="21918"/>
    <cellStyle name="_VC 6.15.06 update on 06GRC power costs.xls Chart 2_04 07E Wild Horse Wind Expansion (C) (2)_Electric Rev Req Model (2009 GRC) Revised 01-18-2010 2 3 2" xfId="21919"/>
    <cellStyle name="_VC 6.15.06 update on 06GRC power costs.xls Chart 2_04 07E Wild Horse Wind Expansion (C) (2)_Electric Rev Req Model (2009 GRC) Revised 01-18-2010 2 4" xfId="21920"/>
    <cellStyle name="_VC 6.15.06 update on 06GRC power costs.xls Chart 2_04 07E Wild Horse Wind Expansion (C) (2)_Electric Rev Req Model (2009 GRC) Revised 01-18-2010 2 4 2" xfId="21921"/>
    <cellStyle name="_VC 6.15.06 update on 06GRC power costs.xls Chart 2_04 07E Wild Horse Wind Expansion (C) (2)_Electric Rev Req Model (2009 GRC) Revised 01-18-2010 3" xfId="21922"/>
    <cellStyle name="_VC 6.15.06 update on 06GRC power costs.xls Chart 2_04 07E Wild Horse Wind Expansion (C) (2)_Electric Rev Req Model (2009 GRC) Revised 01-18-2010 3 2" xfId="21923"/>
    <cellStyle name="_VC 6.15.06 update on 06GRC power costs.xls Chart 2_04 07E Wild Horse Wind Expansion (C) (2)_Electric Rev Req Model (2009 GRC) Revised 01-18-2010 3 2 2" xfId="21924"/>
    <cellStyle name="_VC 6.15.06 update on 06GRC power costs.xls Chart 2_04 07E Wild Horse Wind Expansion (C) (2)_Electric Rev Req Model (2009 GRC) Revised 01-18-2010 3 3" xfId="21925"/>
    <cellStyle name="_VC 6.15.06 update on 06GRC power costs.xls Chart 2_04 07E Wild Horse Wind Expansion (C) (2)_Electric Rev Req Model (2009 GRC) Revised 01-18-2010 4" xfId="21926"/>
    <cellStyle name="_VC 6.15.06 update on 06GRC power costs.xls Chart 2_04 07E Wild Horse Wind Expansion (C) (2)_Electric Rev Req Model (2009 GRC) Revised 01-18-2010 4 2" xfId="21927"/>
    <cellStyle name="_VC 6.15.06 update on 06GRC power costs.xls Chart 2_04 07E Wild Horse Wind Expansion (C) (2)_Electric Rev Req Model (2009 GRC) Revised 01-18-2010 4 2 2" xfId="21928"/>
    <cellStyle name="_VC 6.15.06 update on 06GRC power costs.xls Chart 2_04 07E Wild Horse Wind Expansion (C) (2)_Electric Rev Req Model (2009 GRC) Revised 01-18-2010 4 3" xfId="21929"/>
    <cellStyle name="_VC 6.15.06 update on 06GRC power costs.xls Chart 2_04 07E Wild Horse Wind Expansion (C) (2)_Electric Rev Req Model (2009 GRC) Revised 01-18-2010 5" xfId="21930"/>
    <cellStyle name="_VC 6.15.06 update on 06GRC power costs.xls Chart 2_04 07E Wild Horse Wind Expansion (C) (2)_Electric Rev Req Model (2009 GRC) Revised 01-18-2010 5 2" xfId="21931"/>
    <cellStyle name="_VC 6.15.06 update on 06GRC power costs.xls Chart 2_04 07E Wild Horse Wind Expansion (C) (2)_Electric Rev Req Model (2009 GRC) Revised 01-18-2010 6" xfId="21932"/>
    <cellStyle name="_VC 6.15.06 update on 06GRC power costs.xls Chart 2_04 07E Wild Horse Wind Expansion (C) (2)_Electric Rev Req Model (2009 GRC) Revised 01-18-2010 6 2" xfId="21933"/>
    <cellStyle name="_VC 6.15.06 update on 06GRC power costs.xls Chart 2_04 07E Wild Horse Wind Expansion (C) (2)_Electric Rev Req Model (2009 GRC) Revised 01-18-2010_DEM-WP(C) ENERG10C--ctn Mid-C_042010 2010GRC" xfId="21934"/>
    <cellStyle name="_VC 6.15.06 update on 06GRC power costs.xls Chart 2_04 07E Wild Horse Wind Expansion (C) (2)_Electric Rev Req Model (2009 GRC) Revised 01-18-2010_DEM-WP(C) ENERG10C--ctn Mid-C_042010 2010GRC 2" xfId="21935"/>
    <cellStyle name="_VC 6.15.06 update on 06GRC power costs.xls Chart 2_04 07E Wild Horse Wind Expansion (C) (2)_Electric Rev Req Model (2010 GRC)" xfId="21936"/>
    <cellStyle name="_VC 6.15.06 update on 06GRC power costs.xls Chart 2_04 07E Wild Horse Wind Expansion (C) (2)_Electric Rev Req Model (2010 GRC) 2" xfId="21937"/>
    <cellStyle name="_VC 6.15.06 update on 06GRC power costs.xls Chart 2_04 07E Wild Horse Wind Expansion (C) (2)_Electric Rev Req Model (2010 GRC) SF" xfId="21938"/>
    <cellStyle name="_VC 6.15.06 update on 06GRC power costs.xls Chart 2_04 07E Wild Horse Wind Expansion (C) (2)_Electric Rev Req Model (2010 GRC) SF 2" xfId="21939"/>
    <cellStyle name="_VC 6.15.06 update on 06GRC power costs.xls Chart 2_04 07E Wild Horse Wind Expansion (C) (2)_Final Order Electric EXHIBIT A-1" xfId="21940"/>
    <cellStyle name="_VC 6.15.06 update on 06GRC power costs.xls Chart 2_04 07E Wild Horse Wind Expansion (C) (2)_Final Order Electric EXHIBIT A-1 2" xfId="21941"/>
    <cellStyle name="_VC 6.15.06 update on 06GRC power costs.xls Chart 2_04 07E Wild Horse Wind Expansion (C) (2)_Final Order Electric EXHIBIT A-1 2 2" xfId="21942"/>
    <cellStyle name="_VC 6.15.06 update on 06GRC power costs.xls Chart 2_04 07E Wild Horse Wind Expansion (C) (2)_Final Order Electric EXHIBIT A-1 2 2 2" xfId="21943"/>
    <cellStyle name="_VC 6.15.06 update on 06GRC power costs.xls Chart 2_04 07E Wild Horse Wind Expansion (C) (2)_Final Order Electric EXHIBIT A-1 2 3" xfId="21944"/>
    <cellStyle name="_VC 6.15.06 update on 06GRC power costs.xls Chart 2_04 07E Wild Horse Wind Expansion (C) (2)_Final Order Electric EXHIBIT A-1 3" xfId="21945"/>
    <cellStyle name="_VC 6.15.06 update on 06GRC power costs.xls Chart 2_04 07E Wild Horse Wind Expansion (C) (2)_Final Order Electric EXHIBIT A-1 3 2" xfId="21946"/>
    <cellStyle name="_VC 6.15.06 update on 06GRC power costs.xls Chart 2_04 07E Wild Horse Wind Expansion (C) (2)_Final Order Electric EXHIBIT A-1 3 2 2" xfId="21947"/>
    <cellStyle name="_VC 6.15.06 update on 06GRC power costs.xls Chart 2_04 07E Wild Horse Wind Expansion (C) (2)_Final Order Electric EXHIBIT A-1 3 3" xfId="21948"/>
    <cellStyle name="_VC 6.15.06 update on 06GRC power costs.xls Chart 2_04 07E Wild Horse Wind Expansion (C) (2)_Final Order Electric EXHIBIT A-1 4" xfId="21949"/>
    <cellStyle name="_VC 6.15.06 update on 06GRC power costs.xls Chart 2_04 07E Wild Horse Wind Expansion (C) (2)_Final Order Electric EXHIBIT A-1 4 2" xfId="21950"/>
    <cellStyle name="_VC 6.15.06 update on 06GRC power costs.xls Chart 2_04 07E Wild Horse Wind Expansion (C) (2)_Final Order Electric EXHIBIT A-1 5" xfId="21951"/>
    <cellStyle name="_VC 6.15.06 update on 06GRC power costs.xls Chart 2_04 07E Wild Horse Wind Expansion (C) (2)_Final Order Electric EXHIBIT A-1 6" xfId="21952"/>
    <cellStyle name="_VC 6.15.06 update on 06GRC power costs.xls Chart 2_04 07E Wild Horse Wind Expansion (C) (2)_TENASKA REGULATORY ASSET" xfId="21953"/>
    <cellStyle name="_VC 6.15.06 update on 06GRC power costs.xls Chart 2_04 07E Wild Horse Wind Expansion (C) (2)_TENASKA REGULATORY ASSET 2" xfId="21954"/>
    <cellStyle name="_VC 6.15.06 update on 06GRC power costs.xls Chart 2_04 07E Wild Horse Wind Expansion (C) (2)_TENASKA REGULATORY ASSET 2 2" xfId="21955"/>
    <cellStyle name="_VC 6.15.06 update on 06GRC power costs.xls Chart 2_04 07E Wild Horse Wind Expansion (C) (2)_TENASKA REGULATORY ASSET 2 2 2" xfId="21956"/>
    <cellStyle name="_VC 6.15.06 update on 06GRC power costs.xls Chart 2_04 07E Wild Horse Wind Expansion (C) (2)_TENASKA REGULATORY ASSET 2 3" xfId="21957"/>
    <cellStyle name="_VC 6.15.06 update on 06GRC power costs.xls Chart 2_04 07E Wild Horse Wind Expansion (C) (2)_TENASKA REGULATORY ASSET 3" xfId="21958"/>
    <cellStyle name="_VC 6.15.06 update on 06GRC power costs.xls Chart 2_04 07E Wild Horse Wind Expansion (C) (2)_TENASKA REGULATORY ASSET 3 2" xfId="21959"/>
    <cellStyle name="_VC 6.15.06 update on 06GRC power costs.xls Chart 2_04 07E Wild Horse Wind Expansion (C) (2)_TENASKA REGULATORY ASSET 3 2 2" xfId="21960"/>
    <cellStyle name="_VC 6.15.06 update on 06GRC power costs.xls Chart 2_04 07E Wild Horse Wind Expansion (C) (2)_TENASKA REGULATORY ASSET 3 3" xfId="21961"/>
    <cellStyle name="_VC 6.15.06 update on 06GRC power costs.xls Chart 2_04 07E Wild Horse Wind Expansion (C) (2)_TENASKA REGULATORY ASSET 4" xfId="21962"/>
    <cellStyle name="_VC 6.15.06 update on 06GRC power costs.xls Chart 2_04 07E Wild Horse Wind Expansion (C) (2)_TENASKA REGULATORY ASSET 4 2" xfId="21963"/>
    <cellStyle name="_VC 6.15.06 update on 06GRC power costs.xls Chart 2_04 07E Wild Horse Wind Expansion (C) (2)_TENASKA REGULATORY ASSET 5" xfId="21964"/>
    <cellStyle name="_VC 6.15.06 update on 06GRC power costs.xls Chart 2_04 07E Wild Horse Wind Expansion (C) (2)_TENASKA REGULATORY ASSET 6" xfId="21965"/>
    <cellStyle name="_VC 6.15.06 update on 06GRC power costs.xls Chart 2_16.37E Wild Horse Expansion DeferralRevwrkingfile SF" xfId="21966"/>
    <cellStyle name="_VC 6.15.06 update on 06GRC power costs.xls Chart 2_16.37E Wild Horse Expansion DeferralRevwrkingfile SF 2" xfId="21967"/>
    <cellStyle name="_VC 6.15.06 update on 06GRC power costs.xls Chart 2_16.37E Wild Horse Expansion DeferralRevwrkingfile SF 2 2" xfId="21968"/>
    <cellStyle name="_VC 6.15.06 update on 06GRC power costs.xls Chart 2_16.37E Wild Horse Expansion DeferralRevwrkingfile SF 2 2 2" xfId="21969"/>
    <cellStyle name="_VC 6.15.06 update on 06GRC power costs.xls Chart 2_16.37E Wild Horse Expansion DeferralRevwrkingfile SF 2 2 2 2" xfId="21970"/>
    <cellStyle name="_VC 6.15.06 update on 06GRC power costs.xls Chart 2_16.37E Wild Horse Expansion DeferralRevwrkingfile SF 2 3" xfId="21971"/>
    <cellStyle name="_VC 6.15.06 update on 06GRC power costs.xls Chart 2_16.37E Wild Horse Expansion DeferralRevwrkingfile SF 2 3 2" xfId="21972"/>
    <cellStyle name="_VC 6.15.06 update on 06GRC power costs.xls Chart 2_16.37E Wild Horse Expansion DeferralRevwrkingfile SF 2 4" xfId="21973"/>
    <cellStyle name="_VC 6.15.06 update on 06GRC power costs.xls Chart 2_16.37E Wild Horse Expansion DeferralRevwrkingfile SF 2 4 2" xfId="21974"/>
    <cellStyle name="_VC 6.15.06 update on 06GRC power costs.xls Chart 2_16.37E Wild Horse Expansion DeferralRevwrkingfile SF 3" xfId="21975"/>
    <cellStyle name="_VC 6.15.06 update on 06GRC power costs.xls Chart 2_16.37E Wild Horse Expansion DeferralRevwrkingfile SF 3 2" xfId="21976"/>
    <cellStyle name="_VC 6.15.06 update on 06GRC power costs.xls Chart 2_16.37E Wild Horse Expansion DeferralRevwrkingfile SF 3 2 2" xfId="21977"/>
    <cellStyle name="_VC 6.15.06 update on 06GRC power costs.xls Chart 2_16.37E Wild Horse Expansion DeferralRevwrkingfile SF 3 3" xfId="21978"/>
    <cellStyle name="_VC 6.15.06 update on 06GRC power costs.xls Chart 2_16.37E Wild Horse Expansion DeferralRevwrkingfile SF 4" xfId="21979"/>
    <cellStyle name="_VC 6.15.06 update on 06GRC power costs.xls Chart 2_16.37E Wild Horse Expansion DeferralRevwrkingfile SF 4 2" xfId="21980"/>
    <cellStyle name="_VC 6.15.06 update on 06GRC power costs.xls Chart 2_16.37E Wild Horse Expansion DeferralRevwrkingfile SF 4 2 2" xfId="21981"/>
    <cellStyle name="_VC 6.15.06 update on 06GRC power costs.xls Chart 2_16.37E Wild Horse Expansion DeferralRevwrkingfile SF 4 3" xfId="21982"/>
    <cellStyle name="_VC 6.15.06 update on 06GRC power costs.xls Chart 2_16.37E Wild Horse Expansion DeferralRevwrkingfile SF 5" xfId="21983"/>
    <cellStyle name="_VC 6.15.06 update on 06GRC power costs.xls Chart 2_16.37E Wild Horse Expansion DeferralRevwrkingfile SF 5 2" xfId="21984"/>
    <cellStyle name="_VC 6.15.06 update on 06GRC power costs.xls Chart 2_16.37E Wild Horse Expansion DeferralRevwrkingfile SF 6" xfId="21985"/>
    <cellStyle name="_VC 6.15.06 update on 06GRC power costs.xls Chart 2_16.37E Wild Horse Expansion DeferralRevwrkingfile SF 6 2" xfId="21986"/>
    <cellStyle name="_VC 6.15.06 update on 06GRC power costs.xls Chart 2_16.37E Wild Horse Expansion DeferralRevwrkingfile SF_DEM-WP(C) ENERG10C--ctn Mid-C_042010 2010GRC" xfId="21987"/>
    <cellStyle name="_VC 6.15.06 update on 06GRC power costs.xls Chart 2_16.37E Wild Horse Expansion DeferralRevwrkingfile SF_DEM-WP(C) ENERG10C--ctn Mid-C_042010 2010GRC 2" xfId="21988"/>
    <cellStyle name="_VC 6.15.06 update on 06GRC power costs.xls Chart 2_2009 Compliance Filing PCA Exhibits for GRC" xfId="21989"/>
    <cellStyle name="_VC 6.15.06 update on 06GRC power costs.xls Chart 2_2009 Compliance Filing PCA Exhibits for GRC 2" xfId="21990"/>
    <cellStyle name="_VC 6.15.06 update on 06GRC power costs.xls Chart 2_2009 Compliance Filing PCA Exhibits for GRC 2 2" xfId="21991"/>
    <cellStyle name="_VC 6.15.06 update on 06GRC power costs.xls Chart 2_2009 Compliance Filing PCA Exhibits for GRC 3" xfId="21992"/>
    <cellStyle name="_VC 6.15.06 update on 06GRC power costs.xls Chart 2_2009 GRC Compl Filing - Exhibit D" xfId="21993"/>
    <cellStyle name="_VC 6.15.06 update on 06GRC power costs.xls Chart 2_2009 GRC Compl Filing - Exhibit D 2" xfId="21994"/>
    <cellStyle name="_VC 6.15.06 update on 06GRC power costs.xls Chart 2_2009 GRC Compl Filing - Exhibit D 2 2" xfId="21995"/>
    <cellStyle name="_VC 6.15.06 update on 06GRC power costs.xls Chart 2_2009 GRC Compl Filing - Exhibit D 2 2 2" xfId="21996"/>
    <cellStyle name="_VC 6.15.06 update on 06GRC power costs.xls Chart 2_2009 GRC Compl Filing - Exhibit D 2 2 2 2" xfId="21997"/>
    <cellStyle name="_VC 6.15.06 update on 06GRC power costs.xls Chart 2_2009 GRC Compl Filing - Exhibit D 2 3" xfId="21998"/>
    <cellStyle name="_VC 6.15.06 update on 06GRC power costs.xls Chart 2_2009 GRC Compl Filing - Exhibit D 2 3 2" xfId="21999"/>
    <cellStyle name="_VC 6.15.06 update on 06GRC power costs.xls Chart 2_2009 GRC Compl Filing - Exhibit D 2 4" xfId="22000"/>
    <cellStyle name="_VC 6.15.06 update on 06GRC power costs.xls Chart 2_2009 GRC Compl Filing - Exhibit D 2 4 2" xfId="22001"/>
    <cellStyle name="_VC 6.15.06 update on 06GRC power costs.xls Chart 2_2009 GRC Compl Filing - Exhibit D 3" xfId="22002"/>
    <cellStyle name="_VC 6.15.06 update on 06GRC power costs.xls Chart 2_2009 GRC Compl Filing - Exhibit D 3 2" xfId="22003"/>
    <cellStyle name="_VC 6.15.06 update on 06GRC power costs.xls Chart 2_2009 GRC Compl Filing - Exhibit D 3 2 2" xfId="22004"/>
    <cellStyle name="_VC 6.15.06 update on 06GRC power costs.xls Chart 2_2009 GRC Compl Filing - Exhibit D 3 3" xfId="22005"/>
    <cellStyle name="_VC 6.15.06 update on 06GRC power costs.xls Chart 2_2009 GRC Compl Filing - Exhibit D 4" xfId="22006"/>
    <cellStyle name="_VC 6.15.06 update on 06GRC power costs.xls Chart 2_2009 GRC Compl Filing - Exhibit D 4 2" xfId="22007"/>
    <cellStyle name="_VC 6.15.06 update on 06GRC power costs.xls Chart 2_2009 GRC Compl Filing - Exhibit D 4 2 2" xfId="22008"/>
    <cellStyle name="_VC 6.15.06 update on 06GRC power costs.xls Chart 2_2009 GRC Compl Filing - Exhibit D 4 3" xfId="22009"/>
    <cellStyle name="_VC 6.15.06 update on 06GRC power costs.xls Chart 2_2009 GRC Compl Filing - Exhibit D 5" xfId="22010"/>
    <cellStyle name="_VC 6.15.06 update on 06GRC power costs.xls Chart 2_2009 GRC Compl Filing - Exhibit D 5 2" xfId="22011"/>
    <cellStyle name="_VC 6.15.06 update on 06GRC power costs.xls Chart 2_2009 GRC Compl Filing - Exhibit D 6" xfId="22012"/>
    <cellStyle name="_VC 6.15.06 update on 06GRC power costs.xls Chart 2_2009 GRC Compl Filing - Exhibit D 6 2" xfId="22013"/>
    <cellStyle name="_VC 6.15.06 update on 06GRC power costs.xls Chart 2_2009 GRC Compl Filing - Exhibit D_DEM-WP(C) ENERG10C--ctn Mid-C_042010 2010GRC" xfId="22014"/>
    <cellStyle name="_VC 6.15.06 update on 06GRC power costs.xls Chart 2_2009 GRC Compl Filing - Exhibit D_DEM-WP(C) ENERG10C--ctn Mid-C_042010 2010GRC 2" xfId="22015"/>
    <cellStyle name="_VC 6.15.06 update on 06GRC power costs.xls Chart 2_2010 PTC's July1_Dec31 2010 " xfId="22016"/>
    <cellStyle name="_VC 6.15.06 update on 06GRC power costs.xls Chart 2_2010 PTC's Sept10_Aug11 (Version 4)" xfId="22017"/>
    <cellStyle name="_VC 6.15.06 update on 06GRC power costs.xls Chart 2_3.01 Income Statement" xfId="22018"/>
    <cellStyle name="_VC 6.15.06 update on 06GRC power costs.xls Chart 2_4 31 Regulatory Assets and Liabilities  7 06- Exhibit D" xfId="22019"/>
    <cellStyle name="_VC 6.15.06 update on 06GRC power costs.xls Chart 2_4 31 Regulatory Assets and Liabilities  7 06- Exhibit D 2" xfId="22020"/>
    <cellStyle name="_VC 6.15.06 update on 06GRC power costs.xls Chart 2_4 31 Regulatory Assets and Liabilities  7 06- Exhibit D 2 2" xfId="22021"/>
    <cellStyle name="_VC 6.15.06 update on 06GRC power costs.xls Chart 2_4 31 Regulatory Assets and Liabilities  7 06- Exhibit D 2 2 2" xfId="22022"/>
    <cellStyle name="_VC 6.15.06 update on 06GRC power costs.xls Chart 2_4 31 Regulatory Assets and Liabilities  7 06- Exhibit D 2 2 2 2" xfId="22023"/>
    <cellStyle name="_VC 6.15.06 update on 06GRC power costs.xls Chart 2_4 31 Regulatory Assets and Liabilities  7 06- Exhibit D 2 3" xfId="22024"/>
    <cellStyle name="_VC 6.15.06 update on 06GRC power costs.xls Chart 2_4 31 Regulatory Assets and Liabilities  7 06- Exhibit D 2 3 2" xfId="22025"/>
    <cellStyle name="_VC 6.15.06 update on 06GRC power costs.xls Chart 2_4 31 Regulatory Assets and Liabilities  7 06- Exhibit D 2 4" xfId="22026"/>
    <cellStyle name="_VC 6.15.06 update on 06GRC power costs.xls Chart 2_4 31 Regulatory Assets and Liabilities  7 06- Exhibit D 2 4 2" xfId="22027"/>
    <cellStyle name="_VC 6.15.06 update on 06GRC power costs.xls Chart 2_4 31 Regulatory Assets and Liabilities  7 06- Exhibit D 3" xfId="22028"/>
    <cellStyle name="_VC 6.15.06 update on 06GRC power costs.xls Chart 2_4 31 Regulatory Assets and Liabilities  7 06- Exhibit D 3 2" xfId="22029"/>
    <cellStyle name="_VC 6.15.06 update on 06GRC power costs.xls Chart 2_4 31 Regulatory Assets and Liabilities  7 06- Exhibit D 3 2 2" xfId="22030"/>
    <cellStyle name="_VC 6.15.06 update on 06GRC power costs.xls Chart 2_4 31 Regulatory Assets and Liabilities  7 06- Exhibit D 3 3" xfId="22031"/>
    <cellStyle name="_VC 6.15.06 update on 06GRC power costs.xls Chart 2_4 31 Regulatory Assets and Liabilities  7 06- Exhibit D 4" xfId="22032"/>
    <cellStyle name="_VC 6.15.06 update on 06GRC power costs.xls Chart 2_4 31 Regulatory Assets and Liabilities  7 06- Exhibit D 4 2" xfId="22033"/>
    <cellStyle name="_VC 6.15.06 update on 06GRC power costs.xls Chart 2_4 31 Regulatory Assets and Liabilities  7 06- Exhibit D 4 2 2" xfId="22034"/>
    <cellStyle name="_VC 6.15.06 update on 06GRC power costs.xls Chart 2_4 31 Regulatory Assets and Liabilities  7 06- Exhibit D 4 3" xfId="22035"/>
    <cellStyle name="_VC 6.15.06 update on 06GRC power costs.xls Chart 2_4 31 Regulatory Assets and Liabilities  7 06- Exhibit D 5" xfId="22036"/>
    <cellStyle name="_VC 6.15.06 update on 06GRC power costs.xls Chart 2_4 31 Regulatory Assets and Liabilities  7 06- Exhibit D 5 2" xfId="22037"/>
    <cellStyle name="_VC 6.15.06 update on 06GRC power costs.xls Chart 2_4 31 Regulatory Assets and Liabilities  7 06- Exhibit D 6" xfId="22038"/>
    <cellStyle name="_VC 6.15.06 update on 06GRC power costs.xls Chart 2_4 31 Regulatory Assets and Liabilities  7 06- Exhibit D 6 2" xfId="22039"/>
    <cellStyle name="_VC 6.15.06 update on 06GRC power costs.xls Chart 2_4 31 Regulatory Assets and Liabilities  7 06- Exhibit D_DEM-WP(C) ENERG10C--ctn Mid-C_042010 2010GRC" xfId="22040"/>
    <cellStyle name="_VC 6.15.06 update on 06GRC power costs.xls Chart 2_4 31 Regulatory Assets and Liabilities  7 06- Exhibit D_DEM-WP(C) ENERG10C--ctn Mid-C_042010 2010GRC 2" xfId="22041"/>
    <cellStyle name="_VC 6.15.06 update on 06GRC power costs.xls Chart 2_4 31 Regulatory Assets and Liabilities  7 06- Exhibit D_NIM Summary" xfId="22042"/>
    <cellStyle name="_VC 6.15.06 update on 06GRC power costs.xls Chart 2_4 31 Regulatory Assets and Liabilities  7 06- Exhibit D_NIM Summary 2" xfId="22043"/>
    <cellStyle name="_VC 6.15.06 update on 06GRC power costs.xls Chart 2_4 31 Regulatory Assets and Liabilities  7 06- Exhibit D_NIM Summary 2 2" xfId="22044"/>
    <cellStyle name="_VC 6.15.06 update on 06GRC power costs.xls Chart 2_4 31 Regulatory Assets and Liabilities  7 06- Exhibit D_NIM Summary 2 2 2" xfId="22045"/>
    <cellStyle name="_VC 6.15.06 update on 06GRC power costs.xls Chart 2_4 31 Regulatory Assets and Liabilities  7 06- Exhibit D_NIM Summary 2 2 2 2" xfId="22046"/>
    <cellStyle name="_VC 6.15.06 update on 06GRC power costs.xls Chart 2_4 31 Regulatory Assets and Liabilities  7 06- Exhibit D_NIM Summary 2 3" xfId="22047"/>
    <cellStyle name="_VC 6.15.06 update on 06GRC power costs.xls Chart 2_4 31 Regulatory Assets and Liabilities  7 06- Exhibit D_NIM Summary 2 3 2" xfId="22048"/>
    <cellStyle name="_VC 6.15.06 update on 06GRC power costs.xls Chart 2_4 31 Regulatory Assets and Liabilities  7 06- Exhibit D_NIM Summary 2 4" xfId="22049"/>
    <cellStyle name="_VC 6.15.06 update on 06GRC power costs.xls Chart 2_4 31 Regulatory Assets and Liabilities  7 06- Exhibit D_NIM Summary 2 4 2" xfId="22050"/>
    <cellStyle name="_VC 6.15.06 update on 06GRC power costs.xls Chart 2_4 31 Regulatory Assets and Liabilities  7 06- Exhibit D_NIM Summary 3" xfId="22051"/>
    <cellStyle name="_VC 6.15.06 update on 06GRC power costs.xls Chart 2_4 31 Regulatory Assets and Liabilities  7 06- Exhibit D_NIM Summary 3 2" xfId="22052"/>
    <cellStyle name="_VC 6.15.06 update on 06GRC power costs.xls Chart 2_4 31 Regulatory Assets and Liabilities  7 06- Exhibit D_NIM Summary 3 2 2" xfId="22053"/>
    <cellStyle name="_VC 6.15.06 update on 06GRC power costs.xls Chart 2_4 31 Regulatory Assets and Liabilities  7 06- Exhibit D_NIM Summary 3 3" xfId="22054"/>
    <cellStyle name="_VC 6.15.06 update on 06GRC power costs.xls Chart 2_4 31 Regulatory Assets and Liabilities  7 06- Exhibit D_NIM Summary 4" xfId="22055"/>
    <cellStyle name="_VC 6.15.06 update on 06GRC power costs.xls Chart 2_4 31 Regulatory Assets and Liabilities  7 06- Exhibit D_NIM Summary 4 2" xfId="22056"/>
    <cellStyle name="_VC 6.15.06 update on 06GRC power costs.xls Chart 2_4 31 Regulatory Assets and Liabilities  7 06- Exhibit D_NIM Summary 4 2 2" xfId="22057"/>
    <cellStyle name="_VC 6.15.06 update on 06GRC power costs.xls Chart 2_4 31 Regulatory Assets and Liabilities  7 06- Exhibit D_NIM Summary 4 3" xfId="22058"/>
    <cellStyle name="_VC 6.15.06 update on 06GRC power costs.xls Chart 2_4 31 Regulatory Assets and Liabilities  7 06- Exhibit D_NIM Summary 5" xfId="22059"/>
    <cellStyle name="_VC 6.15.06 update on 06GRC power costs.xls Chart 2_4 31 Regulatory Assets and Liabilities  7 06- Exhibit D_NIM Summary 5 2" xfId="22060"/>
    <cellStyle name="_VC 6.15.06 update on 06GRC power costs.xls Chart 2_4 31 Regulatory Assets and Liabilities  7 06- Exhibit D_NIM Summary 6" xfId="22061"/>
    <cellStyle name="_VC 6.15.06 update on 06GRC power costs.xls Chart 2_4 31 Regulatory Assets and Liabilities  7 06- Exhibit D_NIM Summary 6 2" xfId="22062"/>
    <cellStyle name="_VC 6.15.06 update on 06GRC power costs.xls Chart 2_4 31 Regulatory Assets and Liabilities  7 06- Exhibit D_NIM Summary_DEM-WP(C) ENERG10C--ctn Mid-C_042010 2010GRC" xfId="22063"/>
    <cellStyle name="_VC 6.15.06 update on 06GRC power costs.xls Chart 2_4 31 Regulatory Assets and Liabilities  7 06- Exhibit D_NIM Summary_DEM-WP(C) ENERG10C--ctn Mid-C_042010 2010GRC 2" xfId="22064"/>
    <cellStyle name="_VC 6.15.06 update on 06GRC power costs.xls Chart 2_4 31E Reg Asset  Liab and EXH D" xfId="22065"/>
    <cellStyle name="_VC 6.15.06 update on 06GRC power costs.xls Chart 2_4 31E Reg Asset  Liab and EXH D _ Aug 10 Filing (2)" xfId="22066"/>
    <cellStyle name="_VC 6.15.06 update on 06GRC power costs.xls Chart 2_4 31E Reg Asset  Liab and EXH D _ Aug 10 Filing (2) 2" xfId="22067"/>
    <cellStyle name="_VC 6.15.06 update on 06GRC power costs.xls Chart 2_4 31E Reg Asset  Liab and EXH D _ Aug 10 Filing (2) 2 2" xfId="22068"/>
    <cellStyle name="_VC 6.15.06 update on 06GRC power costs.xls Chart 2_4 31E Reg Asset  Liab and EXH D _ Aug 10 Filing (2) 2 2 2" xfId="22069"/>
    <cellStyle name="_VC 6.15.06 update on 06GRC power costs.xls Chart 2_4 31E Reg Asset  Liab and EXH D _ Aug 10 Filing (2) 2 3" xfId="22070"/>
    <cellStyle name="_VC 6.15.06 update on 06GRC power costs.xls Chart 2_4 31E Reg Asset  Liab and EXH D _ Aug 10 Filing (2) 3" xfId="22071"/>
    <cellStyle name="_VC 6.15.06 update on 06GRC power costs.xls Chart 2_4 31E Reg Asset  Liab and EXH D _ Aug 10 Filing (2) 3 2" xfId="22072"/>
    <cellStyle name="_VC 6.15.06 update on 06GRC power costs.xls Chart 2_4 31E Reg Asset  Liab and EXH D _ Aug 10 Filing (2) 3 2 2" xfId="22073"/>
    <cellStyle name="_VC 6.15.06 update on 06GRC power costs.xls Chart 2_4 31E Reg Asset  Liab and EXH D _ Aug 10 Filing (2) 3 3" xfId="22074"/>
    <cellStyle name="_VC 6.15.06 update on 06GRC power costs.xls Chart 2_4 31E Reg Asset  Liab and EXH D _ Aug 10 Filing (2) 4" xfId="22075"/>
    <cellStyle name="_VC 6.15.06 update on 06GRC power costs.xls Chart 2_4 31E Reg Asset  Liab and EXH D _ Aug 10 Filing (2) 4 2" xfId="22076"/>
    <cellStyle name="_VC 6.15.06 update on 06GRC power costs.xls Chart 2_4 31E Reg Asset  Liab and EXH D _ Aug 10 Filing (2) 5" xfId="22077"/>
    <cellStyle name="_VC 6.15.06 update on 06GRC power costs.xls Chart 2_4 31E Reg Asset  Liab and EXH D _ Aug 10 Filing (2) 5 2" xfId="22078"/>
    <cellStyle name="_VC 6.15.06 update on 06GRC power costs.xls Chart 2_4 31E Reg Asset  Liab and EXH D 10" xfId="22079"/>
    <cellStyle name="_VC 6.15.06 update on 06GRC power costs.xls Chart 2_4 31E Reg Asset  Liab and EXH D 10 2" xfId="22080"/>
    <cellStyle name="_VC 6.15.06 update on 06GRC power costs.xls Chart 2_4 31E Reg Asset  Liab and EXH D 10 2 2" xfId="22081"/>
    <cellStyle name="_VC 6.15.06 update on 06GRC power costs.xls Chart 2_4 31E Reg Asset  Liab and EXH D 10 3" xfId="22082"/>
    <cellStyle name="_VC 6.15.06 update on 06GRC power costs.xls Chart 2_4 31E Reg Asset  Liab and EXH D 11" xfId="22083"/>
    <cellStyle name="_VC 6.15.06 update on 06GRC power costs.xls Chart 2_4 31E Reg Asset  Liab and EXH D 11 2" xfId="22084"/>
    <cellStyle name="_VC 6.15.06 update on 06GRC power costs.xls Chart 2_4 31E Reg Asset  Liab and EXH D 11 2 2" xfId="22085"/>
    <cellStyle name="_VC 6.15.06 update on 06GRC power costs.xls Chart 2_4 31E Reg Asset  Liab and EXH D 11 3" xfId="22086"/>
    <cellStyle name="_VC 6.15.06 update on 06GRC power costs.xls Chart 2_4 31E Reg Asset  Liab and EXH D 12" xfId="22087"/>
    <cellStyle name="_VC 6.15.06 update on 06GRC power costs.xls Chart 2_4 31E Reg Asset  Liab and EXH D 12 2" xfId="22088"/>
    <cellStyle name="_VC 6.15.06 update on 06GRC power costs.xls Chart 2_4 31E Reg Asset  Liab and EXH D 12 2 2" xfId="22089"/>
    <cellStyle name="_VC 6.15.06 update on 06GRC power costs.xls Chart 2_4 31E Reg Asset  Liab and EXH D 12 3" xfId="22090"/>
    <cellStyle name="_VC 6.15.06 update on 06GRC power costs.xls Chart 2_4 31E Reg Asset  Liab and EXH D 13" xfId="22091"/>
    <cellStyle name="_VC 6.15.06 update on 06GRC power costs.xls Chart 2_4 31E Reg Asset  Liab and EXH D 13 2" xfId="22092"/>
    <cellStyle name="_VC 6.15.06 update on 06GRC power costs.xls Chart 2_4 31E Reg Asset  Liab and EXH D 13 2 2" xfId="22093"/>
    <cellStyle name="_VC 6.15.06 update on 06GRC power costs.xls Chart 2_4 31E Reg Asset  Liab and EXH D 13 3" xfId="22094"/>
    <cellStyle name="_VC 6.15.06 update on 06GRC power costs.xls Chart 2_4 31E Reg Asset  Liab and EXH D 14" xfId="22095"/>
    <cellStyle name="_VC 6.15.06 update on 06GRC power costs.xls Chart 2_4 31E Reg Asset  Liab and EXH D 14 2" xfId="22096"/>
    <cellStyle name="_VC 6.15.06 update on 06GRC power costs.xls Chart 2_4 31E Reg Asset  Liab and EXH D 14 2 2" xfId="22097"/>
    <cellStyle name="_VC 6.15.06 update on 06GRC power costs.xls Chart 2_4 31E Reg Asset  Liab and EXH D 14 3" xfId="22098"/>
    <cellStyle name="_VC 6.15.06 update on 06GRC power costs.xls Chart 2_4 31E Reg Asset  Liab and EXH D 15" xfId="22099"/>
    <cellStyle name="_VC 6.15.06 update on 06GRC power costs.xls Chart 2_4 31E Reg Asset  Liab and EXH D 15 2" xfId="22100"/>
    <cellStyle name="_VC 6.15.06 update on 06GRC power costs.xls Chart 2_4 31E Reg Asset  Liab and EXH D 15 2 2" xfId="22101"/>
    <cellStyle name="_VC 6.15.06 update on 06GRC power costs.xls Chart 2_4 31E Reg Asset  Liab and EXH D 15 3" xfId="22102"/>
    <cellStyle name="_VC 6.15.06 update on 06GRC power costs.xls Chart 2_4 31E Reg Asset  Liab and EXH D 16" xfId="22103"/>
    <cellStyle name="_VC 6.15.06 update on 06GRC power costs.xls Chart 2_4 31E Reg Asset  Liab and EXH D 16 2" xfId="22104"/>
    <cellStyle name="_VC 6.15.06 update on 06GRC power costs.xls Chart 2_4 31E Reg Asset  Liab and EXH D 16 2 2" xfId="22105"/>
    <cellStyle name="_VC 6.15.06 update on 06GRC power costs.xls Chart 2_4 31E Reg Asset  Liab and EXH D 16 3" xfId="22106"/>
    <cellStyle name="_VC 6.15.06 update on 06GRC power costs.xls Chart 2_4 31E Reg Asset  Liab and EXH D 17" xfId="22107"/>
    <cellStyle name="_VC 6.15.06 update on 06GRC power costs.xls Chart 2_4 31E Reg Asset  Liab and EXH D 17 2" xfId="22108"/>
    <cellStyle name="_VC 6.15.06 update on 06GRC power costs.xls Chart 2_4 31E Reg Asset  Liab and EXH D 18" xfId="22109"/>
    <cellStyle name="_VC 6.15.06 update on 06GRC power costs.xls Chart 2_4 31E Reg Asset  Liab and EXH D 18 2" xfId="22110"/>
    <cellStyle name="_VC 6.15.06 update on 06GRC power costs.xls Chart 2_4 31E Reg Asset  Liab and EXH D 19" xfId="22111"/>
    <cellStyle name="_VC 6.15.06 update on 06GRC power costs.xls Chart 2_4 31E Reg Asset  Liab and EXH D 19 2" xfId="22112"/>
    <cellStyle name="_VC 6.15.06 update on 06GRC power costs.xls Chart 2_4 31E Reg Asset  Liab and EXH D 2" xfId="22113"/>
    <cellStyle name="_VC 6.15.06 update on 06GRC power costs.xls Chart 2_4 31E Reg Asset  Liab and EXH D 2 2" xfId="22114"/>
    <cellStyle name="_VC 6.15.06 update on 06GRC power costs.xls Chart 2_4 31E Reg Asset  Liab and EXH D 2 2 2" xfId="22115"/>
    <cellStyle name="_VC 6.15.06 update on 06GRC power costs.xls Chart 2_4 31E Reg Asset  Liab and EXH D 2 3" xfId="22116"/>
    <cellStyle name="_VC 6.15.06 update on 06GRC power costs.xls Chart 2_4 31E Reg Asset  Liab and EXH D 20" xfId="22117"/>
    <cellStyle name="_VC 6.15.06 update on 06GRC power costs.xls Chart 2_4 31E Reg Asset  Liab and EXH D 20 2" xfId="22118"/>
    <cellStyle name="_VC 6.15.06 update on 06GRC power costs.xls Chart 2_4 31E Reg Asset  Liab and EXH D 21" xfId="22119"/>
    <cellStyle name="_VC 6.15.06 update on 06GRC power costs.xls Chart 2_4 31E Reg Asset  Liab and EXH D 21 2" xfId="22120"/>
    <cellStyle name="_VC 6.15.06 update on 06GRC power costs.xls Chart 2_4 31E Reg Asset  Liab and EXH D 22" xfId="22121"/>
    <cellStyle name="_VC 6.15.06 update on 06GRC power costs.xls Chart 2_4 31E Reg Asset  Liab and EXH D 22 2" xfId="22122"/>
    <cellStyle name="_VC 6.15.06 update on 06GRC power costs.xls Chart 2_4 31E Reg Asset  Liab and EXH D 23" xfId="22123"/>
    <cellStyle name="_VC 6.15.06 update on 06GRC power costs.xls Chart 2_4 31E Reg Asset  Liab and EXH D 23 2" xfId="22124"/>
    <cellStyle name="_VC 6.15.06 update on 06GRC power costs.xls Chart 2_4 31E Reg Asset  Liab and EXH D 24" xfId="22125"/>
    <cellStyle name="_VC 6.15.06 update on 06GRC power costs.xls Chart 2_4 31E Reg Asset  Liab and EXH D 24 2" xfId="22126"/>
    <cellStyle name="_VC 6.15.06 update on 06GRC power costs.xls Chart 2_4 31E Reg Asset  Liab and EXH D 25" xfId="22127"/>
    <cellStyle name="_VC 6.15.06 update on 06GRC power costs.xls Chart 2_4 31E Reg Asset  Liab and EXH D 25 2" xfId="22128"/>
    <cellStyle name="_VC 6.15.06 update on 06GRC power costs.xls Chart 2_4 31E Reg Asset  Liab and EXH D 26" xfId="22129"/>
    <cellStyle name="_VC 6.15.06 update on 06GRC power costs.xls Chart 2_4 31E Reg Asset  Liab and EXH D 26 2" xfId="22130"/>
    <cellStyle name="_VC 6.15.06 update on 06GRC power costs.xls Chart 2_4 31E Reg Asset  Liab and EXH D 27" xfId="22131"/>
    <cellStyle name="_VC 6.15.06 update on 06GRC power costs.xls Chart 2_4 31E Reg Asset  Liab and EXH D 27 2" xfId="22132"/>
    <cellStyle name="_VC 6.15.06 update on 06GRC power costs.xls Chart 2_4 31E Reg Asset  Liab and EXH D 28" xfId="22133"/>
    <cellStyle name="_VC 6.15.06 update on 06GRC power costs.xls Chart 2_4 31E Reg Asset  Liab and EXH D 28 2" xfId="22134"/>
    <cellStyle name="_VC 6.15.06 update on 06GRC power costs.xls Chart 2_4 31E Reg Asset  Liab and EXH D 29" xfId="22135"/>
    <cellStyle name="_VC 6.15.06 update on 06GRC power costs.xls Chart 2_4 31E Reg Asset  Liab and EXH D 29 2" xfId="22136"/>
    <cellStyle name="_VC 6.15.06 update on 06GRC power costs.xls Chart 2_4 31E Reg Asset  Liab and EXH D 3" xfId="22137"/>
    <cellStyle name="_VC 6.15.06 update on 06GRC power costs.xls Chart 2_4 31E Reg Asset  Liab and EXH D 3 2" xfId="22138"/>
    <cellStyle name="_VC 6.15.06 update on 06GRC power costs.xls Chart 2_4 31E Reg Asset  Liab and EXH D 3 2 2" xfId="22139"/>
    <cellStyle name="_VC 6.15.06 update on 06GRC power costs.xls Chart 2_4 31E Reg Asset  Liab and EXH D 3 3" xfId="22140"/>
    <cellStyle name="_VC 6.15.06 update on 06GRC power costs.xls Chart 2_4 31E Reg Asset  Liab and EXH D 30" xfId="22141"/>
    <cellStyle name="_VC 6.15.06 update on 06GRC power costs.xls Chart 2_4 31E Reg Asset  Liab and EXH D 30 2" xfId="22142"/>
    <cellStyle name="_VC 6.15.06 update on 06GRC power costs.xls Chart 2_4 31E Reg Asset  Liab and EXH D 4" xfId="22143"/>
    <cellStyle name="_VC 6.15.06 update on 06GRC power costs.xls Chart 2_4 31E Reg Asset  Liab and EXH D 4 2" xfId="22144"/>
    <cellStyle name="_VC 6.15.06 update on 06GRC power costs.xls Chart 2_4 31E Reg Asset  Liab and EXH D 4 2 2" xfId="22145"/>
    <cellStyle name="_VC 6.15.06 update on 06GRC power costs.xls Chart 2_4 31E Reg Asset  Liab and EXH D 5" xfId="22146"/>
    <cellStyle name="_VC 6.15.06 update on 06GRC power costs.xls Chart 2_4 31E Reg Asset  Liab and EXH D 5 2" xfId="22147"/>
    <cellStyle name="_VC 6.15.06 update on 06GRC power costs.xls Chart 2_4 31E Reg Asset  Liab and EXH D 5 2 2" xfId="22148"/>
    <cellStyle name="_VC 6.15.06 update on 06GRC power costs.xls Chart 2_4 31E Reg Asset  Liab and EXH D 6" xfId="22149"/>
    <cellStyle name="_VC 6.15.06 update on 06GRC power costs.xls Chart 2_4 31E Reg Asset  Liab and EXH D 6 2" xfId="22150"/>
    <cellStyle name="_VC 6.15.06 update on 06GRC power costs.xls Chart 2_4 31E Reg Asset  Liab and EXH D 6 2 2" xfId="22151"/>
    <cellStyle name="_VC 6.15.06 update on 06GRC power costs.xls Chart 2_4 31E Reg Asset  Liab and EXH D 6 3" xfId="22152"/>
    <cellStyle name="_VC 6.15.06 update on 06GRC power costs.xls Chart 2_4 31E Reg Asset  Liab and EXH D 7" xfId="22153"/>
    <cellStyle name="_VC 6.15.06 update on 06GRC power costs.xls Chart 2_4 31E Reg Asset  Liab and EXH D 7 2" xfId="22154"/>
    <cellStyle name="_VC 6.15.06 update on 06GRC power costs.xls Chart 2_4 31E Reg Asset  Liab and EXH D 7 2 2" xfId="22155"/>
    <cellStyle name="_VC 6.15.06 update on 06GRC power costs.xls Chart 2_4 31E Reg Asset  Liab and EXH D 7 3" xfId="22156"/>
    <cellStyle name="_VC 6.15.06 update on 06GRC power costs.xls Chart 2_4 31E Reg Asset  Liab and EXH D 8" xfId="22157"/>
    <cellStyle name="_VC 6.15.06 update on 06GRC power costs.xls Chart 2_4 31E Reg Asset  Liab and EXH D 8 2" xfId="22158"/>
    <cellStyle name="_VC 6.15.06 update on 06GRC power costs.xls Chart 2_4 31E Reg Asset  Liab and EXH D 8 2 2" xfId="22159"/>
    <cellStyle name="_VC 6.15.06 update on 06GRC power costs.xls Chart 2_4 31E Reg Asset  Liab and EXH D 8 3" xfId="22160"/>
    <cellStyle name="_VC 6.15.06 update on 06GRC power costs.xls Chart 2_4 31E Reg Asset  Liab and EXH D 9" xfId="22161"/>
    <cellStyle name="_VC 6.15.06 update on 06GRC power costs.xls Chart 2_4 31E Reg Asset  Liab and EXH D 9 2" xfId="22162"/>
    <cellStyle name="_VC 6.15.06 update on 06GRC power costs.xls Chart 2_4 31E Reg Asset  Liab and EXH D 9 2 2" xfId="22163"/>
    <cellStyle name="_VC 6.15.06 update on 06GRC power costs.xls Chart 2_4 31E Reg Asset  Liab and EXH D 9 3" xfId="22164"/>
    <cellStyle name="_VC 6.15.06 update on 06GRC power costs.xls Chart 2_4 32 Regulatory Assets and Liabilities  7 06- Exhibit D" xfId="22165"/>
    <cellStyle name="_VC 6.15.06 update on 06GRC power costs.xls Chart 2_4 32 Regulatory Assets and Liabilities  7 06- Exhibit D 2" xfId="22166"/>
    <cellStyle name="_VC 6.15.06 update on 06GRC power costs.xls Chart 2_4 32 Regulatory Assets and Liabilities  7 06- Exhibit D 2 2" xfId="22167"/>
    <cellStyle name="_VC 6.15.06 update on 06GRC power costs.xls Chart 2_4 32 Regulatory Assets and Liabilities  7 06- Exhibit D 2 2 2" xfId="22168"/>
    <cellStyle name="_VC 6.15.06 update on 06GRC power costs.xls Chart 2_4 32 Regulatory Assets and Liabilities  7 06- Exhibit D 2 2 2 2" xfId="22169"/>
    <cellStyle name="_VC 6.15.06 update on 06GRC power costs.xls Chart 2_4 32 Regulatory Assets and Liabilities  7 06- Exhibit D 2 3" xfId="22170"/>
    <cellStyle name="_VC 6.15.06 update on 06GRC power costs.xls Chart 2_4 32 Regulatory Assets and Liabilities  7 06- Exhibit D 2 3 2" xfId="22171"/>
    <cellStyle name="_VC 6.15.06 update on 06GRC power costs.xls Chart 2_4 32 Regulatory Assets and Liabilities  7 06- Exhibit D 2 4" xfId="22172"/>
    <cellStyle name="_VC 6.15.06 update on 06GRC power costs.xls Chart 2_4 32 Regulatory Assets and Liabilities  7 06- Exhibit D 2 4 2" xfId="22173"/>
    <cellStyle name="_VC 6.15.06 update on 06GRC power costs.xls Chart 2_4 32 Regulatory Assets and Liabilities  7 06- Exhibit D 3" xfId="22174"/>
    <cellStyle name="_VC 6.15.06 update on 06GRC power costs.xls Chart 2_4 32 Regulatory Assets and Liabilities  7 06- Exhibit D 3 2" xfId="22175"/>
    <cellStyle name="_VC 6.15.06 update on 06GRC power costs.xls Chart 2_4 32 Regulatory Assets and Liabilities  7 06- Exhibit D 3 2 2" xfId="22176"/>
    <cellStyle name="_VC 6.15.06 update on 06GRC power costs.xls Chart 2_4 32 Regulatory Assets and Liabilities  7 06- Exhibit D 3 3" xfId="22177"/>
    <cellStyle name="_VC 6.15.06 update on 06GRC power costs.xls Chart 2_4 32 Regulatory Assets and Liabilities  7 06- Exhibit D 4" xfId="22178"/>
    <cellStyle name="_VC 6.15.06 update on 06GRC power costs.xls Chart 2_4 32 Regulatory Assets and Liabilities  7 06- Exhibit D 4 2" xfId="22179"/>
    <cellStyle name="_VC 6.15.06 update on 06GRC power costs.xls Chart 2_4 32 Regulatory Assets and Liabilities  7 06- Exhibit D 4 2 2" xfId="22180"/>
    <cellStyle name="_VC 6.15.06 update on 06GRC power costs.xls Chart 2_4 32 Regulatory Assets and Liabilities  7 06- Exhibit D 4 3" xfId="22181"/>
    <cellStyle name="_VC 6.15.06 update on 06GRC power costs.xls Chart 2_4 32 Regulatory Assets and Liabilities  7 06- Exhibit D 5" xfId="22182"/>
    <cellStyle name="_VC 6.15.06 update on 06GRC power costs.xls Chart 2_4 32 Regulatory Assets and Liabilities  7 06- Exhibit D 5 2" xfId="22183"/>
    <cellStyle name="_VC 6.15.06 update on 06GRC power costs.xls Chart 2_4 32 Regulatory Assets and Liabilities  7 06- Exhibit D 6" xfId="22184"/>
    <cellStyle name="_VC 6.15.06 update on 06GRC power costs.xls Chart 2_4 32 Regulatory Assets and Liabilities  7 06- Exhibit D 6 2" xfId="22185"/>
    <cellStyle name="_VC 6.15.06 update on 06GRC power costs.xls Chart 2_4 32 Regulatory Assets and Liabilities  7 06- Exhibit D_DEM-WP(C) ENERG10C--ctn Mid-C_042010 2010GRC" xfId="22186"/>
    <cellStyle name="_VC 6.15.06 update on 06GRC power costs.xls Chart 2_4 32 Regulatory Assets and Liabilities  7 06- Exhibit D_DEM-WP(C) ENERG10C--ctn Mid-C_042010 2010GRC 2" xfId="22187"/>
    <cellStyle name="_VC 6.15.06 update on 06GRC power costs.xls Chart 2_4 32 Regulatory Assets and Liabilities  7 06- Exhibit D_NIM Summary" xfId="22188"/>
    <cellStyle name="_VC 6.15.06 update on 06GRC power costs.xls Chart 2_4 32 Regulatory Assets and Liabilities  7 06- Exhibit D_NIM Summary 2" xfId="22189"/>
    <cellStyle name="_VC 6.15.06 update on 06GRC power costs.xls Chart 2_4 32 Regulatory Assets and Liabilities  7 06- Exhibit D_NIM Summary 2 2" xfId="22190"/>
    <cellStyle name="_VC 6.15.06 update on 06GRC power costs.xls Chart 2_4 32 Regulatory Assets and Liabilities  7 06- Exhibit D_NIM Summary 2 2 2" xfId="22191"/>
    <cellStyle name="_VC 6.15.06 update on 06GRC power costs.xls Chart 2_4 32 Regulatory Assets and Liabilities  7 06- Exhibit D_NIM Summary 2 2 2 2" xfId="22192"/>
    <cellStyle name="_VC 6.15.06 update on 06GRC power costs.xls Chart 2_4 32 Regulatory Assets and Liabilities  7 06- Exhibit D_NIM Summary 2 3" xfId="22193"/>
    <cellStyle name="_VC 6.15.06 update on 06GRC power costs.xls Chart 2_4 32 Regulatory Assets and Liabilities  7 06- Exhibit D_NIM Summary 2 3 2" xfId="22194"/>
    <cellStyle name="_VC 6.15.06 update on 06GRC power costs.xls Chart 2_4 32 Regulatory Assets and Liabilities  7 06- Exhibit D_NIM Summary 2 4" xfId="22195"/>
    <cellStyle name="_VC 6.15.06 update on 06GRC power costs.xls Chart 2_4 32 Regulatory Assets and Liabilities  7 06- Exhibit D_NIM Summary 2 4 2" xfId="22196"/>
    <cellStyle name="_VC 6.15.06 update on 06GRC power costs.xls Chart 2_4 32 Regulatory Assets and Liabilities  7 06- Exhibit D_NIM Summary 3" xfId="22197"/>
    <cellStyle name="_VC 6.15.06 update on 06GRC power costs.xls Chart 2_4 32 Regulatory Assets and Liabilities  7 06- Exhibit D_NIM Summary 3 2" xfId="22198"/>
    <cellStyle name="_VC 6.15.06 update on 06GRC power costs.xls Chart 2_4 32 Regulatory Assets and Liabilities  7 06- Exhibit D_NIM Summary 3 2 2" xfId="22199"/>
    <cellStyle name="_VC 6.15.06 update on 06GRC power costs.xls Chart 2_4 32 Regulatory Assets and Liabilities  7 06- Exhibit D_NIM Summary 3 3" xfId="22200"/>
    <cellStyle name="_VC 6.15.06 update on 06GRC power costs.xls Chart 2_4 32 Regulatory Assets and Liabilities  7 06- Exhibit D_NIM Summary 4" xfId="22201"/>
    <cellStyle name="_VC 6.15.06 update on 06GRC power costs.xls Chart 2_4 32 Regulatory Assets and Liabilities  7 06- Exhibit D_NIM Summary 4 2" xfId="22202"/>
    <cellStyle name="_VC 6.15.06 update on 06GRC power costs.xls Chart 2_4 32 Regulatory Assets and Liabilities  7 06- Exhibit D_NIM Summary 4 2 2" xfId="22203"/>
    <cellStyle name="_VC 6.15.06 update on 06GRC power costs.xls Chart 2_4 32 Regulatory Assets and Liabilities  7 06- Exhibit D_NIM Summary 4 3" xfId="22204"/>
    <cellStyle name="_VC 6.15.06 update on 06GRC power costs.xls Chart 2_4 32 Regulatory Assets and Liabilities  7 06- Exhibit D_NIM Summary 5" xfId="22205"/>
    <cellStyle name="_VC 6.15.06 update on 06GRC power costs.xls Chart 2_4 32 Regulatory Assets and Liabilities  7 06- Exhibit D_NIM Summary 5 2" xfId="22206"/>
    <cellStyle name="_VC 6.15.06 update on 06GRC power costs.xls Chart 2_4 32 Regulatory Assets and Liabilities  7 06- Exhibit D_NIM Summary 6" xfId="22207"/>
    <cellStyle name="_VC 6.15.06 update on 06GRC power costs.xls Chart 2_4 32 Regulatory Assets and Liabilities  7 06- Exhibit D_NIM Summary 6 2" xfId="22208"/>
    <cellStyle name="_VC 6.15.06 update on 06GRC power costs.xls Chart 2_4 32 Regulatory Assets and Liabilities  7 06- Exhibit D_NIM Summary_DEM-WP(C) ENERG10C--ctn Mid-C_042010 2010GRC" xfId="22209"/>
    <cellStyle name="_VC 6.15.06 update on 06GRC power costs.xls Chart 2_4 32 Regulatory Assets and Liabilities  7 06- Exhibit D_NIM Summary_DEM-WP(C) ENERG10C--ctn Mid-C_042010 2010GRC 2" xfId="22210"/>
    <cellStyle name="_VC 6.15.06 update on 06GRC power costs.xls Chart 2_ACCOUNTS" xfId="22211"/>
    <cellStyle name="_VC 6.15.06 update on 06GRC power costs.xls Chart 2_Att B to RECs proceeds proposal" xfId="22212"/>
    <cellStyle name="_VC 6.15.06 update on 06GRC power costs.xls Chart 2_AURORA Total New" xfId="22213"/>
    <cellStyle name="_VC 6.15.06 update on 06GRC power costs.xls Chart 2_AURORA Total New 2" xfId="22214"/>
    <cellStyle name="_VC 6.15.06 update on 06GRC power costs.xls Chart 2_AURORA Total New 2 2" xfId="22215"/>
    <cellStyle name="_VC 6.15.06 update on 06GRC power costs.xls Chart 2_AURORA Total New 2 2 2" xfId="22216"/>
    <cellStyle name="_VC 6.15.06 update on 06GRC power costs.xls Chart 2_AURORA Total New 2 2 2 2" xfId="22217"/>
    <cellStyle name="_VC 6.15.06 update on 06GRC power costs.xls Chart 2_AURORA Total New 2 3" xfId="22218"/>
    <cellStyle name="_VC 6.15.06 update on 06GRC power costs.xls Chart 2_AURORA Total New 2 3 2" xfId="22219"/>
    <cellStyle name="_VC 6.15.06 update on 06GRC power costs.xls Chart 2_AURORA Total New 2 4" xfId="22220"/>
    <cellStyle name="_VC 6.15.06 update on 06GRC power costs.xls Chart 2_AURORA Total New 2 4 2" xfId="22221"/>
    <cellStyle name="_VC 6.15.06 update on 06GRC power costs.xls Chart 2_AURORA Total New 3" xfId="22222"/>
    <cellStyle name="_VC 6.15.06 update on 06GRC power costs.xls Chart 2_AURORA Total New 3 2" xfId="22223"/>
    <cellStyle name="_VC 6.15.06 update on 06GRC power costs.xls Chart 2_AURORA Total New 3 2 2" xfId="22224"/>
    <cellStyle name="_VC 6.15.06 update on 06GRC power costs.xls Chart 2_AURORA Total New 4" xfId="22225"/>
    <cellStyle name="_VC 6.15.06 update on 06GRC power costs.xls Chart 2_AURORA Total New 4 2" xfId="22226"/>
    <cellStyle name="_VC 6.15.06 update on 06GRC power costs.xls Chart 2_AURORA Total New 5" xfId="22227"/>
    <cellStyle name="_VC 6.15.06 update on 06GRC power costs.xls Chart 2_AURORA Total New 5 2" xfId="22228"/>
    <cellStyle name="_VC 6.15.06 update on 06GRC power costs.xls Chart 2_Backup for Attachment B 2010-09-09" xfId="22229"/>
    <cellStyle name="_VC 6.15.06 update on 06GRC power costs.xls Chart 2_Bench Request - Attachment B" xfId="22230"/>
    <cellStyle name="_VC 6.15.06 update on 06GRC power costs.xls Chart 2_Book2" xfId="22231"/>
    <cellStyle name="_VC 6.15.06 update on 06GRC power costs.xls Chart 2_Book2 2" xfId="22232"/>
    <cellStyle name="_VC 6.15.06 update on 06GRC power costs.xls Chart 2_Book2 2 2" xfId="22233"/>
    <cellStyle name="_VC 6.15.06 update on 06GRC power costs.xls Chart 2_Book2 2 2 2" xfId="22234"/>
    <cellStyle name="_VC 6.15.06 update on 06GRC power costs.xls Chart 2_Book2 2 2 2 2" xfId="22235"/>
    <cellStyle name="_VC 6.15.06 update on 06GRC power costs.xls Chart 2_Book2 2 3" xfId="22236"/>
    <cellStyle name="_VC 6.15.06 update on 06GRC power costs.xls Chart 2_Book2 2 3 2" xfId="22237"/>
    <cellStyle name="_VC 6.15.06 update on 06GRC power costs.xls Chart 2_Book2 2 4" xfId="22238"/>
    <cellStyle name="_VC 6.15.06 update on 06GRC power costs.xls Chart 2_Book2 2 4 2" xfId="22239"/>
    <cellStyle name="_VC 6.15.06 update on 06GRC power costs.xls Chart 2_Book2 3" xfId="22240"/>
    <cellStyle name="_VC 6.15.06 update on 06GRC power costs.xls Chart 2_Book2 3 2" xfId="22241"/>
    <cellStyle name="_VC 6.15.06 update on 06GRC power costs.xls Chart 2_Book2 3 2 2" xfId="22242"/>
    <cellStyle name="_VC 6.15.06 update on 06GRC power costs.xls Chart 2_Book2 3 3" xfId="22243"/>
    <cellStyle name="_VC 6.15.06 update on 06GRC power costs.xls Chart 2_Book2 4" xfId="22244"/>
    <cellStyle name="_VC 6.15.06 update on 06GRC power costs.xls Chart 2_Book2 4 2" xfId="22245"/>
    <cellStyle name="_VC 6.15.06 update on 06GRC power costs.xls Chart 2_Book2 4 2 2" xfId="22246"/>
    <cellStyle name="_VC 6.15.06 update on 06GRC power costs.xls Chart 2_Book2 4 3" xfId="22247"/>
    <cellStyle name="_VC 6.15.06 update on 06GRC power costs.xls Chart 2_Book2 5" xfId="22248"/>
    <cellStyle name="_VC 6.15.06 update on 06GRC power costs.xls Chart 2_Book2 5 2" xfId="22249"/>
    <cellStyle name="_VC 6.15.06 update on 06GRC power costs.xls Chart 2_Book2 6" xfId="22250"/>
    <cellStyle name="_VC 6.15.06 update on 06GRC power costs.xls Chart 2_Book2 6 2" xfId="22251"/>
    <cellStyle name="_VC 6.15.06 update on 06GRC power costs.xls Chart 2_Book2_Adj Bench DR 3 for Initial Briefs (Electric)" xfId="22252"/>
    <cellStyle name="_VC 6.15.06 update on 06GRC power costs.xls Chart 2_Book2_Adj Bench DR 3 for Initial Briefs (Electric) 2" xfId="22253"/>
    <cellStyle name="_VC 6.15.06 update on 06GRC power costs.xls Chart 2_Book2_Adj Bench DR 3 for Initial Briefs (Electric) 2 2" xfId="22254"/>
    <cellStyle name="_VC 6.15.06 update on 06GRC power costs.xls Chart 2_Book2_Adj Bench DR 3 for Initial Briefs (Electric) 2 2 2" xfId="22255"/>
    <cellStyle name="_VC 6.15.06 update on 06GRC power costs.xls Chart 2_Book2_Adj Bench DR 3 for Initial Briefs (Electric) 2 2 2 2" xfId="22256"/>
    <cellStyle name="_VC 6.15.06 update on 06GRC power costs.xls Chart 2_Book2_Adj Bench DR 3 for Initial Briefs (Electric) 2 3" xfId="22257"/>
    <cellStyle name="_VC 6.15.06 update on 06GRC power costs.xls Chart 2_Book2_Adj Bench DR 3 for Initial Briefs (Electric) 2 3 2" xfId="22258"/>
    <cellStyle name="_VC 6.15.06 update on 06GRC power costs.xls Chart 2_Book2_Adj Bench DR 3 for Initial Briefs (Electric) 2 4" xfId="22259"/>
    <cellStyle name="_VC 6.15.06 update on 06GRC power costs.xls Chart 2_Book2_Adj Bench DR 3 for Initial Briefs (Electric) 2 4 2" xfId="22260"/>
    <cellStyle name="_VC 6.15.06 update on 06GRC power costs.xls Chart 2_Book2_Adj Bench DR 3 for Initial Briefs (Electric) 3" xfId="22261"/>
    <cellStyle name="_VC 6.15.06 update on 06GRC power costs.xls Chart 2_Book2_Adj Bench DR 3 for Initial Briefs (Electric) 3 2" xfId="22262"/>
    <cellStyle name="_VC 6.15.06 update on 06GRC power costs.xls Chart 2_Book2_Adj Bench DR 3 for Initial Briefs (Electric) 3 2 2" xfId="22263"/>
    <cellStyle name="_VC 6.15.06 update on 06GRC power costs.xls Chart 2_Book2_Adj Bench DR 3 for Initial Briefs (Electric) 3 3" xfId="22264"/>
    <cellStyle name="_VC 6.15.06 update on 06GRC power costs.xls Chart 2_Book2_Adj Bench DR 3 for Initial Briefs (Electric) 4" xfId="22265"/>
    <cellStyle name="_VC 6.15.06 update on 06GRC power costs.xls Chart 2_Book2_Adj Bench DR 3 for Initial Briefs (Electric) 4 2" xfId="22266"/>
    <cellStyle name="_VC 6.15.06 update on 06GRC power costs.xls Chart 2_Book2_Adj Bench DR 3 for Initial Briefs (Electric) 4 2 2" xfId="22267"/>
    <cellStyle name="_VC 6.15.06 update on 06GRC power costs.xls Chart 2_Book2_Adj Bench DR 3 for Initial Briefs (Electric) 4 3" xfId="22268"/>
    <cellStyle name="_VC 6.15.06 update on 06GRC power costs.xls Chart 2_Book2_Adj Bench DR 3 for Initial Briefs (Electric) 5" xfId="22269"/>
    <cellStyle name="_VC 6.15.06 update on 06GRC power costs.xls Chart 2_Book2_Adj Bench DR 3 for Initial Briefs (Electric) 5 2" xfId="22270"/>
    <cellStyle name="_VC 6.15.06 update on 06GRC power costs.xls Chart 2_Book2_Adj Bench DR 3 for Initial Briefs (Electric) 6" xfId="22271"/>
    <cellStyle name="_VC 6.15.06 update on 06GRC power costs.xls Chart 2_Book2_Adj Bench DR 3 for Initial Briefs (Electric) 6 2" xfId="22272"/>
    <cellStyle name="_VC 6.15.06 update on 06GRC power costs.xls Chart 2_Book2_Adj Bench DR 3 for Initial Briefs (Electric)_DEM-WP(C) ENERG10C--ctn Mid-C_042010 2010GRC" xfId="22273"/>
    <cellStyle name="_VC 6.15.06 update on 06GRC power costs.xls Chart 2_Book2_Adj Bench DR 3 for Initial Briefs (Electric)_DEM-WP(C) ENERG10C--ctn Mid-C_042010 2010GRC 2" xfId="22274"/>
    <cellStyle name="_VC 6.15.06 update on 06GRC power costs.xls Chart 2_Book2_DEM-WP(C) ENERG10C--ctn Mid-C_042010 2010GRC" xfId="22275"/>
    <cellStyle name="_VC 6.15.06 update on 06GRC power costs.xls Chart 2_Book2_DEM-WP(C) ENERG10C--ctn Mid-C_042010 2010GRC 2" xfId="22276"/>
    <cellStyle name="_VC 6.15.06 update on 06GRC power costs.xls Chart 2_Book2_Electric Rev Req Model (2009 GRC) Rebuttal" xfId="22277"/>
    <cellStyle name="_VC 6.15.06 update on 06GRC power costs.xls Chart 2_Book2_Electric Rev Req Model (2009 GRC) Rebuttal 2" xfId="22278"/>
    <cellStyle name="_VC 6.15.06 update on 06GRC power costs.xls Chart 2_Book2_Electric Rev Req Model (2009 GRC) Rebuttal 2 2" xfId="22279"/>
    <cellStyle name="_VC 6.15.06 update on 06GRC power costs.xls Chart 2_Book2_Electric Rev Req Model (2009 GRC) Rebuttal 2 2 2" xfId="22280"/>
    <cellStyle name="_VC 6.15.06 update on 06GRC power costs.xls Chart 2_Book2_Electric Rev Req Model (2009 GRC) Rebuttal 2 3" xfId="22281"/>
    <cellStyle name="_VC 6.15.06 update on 06GRC power costs.xls Chart 2_Book2_Electric Rev Req Model (2009 GRC) Rebuttal 3" xfId="22282"/>
    <cellStyle name="_VC 6.15.06 update on 06GRC power costs.xls Chart 2_Book2_Electric Rev Req Model (2009 GRC) Rebuttal 3 2" xfId="22283"/>
    <cellStyle name="_VC 6.15.06 update on 06GRC power costs.xls Chart 2_Book2_Electric Rev Req Model (2009 GRC) Rebuttal 4" xfId="22284"/>
    <cellStyle name="_VC 6.15.06 update on 06GRC power costs.xls Chart 2_Book2_Electric Rev Req Model (2009 GRC) Rebuttal REmoval of New  WH Solar AdjustMI" xfId="22285"/>
    <cellStyle name="_VC 6.15.06 update on 06GRC power costs.xls Chart 2_Book2_Electric Rev Req Model (2009 GRC) Rebuttal REmoval of New  WH Solar AdjustMI 2" xfId="22286"/>
    <cellStyle name="_VC 6.15.06 update on 06GRC power costs.xls Chart 2_Book2_Electric Rev Req Model (2009 GRC) Rebuttal REmoval of New  WH Solar AdjustMI 2 2" xfId="22287"/>
    <cellStyle name="_VC 6.15.06 update on 06GRC power costs.xls Chart 2_Book2_Electric Rev Req Model (2009 GRC) Rebuttal REmoval of New  WH Solar AdjustMI 2 2 2" xfId="22288"/>
    <cellStyle name="_VC 6.15.06 update on 06GRC power costs.xls Chart 2_Book2_Electric Rev Req Model (2009 GRC) Rebuttal REmoval of New  WH Solar AdjustMI 2 2 2 2" xfId="22289"/>
    <cellStyle name="_VC 6.15.06 update on 06GRC power costs.xls Chart 2_Book2_Electric Rev Req Model (2009 GRC) Rebuttal REmoval of New  WH Solar AdjustMI 2 3" xfId="22290"/>
    <cellStyle name="_VC 6.15.06 update on 06GRC power costs.xls Chart 2_Book2_Electric Rev Req Model (2009 GRC) Rebuttal REmoval of New  WH Solar AdjustMI 2 3 2" xfId="22291"/>
    <cellStyle name="_VC 6.15.06 update on 06GRC power costs.xls Chart 2_Book2_Electric Rev Req Model (2009 GRC) Rebuttal REmoval of New  WH Solar AdjustMI 2 4" xfId="22292"/>
    <cellStyle name="_VC 6.15.06 update on 06GRC power costs.xls Chart 2_Book2_Electric Rev Req Model (2009 GRC) Rebuttal REmoval of New  WH Solar AdjustMI 2 4 2" xfId="22293"/>
    <cellStyle name="_VC 6.15.06 update on 06GRC power costs.xls Chart 2_Book2_Electric Rev Req Model (2009 GRC) Rebuttal REmoval of New  WH Solar AdjustMI 3" xfId="22294"/>
    <cellStyle name="_VC 6.15.06 update on 06GRC power costs.xls Chart 2_Book2_Electric Rev Req Model (2009 GRC) Rebuttal REmoval of New  WH Solar AdjustMI 3 2" xfId="22295"/>
    <cellStyle name="_VC 6.15.06 update on 06GRC power costs.xls Chart 2_Book2_Electric Rev Req Model (2009 GRC) Rebuttal REmoval of New  WH Solar AdjustMI 3 2 2" xfId="22296"/>
    <cellStyle name="_VC 6.15.06 update on 06GRC power costs.xls Chart 2_Book2_Electric Rev Req Model (2009 GRC) Rebuttal REmoval of New  WH Solar AdjustMI 3 3" xfId="22297"/>
    <cellStyle name="_VC 6.15.06 update on 06GRC power costs.xls Chart 2_Book2_Electric Rev Req Model (2009 GRC) Rebuttal REmoval of New  WH Solar AdjustMI 4" xfId="22298"/>
    <cellStyle name="_VC 6.15.06 update on 06GRC power costs.xls Chart 2_Book2_Electric Rev Req Model (2009 GRC) Rebuttal REmoval of New  WH Solar AdjustMI 4 2" xfId="22299"/>
    <cellStyle name="_VC 6.15.06 update on 06GRC power costs.xls Chart 2_Book2_Electric Rev Req Model (2009 GRC) Rebuttal REmoval of New  WH Solar AdjustMI 4 2 2" xfId="22300"/>
    <cellStyle name="_VC 6.15.06 update on 06GRC power costs.xls Chart 2_Book2_Electric Rev Req Model (2009 GRC) Rebuttal REmoval of New  WH Solar AdjustMI 4 3" xfId="22301"/>
    <cellStyle name="_VC 6.15.06 update on 06GRC power costs.xls Chart 2_Book2_Electric Rev Req Model (2009 GRC) Rebuttal REmoval of New  WH Solar AdjustMI 5" xfId="22302"/>
    <cellStyle name="_VC 6.15.06 update on 06GRC power costs.xls Chart 2_Book2_Electric Rev Req Model (2009 GRC) Rebuttal REmoval of New  WH Solar AdjustMI 5 2" xfId="22303"/>
    <cellStyle name="_VC 6.15.06 update on 06GRC power costs.xls Chart 2_Book2_Electric Rev Req Model (2009 GRC) Rebuttal REmoval of New  WH Solar AdjustMI 6" xfId="22304"/>
    <cellStyle name="_VC 6.15.06 update on 06GRC power costs.xls Chart 2_Book2_Electric Rev Req Model (2009 GRC) Rebuttal REmoval of New  WH Solar AdjustMI 6 2" xfId="22305"/>
    <cellStyle name="_VC 6.15.06 update on 06GRC power costs.xls Chart 2_Book2_Electric Rev Req Model (2009 GRC) Rebuttal REmoval of New  WH Solar AdjustMI_DEM-WP(C) ENERG10C--ctn Mid-C_042010 2010GRC" xfId="22306"/>
    <cellStyle name="_VC 6.15.06 update on 06GRC power costs.xls Chart 2_Book2_Electric Rev Req Model (2009 GRC) Rebuttal REmoval of New  WH Solar AdjustMI_DEM-WP(C) ENERG10C--ctn Mid-C_042010 2010GRC 2" xfId="22307"/>
    <cellStyle name="_VC 6.15.06 update on 06GRC power costs.xls Chart 2_Book2_Electric Rev Req Model (2009 GRC) Revised 01-18-2010" xfId="22308"/>
    <cellStyle name="_VC 6.15.06 update on 06GRC power costs.xls Chart 2_Book2_Electric Rev Req Model (2009 GRC) Revised 01-18-2010 2" xfId="22309"/>
    <cellStyle name="_VC 6.15.06 update on 06GRC power costs.xls Chart 2_Book2_Electric Rev Req Model (2009 GRC) Revised 01-18-2010 2 2" xfId="22310"/>
    <cellStyle name="_VC 6.15.06 update on 06GRC power costs.xls Chart 2_Book2_Electric Rev Req Model (2009 GRC) Revised 01-18-2010 2 2 2" xfId="22311"/>
    <cellStyle name="_VC 6.15.06 update on 06GRC power costs.xls Chart 2_Book2_Electric Rev Req Model (2009 GRC) Revised 01-18-2010 2 2 2 2" xfId="22312"/>
    <cellStyle name="_VC 6.15.06 update on 06GRC power costs.xls Chart 2_Book2_Electric Rev Req Model (2009 GRC) Revised 01-18-2010 2 3" xfId="22313"/>
    <cellStyle name="_VC 6.15.06 update on 06GRC power costs.xls Chart 2_Book2_Electric Rev Req Model (2009 GRC) Revised 01-18-2010 2 3 2" xfId="22314"/>
    <cellStyle name="_VC 6.15.06 update on 06GRC power costs.xls Chart 2_Book2_Electric Rev Req Model (2009 GRC) Revised 01-18-2010 2 4" xfId="22315"/>
    <cellStyle name="_VC 6.15.06 update on 06GRC power costs.xls Chart 2_Book2_Electric Rev Req Model (2009 GRC) Revised 01-18-2010 2 4 2" xfId="22316"/>
    <cellStyle name="_VC 6.15.06 update on 06GRC power costs.xls Chart 2_Book2_Electric Rev Req Model (2009 GRC) Revised 01-18-2010 3" xfId="22317"/>
    <cellStyle name="_VC 6.15.06 update on 06GRC power costs.xls Chart 2_Book2_Electric Rev Req Model (2009 GRC) Revised 01-18-2010 3 2" xfId="22318"/>
    <cellStyle name="_VC 6.15.06 update on 06GRC power costs.xls Chart 2_Book2_Electric Rev Req Model (2009 GRC) Revised 01-18-2010 3 2 2" xfId="22319"/>
    <cellStyle name="_VC 6.15.06 update on 06GRC power costs.xls Chart 2_Book2_Electric Rev Req Model (2009 GRC) Revised 01-18-2010 3 3" xfId="22320"/>
    <cellStyle name="_VC 6.15.06 update on 06GRC power costs.xls Chart 2_Book2_Electric Rev Req Model (2009 GRC) Revised 01-18-2010 4" xfId="22321"/>
    <cellStyle name="_VC 6.15.06 update on 06GRC power costs.xls Chart 2_Book2_Electric Rev Req Model (2009 GRC) Revised 01-18-2010 4 2" xfId="22322"/>
    <cellStyle name="_VC 6.15.06 update on 06GRC power costs.xls Chart 2_Book2_Electric Rev Req Model (2009 GRC) Revised 01-18-2010 4 2 2" xfId="22323"/>
    <cellStyle name="_VC 6.15.06 update on 06GRC power costs.xls Chart 2_Book2_Electric Rev Req Model (2009 GRC) Revised 01-18-2010 4 3" xfId="22324"/>
    <cellStyle name="_VC 6.15.06 update on 06GRC power costs.xls Chart 2_Book2_Electric Rev Req Model (2009 GRC) Revised 01-18-2010 5" xfId="22325"/>
    <cellStyle name="_VC 6.15.06 update on 06GRC power costs.xls Chart 2_Book2_Electric Rev Req Model (2009 GRC) Revised 01-18-2010 5 2" xfId="22326"/>
    <cellStyle name="_VC 6.15.06 update on 06GRC power costs.xls Chart 2_Book2_Electric Rev Req Model (2009 GRC) Revised 01-18-2010 6" xfId="22327"/>
    <cellStyle name="_VC 6.15.06 update on 06GRC power costs.xls Chart 2_Book2_Electric Rev Req Model (2009 GRC) Revised 01-18-2010 6 2" xfId="22328"/>
    <cellStyle name="_VC 6.15.06 update on 06GRC power costs.xls Chart 2_Book2_Electric Rev Req Model (2009 GRC) Revised 01-18-2010_DEM-WP(C) ENERG10C--ctn Mid-C_042010 2010GRC" xfId="22329"/>
    <cellStyle name="_VC 6.15.06 update on 06GRC power costs.xls Chart 2_Book2_Electric Rev Req Model (2009 GRC) Revised 01-18-2010_DEM-WP(C) ENERG10C--ctn Mid-C_042010 2010GRC 2" xfId="22330"/>
    <cellStyle name="_VC 6.15.06 update on 06GRC power costs.xls Chart 2_Book2_Final Order Electric EXHIBIT A-1" xfId="22331"/>
    <cellStyle name="_VC 6.15.06 update on 06GRC power costs.xls Chart 2_Book2_Final Order Electric EXHIBIT A-1 2" xfId="22332"/>
    <cellStyle name="_VC 6.15.06 update on 06GRC power costs.xls Chart 2_Book2_Final Order Electric EXHIBIT A-1 2 2" xfId="22333"/>
    <cellStyle name="_VC 6.15.06 update on 06GRC power costs.xls Chart 2_Book2_Final Order Electric EXHIBIT A-1 2 2 2" xfId="22334"/>
    <cellStyle name="_VC 6.15.06 update on 06GRC power costs.xls Chart 2_Book2_Final Order Electric EXHIBIT A-1 2 3" xfId="22335"/>
    <cellStyle name="_VC 6.15.06 update on 06GRC power costs.xls Chart 2_Book2_Final Order Electric EXHIBIT A-1 3" xfId="22336"/>
    <cellStyle name="_VC 6.15.06 update on 06GRC power costs.xls Chart 2_Book2_Final Order Electric EXHIBIT A-1 3 2" xfId="22337"/>
    <cellStyle name="_VC 6.15.06 update on 06GRC power costs.xls Chart 2_Book2_Final Order Electric EXHIBIT A-1 3 2 2" xfId="22338"/>
    <cellStyle name="_VC 6.15.06 update on 06GRC power costs.xls Chart 2_Book2_Final Order Electric EXHIBIT A-1 3 3" xfId="22339"/>
    <cellStyle name="_VC 6.15.06 update on 06GRC power costs.xls Chart 2_Book2_Final Order Electric EXHIBIT A-1 4" xfId="22340"/>
    <cellStyle name="_VC 6.15.06 update on 06GRC power costs.xls Chart 2_Book2_Final Order Electric EXHIBIT A-1 4 2" xfId="22341"/>
    <cellStyle name="_VC 6.15.06 update on 06GRC power costs.xls Chart 2_Book2_Final Order Electric EXHIBIT A-1 5" xfId="22342"/>
    <cellStyle name="_VC 6.15.06 update on 06GRC power costs.xls Chart 2_Book2_Final Order Electric EXHIBIT A-1 6" xfId="22343"/>
    <cellStyle name="_VC 6.15.06 update on 06GRC power costs.xls Chart 2_Book4" xfId="22344"/>
    <cellStyle name="_VC 6.15.06 update on 06GRC power costs.xls Chart 2_Book4 2" xfId="22345"/>
    <cellStyle name="_VC 6.15.06 update on 06GRC power costs.xls Chart 2_Book4 2 2" xfId="22346"/>
    <cellStyle name="_VC 6.15.06 update on 06GRC power costs.xls Chart 2_Book4 2 2 2" xfId="22347"/>
    <cellStyle name="_VC 6.15.06 update on 06GRC power costs.xls Chart 2_Book4 2 2 2 2" xfId="22348"/>
    <cellStyle name="_VC 6.15.06 update on 06GRC power costs.xls Chart 2_Book4 2 3" xfId="22349"/>
    <cellStyle name="_VC 6.15.06 update on 06GRC power costs.xls Chart 2_Book4 2 3 2" xfId="22350"/>
    <cellStyle name="_VC 6.15.06 update on 06GRC power costs.xls Chart 2_Book4 2 4" xfId="22351"/>
    <cellStyle name="_VC 6.15.06 update on 06GRC power costs.xls Chart 2_Book4 2 4 2" xfId="22352"/>
    <cellStyle name="_VC 6.15.06 update on 06GRC power costs.xls Chart 2_Book4 3" xfId="22353"/>
    <cellStyle name="_VC 6.15.06 update on 06GRC power costs.xls Chart 2_Book4 3 2" xfId="22354"/>
    <cellStyle name="_VC 6.15.06 update on 06GRC power costs.xls Chart 2_Book4 3 2 2" xfId="22355"/>
    <cellStyle name="_VC 6.15.06 update on 06GRC power costs.xls Chart 2_Book4 3 3" xfId="22356"/>
    <cellStyle name="_VC 6.15.06 update on 06GRC power costs.xls Chart 2_Book4 4" xfId="22357"/>
    <cellStyle name="_VC 6.15.06 update on 06GRC power costs.xls Chart 2_Book4 4 2" xfId="22358"/>
    <cellStyle name="_VC 6.15.06 update on 06GRC power costs.xls Chart 2_Book4 4 2 2" xfId="22359"/>
    <cellStyle name="_VC 6.15.06 update on 06GRC power costs.xls Chart 2_Book4 4 3" xfId="22360"/>
    <cellStyle name="_VC 6.15.06 update on 06GRC power costs.xls Chart 2_Book4 5" xfId="22361"/>
    <cellStyle name="_VC 6.15.06 update on 06GRC power costs.xls Chart 2_Book4 5 2" xfId="22362"/>
    <cellStyle name="_VC 6.15.06 update on 06GRC power costs.xls Chart 2_Book4 6" xfId="22363"/>
    <cellStyle name="_VC 6.15.06 update on 06GRC power costs.xls Chart 2_Book4 6 2" xfId="22364"/>
    <cellStyle name="_VC 6.15.06 update on 06GRC power costs.xls Chart 2_Book4_DEM-WP(C) ENERG10C--ctn Mid-C_042010 2010GRC" xfId="22365"/>
    <cellStyle name="_VC 6.15.06 update on 06GRC power costs.xls Chart 2_Book4_DEM-WP(C) ENERG10C--ctn Mid-C_042010 2010GRC 2" xfId="22366"/>
    <cellStyle name="_VC 6.15.06 update on 06GRC power costs.xls Chart 2_Book9" xfId="22367"/>
    <cellStyle name="_VC 6.15.06 update on 06GRC power costs.xls Chart 2_Book9 2" xfId="22368"/>
    <cellStyle name="_VC 6.15.06 update on 06GRC power costs.xls Chart 2_Book9 2 2" xfId="22369"/>
    <cellStyle name="_VC 6.15.06 update on 06GRC power costs.xls Chart 2_Book9 2 2 2" xfId="22370"/>
    <cellStyle name="_VC 6.15.06 update on 06GRC power costs.xls Chart 2_Book9 2 2 2 2" xfId="22371"/>
    <cellStyle name="_VC 6.15.06 update on 06GRC power costs.xls Chart 2_Book9 2 3" xfId="22372"/>
    <cellStyle name="_VC 6.15.06 update on 06GRC power costs.xls Chart 2_Book9 2 3 2" xfId="22373"/>
    <cellStyle name="_VC 6.15.06 update on 06GRC power costs.xls Chart 2_Book9 2 4" xfId="22374"/>
    <cellStyle name="_VC 6.15.06 update on 06GRC power costs.xls Chart 2_Book9 2 4 2" xfId="22375"/>
    <cellStyle name="_VC 6.15.06 update on 06GRC power costs.xls Chart 2_Book9 3" xfId="22376"/>
    <cellStyle name="_VC 6.15.06 update on 06GRC power costs.xls Chart 2_Book9 3 2" xfId="22377"/>
    <cellStyle name="_VC 6.15.06 update on 06GRC power costs.xls Chart 2_Book9 3 2 2" xfId="22378"/>
    <cellStyle name="_VC 6.15.06 update on 06GRC power costs.xls Chart 2_Book9 3 3" xfId="22379"/>
    <cellStyle name="_VC 6.15.06 update on 06GRC power costs.xls Chart 2_Book9 4" xfId="22380"/>
    <cellStyle name="_VC 6.15.06 update on 06GRC power costs.xls Chart 2_Book9 4 2" xfId="22381"/>
    <cellStyle name="_VC 6.15.06 update on 06GRC power costs.xls Chart 2_Book9 4 2 2" xfId="22382"/>
    <cellStyle name="_VC 6.15.06 update on 06GRC power costs.xls Chart 2_Book9 4 3" xfId="22383"/>
    <cellStyle name="_VC 6.15.06 update on 06GRC power costs.xls Chart 2_Book9 5" xfId="22384"/>
    <cellStyle name="_VC 6.15.06 update on 06GRC power costs.xls Chart 2_Book9 5 2" xfId="22385"/>
    <cellStyle name="_VC 6.15.06 update on 06GRC power costs.xls Chart 2_Book9 6" xfId="22386"/>
    <cellStyle name="_VC 6.15.06 update on 06GRC power costs.xls Chart 2_Book9 6 2" xfId="22387"/>
    <cellStyle name="_VC 6.15.06 update on 06GRC power costs.xls Chart 2_Book9_DEM-WP(C) ENERG10C--ctn Mid-C_042010 2010GRC" xfId="22388"/>
    <cellStyle name="_VC 6.15.06 update on 06GRC power costs.xls Chart 2_Book9_DEM-WP(C) ENERG10C--ctn Mid-C_042010 2010GRC 2" xfId="22389"/>
    <cellStyle name="_VC 6.15.06 update on 06GRC power costs.xls Chart 2_Chelan PUD Power Costs (8-10)" xfId="22390"/>
    <cellStyle name="_VC 6.15.06 update on 06GRC power costs.xls Chart 2_Chelan PUD Power Costs (8-10) 2" xfId="22391"/>
    <cellStyle name="_VC 6.15.06 update on 06GRC power costs.xls Chart 2_DEM-WP(C) Chelan Power Costs" xfId="22392"/>
    <cellStyle name="_VC 6.15.06 update on 06GRC power costs.xls Chart 2_DEM-WP(C) Chelan Power Costs 2" xfId="22393"/>
    <cellStyle name="_VC 6.15.06 update on 06GRC power costs.xls Chart 2_DEM-WP(C) Chelan Power Costs 2 2" xfId="22394"/>
    <cellStyle name="_VC 6.15.06 update on 06GRC power costs.xls Chart 2_DEM-WP(C) Chelan Power Costs 2 2 2" xfId="22395"/>
    <cellStyle name="_VC 6.15.06 update on 06GRC power costs.xls Chart 2_DEM-WP(C) Chelan Power Costs 2 3" xfId="22396"/>
    <cellStyle name="_VC 6.15.06 update on 06GRC power costs.xls Chart 2_DEM-WP(C) Chelan Power Costs 3" xfId="22397"/>
    <cellStyle name="_VC 6.15.06 update on 06GRC power costs.xls Chart 2_DEM-WP(C) Chelan Power Costs 3 2" xfId="22398"/>
    <cellStyle name="_VC 6.15.06 update on 06GRC power costs.xls Chart 2_DEM-WP(C) Chelan Power Costs 3 2 2" xfId="22399"/>
    <cellStyle name="_VC 6.15.06 update on 06GRC power costs.xls Chart 2_DEM-WP(C) Chelan Power Costs 3 3" xfId="22400"/>
    <cellStyle name="_VC 6.15.06 update on 06GRC power costs.xls Chart 2_DEM-WP(C) Chelan Power Costs 4" xfId="22401"/>
    <cellStyle name="_VC 6.15.06 update on 06GRC power costs.xls Chart 2_DEM-WP(C) Chelan Power Costs 4 2" xfId="22402"/>
    <cellStyle name="_VC 6.15.06 update on 06GRC power costs.xls Chart 2_DEM-WP(C) Chelan Power Costs 5" xfId="22403"/>
    <cellStyle name="_VC 6.15.06 update on 06GRC power costs.xls Chart 2_DEM-WP(C) Chelan Power Costs 5 2" xfId="22404"/>
    <cellStyle name="_VC 6.15.06 update on 06GRC power costs.xls Chart 2_DEM-WP(C) ENERG10C--ctn Mid-C_042010 2010GRC" xfId="22405"/>
    <cellStyle name="_VC 6.15.06 update on 06GRC power costs.xls Chart 2_DEM-WP(C) ENERG10C--ctn Mid-C_042010 2010GRC 2" xfId="22406"/>
    <cellStyle name="_VC 6.15.06 update on 06GRC power costs.xls Chart 2_DEM-WP(C) Gas Transport 2010GRC" xfId="22407"/>
    <cellStyle name="_VC 6.15.06 update on 06GRC power costs.xls Chart 2_DEM-WP(C) Gas Transport 2010GRC 2" xfId="22408"/>
    <cellStyle name="_VC 6.15.06 update on 06GRC power costs.xls Chart 2_DEM-WP(C) Gas Transport 2010GRC 2 2" xfId="22409"/>
    <cellStyle name="_VC 6.15.06 update on 06GRC power costs.xls Chart 2_DEM-WP(C) Gas Transport 2010GRC 2 2 2" xfId="22410"/>
    <cellStyle name="_VC 6.15.06 update on 06GRC power costs.xls Chart 2_DEM-WP(C) Gas Transport 2010GRC 2 3" xfId="22411"/>
    <cellStyle name="_VC 6.15.06 update on 06GRC power costs.xls Chart 2_DEM-WP(C) Gas Transport 2010GRC 3" xfId="22412"/>
    <cellStyle name="_VC 6.15.06 update on 06GRC power costs.xls Chart 2_DEM-WP(C) Gas Transport 2010GRC 3 2" xfId="22413"/>
    <cellStyle name="_VC 6.15.06 update on 06GRC power costs.xls Chart 2_DEM-WP(C) Gas Transport 2010GRC 3 2 2" xfId="22414"/>
    <cellStyle name="_VC 6.15.06 update on 06GRC power costs.xls Chart 2_DEM-WP(C) Gas Transport 2010GRC 3 3" xfId="22415"/>
    <cellStyle name="_VC 6.15.06 update on 06GRC power costs.xls Chart 2_DEM-WP(C) Gas Transport 2010GRC 4" xfId="22416"/>
    <cellStyle name="_VC 6.15.06 update on 06GRC power costs.xls Chart 2_DEM-WP(C) Gas Transport 2010GRC 4 2" xfId="22417"/>
    <cellStyle name="_VC 6.15.06 update on 06GRC power costs.xls Chart 2_DEM-WP(C) Gas Transport 2010GRC 5" xfId="22418"/>
    <cellStyle name="_VC 6.15.06 update on 06GRC power costs.xls Chart 2_DEM-WP(C) Gas Transport 2010GRC 5 2" xfId="22419"/>
    <cellStyle name="_VC 6.15.06 update on 06GRC power costs.xls Chart 2_DWH-08 (Rate Spread &amp; Design Workpapers)" xfId="22420"/>
    <cellStyle name="_VC 6.15.06 update on 06GRC power costs.xls Chart 2_Exh A-1 resulting from UE-112050 effective Jan 1 2012" xfId="22421"/>
    <cellStyle name="_VC 6.15.06 update on 06GRC power costs.xls Chart 2_Exh A-1 resulting from UE-112050 effective Jan 1 2012 2" xfId="22422"/>
    <cellStyle name="_VC 6.15.06 update on 06GRC power costs.xls Chart 2_Exhibit A-1 effective 4-1-11 fr S Free 12-11" xfId="22423"/>
    <cellStyle name="_VC 6.15.06 update on 06GRC power costs.xls Chart 2_Exhibit A-1 effective 4-1-11 fr S Free 12-11 2" xfId="22424"/>
    <cellStyle name="_VC 6.15.06 update on 06GRC power costs.xls Chart 2_Final 2008 PTC Rate Design Workpapers 10.27.08" xfId="22425"/>
    <cellStyle name="_VC 6.15.06 update on 06GRC power costs.xls Chart 2_Gas Rev Req Model (2010 GRC)" xfId="22426"/>
    <cellStyle name="_VC 6.15.06 update on 06GRC power costs.xls Chart 2_INPUTS" xfId="22427"/>
    <cellStyle name="_VC 6.15.06 update on 06GRC power costs.xls Chart 2_INPUTS 2" xfId="22428"/>
    <cellStyle name="_VC 6.15.06 update on 06GRC power costs.xls Chart 2_INPUTS 2 2" xfId="22429"/>
    <cellStyle name="_VC 6.15.06 update on 06GRC power costs.xls Chart 2_INPUTS 2 2 2" xfId="22430"/>
    <cellStyle name="_VC 6.15.06 update on 06GRC power costs.xls Chart 2_INPUTS 2 3" xfId="22431"/>
    <cellStyle name="_VC 6.15.06 update on 06GRC power costs.xls Chart 2_INPUTS 3" xfId="22432"/>
    <cellStyle name="_VC 6.15.06 update on 06GRC power costs.xls Chart 2_INPUTS 3 2" xfId="22433"/>
    <cellStyle name="_VC 6.15.06 update on 06GRC power costs.xls Chart 2_INPUTS 4" xfId="22434"/>
    <cellStyle name="_VC 6.15.06 update on 06GRC power costs.xls Chart 2_Mint Farm Generation BPA" xfId="22435"/>
    <cellStyle name="_VC 6.15.06 update on 06GRC power costs.xls Chart 2_NIM Summary" xfId="22436"/>
    <cellStyle name="_VC 6.15.06 update on 06GRC power costs.xls Chart 2_NIM Summary 09GRC" xfId="22437"/>
    <cellStyle name="_VC 6.15.06 update on 06GRC power costs.xls Chart 2_NIM Summary 09GRC 2" xfId="22438"/>
    <cellStyle name="_VC 6.15.06 update on 06GRC power costs.xls Chart 2_NIM Summary 09GRC 2 2" xfId="22439"/>
    <cellStyle name="_VC 6.15.06 update on 06GRC power costs.xls Chart 2_NIM Summary 09GRC 2 2 2" xfId="22440"/>
    <cellStyle name="_VC 6.15.06 update on 06GRC power costs.xls Chart 2_NIM Summary 09GRC 2 2 2 2" xfId="22441"/>
    <cellStyle name="_VC 6.15.06 update on 06GRC power costs.xls Chart 2_NIM Summary 09GRC 2 3" xfId="22442"/>
    <cellStyle name="_VC 6.15.06 update on 06GRC power costs.xls Chart 2_NIM Summary 09GRC 2 3 2" xfId="22443"/>
    <cellStyle name="_VC 6.15.06 update on 06GRC power costs.xls Chart 2_NIM Summary 09GRC 2 4" xfId="22444"/>
    <cellStyle name="_VC 6.15.06 update on 06GRC power costs.xls Chart 2_NIM Summary 09GRC 2 4 2" xfId="22445"/>
    <cellStyle name="_VC 6.15.06 update on 06GRC power costs.xls Chart 2_NIM Summary 09GRC 3" xfId="22446"/>
    <cellStyle name="_VC 6.15.06 update on 06GRC power costs.xls Chart 2_NIM Summary 09GRC 3 2" xfId="22447"/>
    <cellStyle name="_VC 6.15.06 update on 06GRC power costs.xls Chart 2_NIM Summary 09GRC 3 2 2" xfId="22448"/>
    <cellStyle name="_VC 6.15.06 update on 06GRC power costs.xls Chart 2_NIM Summary 09GRC 3 3" xfId="22449"/>
    <cellStyle name="_VC 6.15.06 update on 06GRC power costs.xls Chart 2_NIM Summary 09GRC 4" xfId="22450"/>
    <cellStyle name="_VC 6.15.06 update on 06GRC power costs.xls Chart 2_NIM Summary 09GRC 4 2" xfId="22451"/>
    <cellStyle name="_VC 6.15.06 update on 06GRC power costs.xls Chart 2_NIM Summary 09GRC 4 2 2" xfId="22452"/>
    <cellStyle name="_VC 6.15.06 update on 06GRC power costs.xls Chart 2_NIM Summary 09GRC 4 3" xfId="22453"/>
    <cellStyle name="_VC 6.15.06 update on 06GRC power costs.xls Chart 2_NIM Summary 09GRC 5" xfId="22454"/>
    <cellStyle name="_VC 6.15.06 update on 06GRC power costs.xls Chart 2_NIM Summary 09GRC 5 2" xfId="22455"/>
    <cellStyle name="_VC 6.15.06 update on 06GRC power costs.xls Chart 2_NIM Summary 09GRC 6" xfId="22456"/>
    <cellStyle name="_VC 6.15.06 update on 06GRC power costs.xls Chart 2_NIM Summary 09GRC 6 2" xfId="22457"/>
    <cellStyle name="_VC 6.15.06 update on 06GRC power costs.xls Chart 2_NIM Summary 09GRC_DEM-WP(C) ENERG10C--ctn Mid-C_042010 2010GRC" xfId="22458"/>
    <cellStyle name="_VC 6.15.06 update on 06GRC power costs.xls Chart 2_NIM Summary 09GRC_DEM-WP(C) ENERG10C--ctn Mid-C_042010 2010GRC 2" xfId="22459"/>
    <cellStyle name="_VC 6.15.06 update on 06GRC power costs.xls Chart 2_NIM Summary 10" xfId="22460"/>
    <cellStyle name="_VC 6.15.06 update on 06GRC power costs.xls Chart 2_NIM Summary 10 2" xfId="22461"/>
    <cellStyle name="_VC 6.15.06 update on 06GRC power costs.xls Chart 2_NIM Summary 10 2 2" xfId="22462"/>
    <cellStyle name="_VC 6.15.06 update on 06GRC power costs.xls Chart 2_NIM Summary 10 3" xfId="22463"/>
    <cellStyle name="_VC 6.15.06 update on 06GRC power costs.xls Chart 2_NIM Summary 10 4" xfId="22464"/>
    <cellStyle name="_VC 6.15.06 update on 06GRC power costs.xls Chart 2_NIM Summary 11" xfId="22465"/>
    <cellStyle name="_VC 6.15.06 update on 06GRC power costs.xls Chart 2_NIM Summary 11 2" xfId="22466"/>
    <cellStyle name="_VC 6.15.06 update on 06GRC power costs.xls Chart 2_NIM Summary 11 2 2" xfId="22467"/>
    <cellStyle name="_VC 6.15.06 update on 06GRC power costs.xls Chart 2_NIM Summary 11 3" xfId="22468"/>
    <cellStyle name="_VC 6.15.06 update on 06GRC power costs.xls Chart 2_NIM Summary 11 4" xfId="22469"/>
    <cellStyle name="_VC 6.15.06 update on 06GRC power costs.xls Chart 2_NIM Summary 12" xfId="22470"/>
    <cellStyle name="_VC 6.15.06 update on 06GRC power costs.xls Chart 2_NIM Summary 12 2" xfId="22471"/>
    <cellStyle name="_VC 6.15.06 update on 06GRC power costs.xls Chart 2_NIM Summary 12 2 2" xfId="22472"/>
    <cellStyle name="_VC 6.15.06 update on 06GRC power costs.xls Chart 2_NIM Summary 12 3" xfId="22473"/>
    <cellStyle name="_VC 6.15.06 update on 06GRC power costs.xls Chart 2_NIM Summary 12 4" xfId="22474"/>
    <cellStyle name="_VC 6.15.06 update on 06GRC power costs.xls Chart 2_NIM Summary 13" xfId="22475"/>
    <cellStyle name="_VC 6.15.06 update on 06GRC power costs.xls Chart 2_NIM Summary 13 2" xfId="22476"/>
    <cellStyle name="_VC 6.15.06 update on 06GRC power costs.xls Chart 2_NIM Summary 13 2 2" xfId="22477"/>
    <cellStyle name="_VC 6.15.06 update on 06GRC power costs.xls Chart 2_NIM Summary 13 3" xfId="22478"/>
    <cellStyle name="_VC 6.15.06 update on 06GRC power costs.xls Chart 2_NIM Summary 13 4" xfId="22479"/>
    <cellStyle name="_VC 6.15.06 update on 06GRC power costs.xls Chart 2_NIM Summary 14" xfId="22480"/>
    <cellStyle name="_VC 6.15.06 update on 06GRC power costs.xls Chart 2_NIM Summary 14 2" xfId="22481"/>
    <cellStyle name="_VC 6.15.06 update on 06GRC power costs.xls Chart 2_NIM Summary 14 2 2" xfId="22482"/>
    <cellStyle name="_VC 6.15.06 update on 06GRC power costs.xls Chart 2_NIM Summary 14 3" xfId="22483"/>
    <cellStyle name="_VC 6.15.06 update on 06GRC power costs.xls Chart 2_NIM Summary 14 4" xfId="22484"/>
    <cellStyle name="_VC 6.15.06 update on 06GRC power costs.xls Chart 2_NIM Summary 15" xfId="22485"/>
    <cellStyle name="_VC 6.15.06 update on 06GRC power costs.xls Chart 2_NIM Summary 15 2" xfId="22486"/>
    <cellStyle name="_VC 6.15.06 update on 06GRC power costs.xls Chart 2_NIM Summary 15 2 2" xfId="22487"/>
    <cellStyle name="_VC 6.15.06 update on 06GRC power costs.xls Chart 2_NIM Summary 15 3" xfId="22488"/>
    <cellStyle name="_VC 6.15.06 update on 06GRC power costs.xls Chart 2_NIM Summary 15 4" xfId="22489"/>
    <cellStyle name="_VC 6.15.06 update on 06GRC power costs.xls Chart 2_NIM Summary 16" xfId="22490"/>
    <cellStyle name="_VC 6.15.06 update on 06GRC power costs.xls Chart 2_NIM Summary 16 2" xfId="22491"/>
    <cellStyle name="_VC 6.15.06 update on 06GRC power costs.xls Chart 2_NIM Summary 16 2 2" xfId="22492"/>
    <cellStyle name="_VC 6.15.06 update on 06GRC power costs.xls Chart 2_NIM Summary 16 3" xfId="22493"/>
    <cellStyle name="_VC 6.15.06 update on 06GRC power costs.xls Chart 2_NIM Summary 16 4" xfId="22494"/>
    <cellStyle name="_VC 6.15.06 update on 06GRC power costs.xls Chart 2_NIM Summary 17" xfId="22495"/>
    <cellStyle name="_VC 6.15.06 update on 06GRC power costs.xls Chart 2_NIM Summary 17 2" xfId="22496"/>
    <cellStyle name="_VC 6.15.06 update on 06GRC power costs.xls Chart 2_NIM Summary 17 2 2" xfId="22497"/>
    <cellStyle name="_VC 6.15.06 update on 06GRC power costs.xls Chart 2_NIM Summary 17 3" xfId="22498"/>
    <cellStyle name="_VC 6.15.06 update on 06GRC power costs.xls Chart 2_NIM Summary 17 4" xfId="22499"/>
    <cellStyle name="_VC 6.15.06 update on 06GRC power costs.xls Chart 2_NIM Summary 18" xfId="22500"/>
    <cellStyle name="_VC 6.15.06 update on 06GRC power costs.xls Chart 2_NIM Summary 18 2" xfId="22501"/>
    <cellStyle name="_VC 6.15.06 update on 06GRC power costs.xls Chart 2_NIM Summary 18 3" xfId="22502"/>
    <cellStyle name="_VC 6.15.06 update on 06GRC power costs.xls Chart 2_NIM Summary 19" xfId="22503"/>
    <cellStyle name="_VC 6.15.06 update on 06GRC power costs.xls Chart 2_NIM Summary 19 2" xfId="22504"/>
    <cellStyle name="_VC 6.15.06 update on 06GRC power costs.xls Chart 2_NIM Summary 19 3" xfId="22505"/>
    <cellStyle name="_VC 6.15.06 update on 06GRC power costs.xls Chart 2_NIM Summary 2" xfId="22506"/>
    <cellStyle name="_VC 6.15.06 update on 06GRC power costs.xls Chart 2_NIM Summary 2 2" xfId="22507"/>
    <cellStyle name="_VC 6.15.06 update on 06GRC power costs.xls Chart 2_NIM Summary 2 2 2" xfId="22508"/>
    <cellStyle name="_VC 6.15.06 update on 06GRC power costs.xls Chart 2_NIM Summary 2 2 2 2" xfId="22509"/>
    <cellStyle name="_VC 6.15.06 update on 06GRC power costs.xls Chart 2_NIM Summary 2 3" xfId="22510"/>
    <cellStyle name="_VC 6.15.06 update on 06GRC power costs.xls Chart 2_NIM Summary 2 3 2" xfId="22511"/>
    <cellStyle name="_VC 6.15.06 update on 06GRC power costs.xls Chart 2_NIM Summary 2 4" xfId="22512"/>
    <cellStyle name="_VC 6.15.06 update on 06GRC power costs.xls Chart 2_NIM Summary 2 4 2" xfId="22513"/>
    <cellStyle name="_VC 6.15.06 update on 06GRC power costs.xls Chart 2_NIM Summary 20" xfId="22514"/>
    <cellStyle name="_VC 6.15.06 update on 06GRC power costs.xls Chart 2_NIM Summary 20 2" xfId="22515"/>
    <cellStyle name="_VC 6.15.06 update on 06GRC power costs.xls Chart 2_NIM Summary 20 3" xfId="22516"/>
    <cellStyle name="_VC 6.15.06 update on 06GRC power costs.xls Chart 2_NIM Summary 21" xfId="22517"/>
    <cellStyle name="_VC 6.15.06 update on 06GRC power costs.xls Chart 2_NIM Summary 21 2" xfId="22518"/>
    <cellStyle name="_VC 6.15.06 update on 06GRC power costs.xls Chart 2_NIM Summary 21 3" xfId="22519"/>
    <cellStyle name="_VC 6.15.06 update on 06GRC power costs.xls Chart 2_NIM Summary 22" xfId="22520"/>
    <cellStyle name="_VC 6.15.06 update on 06GRC power costs.xls Chart 2_NIM Summary 22 2" xfId="22521"/>
    <cellStyle name="_VC 6.15.06 update on 06GRC power costs.xls Chart 2_NIM Summary 22 3" xfId="22522"/>
    <cellStyle name="_VC 6.15.06 update on 06GRC power costs.xls Chart 2_NIM Summary 23" xfId="22523"/>
    <cellStyle name="_VC 6.15.06 update on 06GRC power costs.xls Chart 2_NIM Summary 23 2" xfId="22524"/>
    <cellStyle name="_VC 6.15.06 update on 06GRC power costs.xls Chart 2_NIM Summary 23 3" xfId="22525"/>
    <cellStyle name="_VC 6.15.06 update on 06GRC power costs.xls Chart 2_NIM Summary 24" xfId="22526"/>
    <cellStyle name="_VC 6.15.06 update on 06GRC power costs.xls Chart 2_NIM Summary 24 2" xfId="22527"/>
    <cellStyle name="_VC 6.15.06 update on 06GRC power costs.xls Chart 2_NIM Summary 24 3" xfId="22528"/>
    <cellStyle name="_VC 6.15.06 update on 06GRC power costs.xls Chart 2_NIM Summary 25" xfId="22529"/>
    <cellStyle name="_VC 6.15.06 update on 06GRC power costs.xls Chart 2_NIM Summary 25 2" xfId="22530"/>
    <cellStyle name="_VC 6.15.06 update on 06GRC power costs.xls Chart 2_NIM Summary 25 3" xfId="22531"/>
    <cellStyle name="_VC 6.15.06 update on 06GRC power costs.xls Chart 2_NIM Summary 26" xfId="22532"/>
    <cellStyle name="_VC 6.15.06 update on 06GRC power costs.xls Chart 2_NIM Summary 26 2" xfId="22533"/>
    <cellStyle name="_VC 6.15.06 update on 06GRC power costs.xls Chart 2_NIM Summary 26 3" xfId="22534"/>
    <cellStyle name="_VC 6.15.06 update on 06GRC power costs.xls Chart 2_NIM Summary 27" xfId="22535"/>
    <cellStyle name="_VC 6.15.06 update on 06GRC power costs.xls Chart 2_NIM Summary 27 2" xfId="22536"/>
    <cellStyle name="_VC 6.15.06 update on 06GRC power costs.xls Chart 2_NIM Summary 27 3" xfId="22537"/>
    <cellStyle name="_VC 6.15.06 update on 06GRC power costs.xls Chart 2_NIM Summary 28" xfId="22538"/>
    <cellStyle name="_VC 6.15.06 update on 06GRC power costs.xls Chart 2_NIM Summary 28 2" xfId="22539"/>
    <cellStyle name="_VC 6.15.06 update on 06GRC power costs.xls Chart 2_NIM Summary 28 3" xfId="22540"/>
    <cellStyle name="_VC 6.15.06 update on 06GRC power costs.xls Chart 2_NIM Summary 29" xfId="22541"/>
    <cellStyle name="_VC 6.15.06 update on 06GRC power costs.xls Chart 2_NIM Summary 29 2" xfId="22542"/>
    <cellStyle name="_VC 6.15.06 update on 06GRC power costs.xls Chart 2_NIM Summary 29 3" xfId="22543"/>
    <cellStyle name="_VC 6.15.06 update on 06GRC power costs.xls Chart 2_NIM Summary 3" xfId="22544"/>
    <cellStyle name="_VC 6.15.06 update on 06GRC power costs.xls Chart 2_NIM Summary 3 2" xfId="22545"/>
    <cellStyle name="_VC 6.15.06 update on 06GRC power costs.xls Chart 2_NIM Summary 3 2 2" xfId="22546"/>
    <cellStyle name="_VC 6.15.06 update on 06GRC power costs.xls Chart 2_NIM Summary 3 3" xfId="22547"/>
    <cellStyle name="_VC 6.15.06 update on 06GRC power costs.xls Chart 2_NIM Summary 30" xfId="22548"/>
    <cellStyle name="_VC 6.15.06 update on 06GRC power costs.xls Chart 2_NIM Summary 30 2" xfId="22549"/>
    <cellStyle name="_VC 6.15.06 update on 06GRC power costs.xls Chart 2_NIM Summary 30 3" xfId="22550"/>
    <cellStyle name="_VC 6.15.06 update on 06GRC power costs.xls Chart 2_NIM Summary 31" xfId="22551"/>
    <cellStyle name="_VC 6.15.06 update on 06GRC power costs.xls Chart 2_NIM Summary 31 2" xfId="22552"/>
    <cellStyle name="_VC 6.15.06 update on 06GRC power costs.xls Chart 2_NIM Summary 31 3" xfId="22553"/>
    <cellStyle name="_VC 6.15.06 update on 06GRC power costs.xls Chart 2_NIM Summary 32" xfId="22554"/>
    <cellStyle name="_VC 6.15.06 update on 06GRC power costs.xls Chart 2_NIM Summary 32 2" xfId="22555"/>
    <cellStyle name="_VC 6.15.06 update on 06GRC power costs.xls Chart 2_NIM Summary 33" xfId="22556"/>
    <cellStyle name="_VC 6.15.06 update on 06GRC power costs.xls Chart 2_NIM Summary 33 2" xfId="22557"/>
    <cellStyle name="_VC 6.15.06 update on 06GRC power costs.xls Chart 2_NIM Summary 34" xfId="22558"/>
    <cellStyle name="_VC 6.15.06 update on 06GRC power costs.xls Chart 2_NIM Summary 34 2" xfId="22559"/>
    <cellStyle name="_VC 6.15.06 update on 06GRC power costs.xls Chart 2_NIM Summary 35" xfId="22560"/>
    <cellStyle name="_VC 6.15.06 update on 06GRC power costs.xls Chart 2_NIM Summary 35 2" xfId="22561"/>
    <cellStyle name="_VC 6.15.06 update on 06GRC power costs.xls Chart 2_NIM Summary 36" xfId="22562"/>
    <cellStyle name="_VC 6.15.06 update on 06GRC power costs.xls Chart 2_NIM Summary 36 2" xfId="22563"/>
    <cellStyle name="_VC 6.15.06 update on 06GRC power costs.xls Chart 2_NIM Summary 37" xfId="22564"/>
    <cellStyle name="_VC 6.15.06 update on 06GRC power costs.xls Chart 2_NIM Summary 37 2" xfId="22565"/>
    <cellStyle name="_VC 6.15.06 update on 06GRC power costs.xls Chart 2_NIM Summary 38" xfId="22566"/>
    <cellStyle name="_VC 6.15.06 update on 06GRC power costs.xls Chart 2_NIM Summary 38 2" xfId="22567"/>
    <cellStyle name="_VC 6.15.06 update on 06GRC power costs.xls Chart 2_NIM Summary 39" xfId="22568"/>
    <cellStyle name="_VC 6.15.06 update on 06GRC power costs.xls Chart 2_NIM Summary 39 2" xfId="22569"/>
    <cellStyle name="_VC 6.15.06 update on 06GRC power costs.xls Chart 2_NIM Summary 4" xfId="22570"/>
    <cellStyle name="_VC 6.15.06 update on 06GRC power costs.xls Chart 2_NIM Summary 4 2" xfId="22571"/>
    <cellStyle name="_VC 6.15.06 update on 06GRC power costs.xls Chart 2_NIM Summary 4 2 2" xfId="22572"/>
    <cellStyle name="_VC 6.15.06 update on 06GRC power costs.xls Chart 2_NIM Summary 4 3" xfId="22573"/>
    <cellStyle name="_VC 6.15.06 update on 06GRC power costs.xls Chart 2_NIM Summary 40" xfId="22574"/>
    <cellStyle name="_VC 6.15.06 update on 06GRC power costs.xls Chart 2_NIM Summary 40 2" xfId="22575"/>
    <cellStyle name="_VC 6.15.06 update on 06GRC power costs.xls Chart 2_NIM Summary 41" xfId="22576"/>
    <cellStyle name="_VC 6.15.06 update on 06GRC power costs.xls Chart 2_NIM Summary 41 2" xfId="22577"/>
    <cellStyle name="_VC 6.15.06 update on 06GRC power costs.xls Chart 2_NIM Summary 42" xfId="22578"/>
    <cellStyle name="_VC 6.15.06 update on 06GRC power costs.xls Chart 2_NIM Summary 42 2" xfId="22579"/>
    <cellStyle name="_VC 6.15.06 update on 06GRC power costs.xls Chart 2_NIM Summary 43" xfId="22580"/>
    <cellStyle name="_VC 6.15.06 update on 06GRC power costs.xls Chart 2_NIM Summary 43 2" xfId="22581"/>
    <cellStyle name="_VC 6.15.06 update on 06GRC power costs.xls Chart 2_NIM Summary 44" xfId="22582"/>
    <cellStyle name="_VC 6.15.06 update on 06GRC power costs.xls Chart 2_NIM Summary 44 2" xfId="22583"/>
    <cellStyle name="_VC 6.15.06 update on 06GRC power costs.xls Chart 2_NIM Summary 45" xfId="22584"/>
    <cellStyle name="_VC 6.15.06 update on 06GRC power costs.xls Chart 2_NIM Summary 45 2" xfId="22585"/>
    <cellStyle name="_VC 6.15.06 update on 06GRC power costs.xls Chart 2_NIM Summary 46" xfId="22586"/>
    <cellStyle name="_VC 6.15.06 update on 06GRC power costs.xls Chart 2_NIM Summary 46 2" xfId="22587"/>
    <cellStyle name="_VC 6.15.06 update on 06GRC power costs.xls Chart 2_NIM Summary 47" xfId="22588"/>
    <cellStyle name="_VC 6.15.06 update on 06GRC power costs.xls Chart 2_NIM Summary 47 2" xfId="22589"/>
    <cellStyle name="_VC 6.15.06 update on 06GRC power costs.xls Chart 2_NIM Summary 48" xfId="22590"/>
    <cellStyle name="_VC 6.15.06 update on 06GRC power costs.xls Chart 2_NIM Summary 49" xfId="22591"/>
    <cellStyle name="_VC 6.15.06 update on 06GRC power costs.xls Chart 2_NIM Summary 5" xfId="22592"/>
    <cellStyle name="_VC 6.15.06 update on 06GRC power costs.xls Chart 2_NIM Summary 5 2" xfId="22593"/>
    <cellStyle name="_VC 6.15.06 update on 06GRC power costs.xls Chart 2_NIM Summary 5 2 2" xfId="22594"/>
    <cellStyle name="_VC 6.15.06 update on 06GRC power costs.xls Chart 2_NIM Summary 5 3" xfId="22595"/>
    <cellStyle name="_VC 6.15.06 update on 06GRC power costs.xls Chart 2_NIM Summary 50" xfId="22596"/>
    <cellStyle name="_VC 6.15.06 update on 06GRC power costs.xls Chart 2_NIM Summary 51" xfId="22597"/>
    <cellStyle name="_VC 6.15.06 update on 06GRC power costs.xls Chart 2_NIM Summary 6" xfId="22598"/>
    <cellStyle name="_VC 6.15.06 update on 06GRC power costs.xls Chart 2_NIM Summary 6 2" xfId="22599"/>
    <cellStyle name="_VC 6.15.06 update on 06GRC power costs.xls Chart 2_NIM Summary 6 2 2" xfId="22600"/>
    <cellStyle name="_VC 6.15.06 update on 06GRC power costs.xls Chart 2_NIM Summary 6 3" xfId="22601"/>
    <cellStyle name="_VC 6.15.06 update on 06GRC power costs.xls Chart 2_NIM Summary 7" xfId="22602"/>
    <cellStyle name="_VC 6.15.06 update on 06GRC power costs.xls Chart 2_NIM Summary 7 2" xfId="22603"/>
    <cellStyle name="_VC 6.15.06 update on 06GRC power costs.xls Chart 2_NIM Summary 7 2 2" xfId="22604"/>
    <cellStyle name="_VC 6.15.06 update on 06GRC power costs.xls Chart 2_NIM Summary 7 3" xfId="22605"/>
    <cellStyle name="_VC 6.15.06 update on 06GRC power costs.xls Chart 2_NIM Summary 7 4" xfId="22606"/>
    <cellStyle name="_VC 6.15.06 update on 06GRC power costs.xls Chart 2_NIM Summary 8" xfId="22607"/>
    <cellStyle name="_VC 6.15.06 update on 06GRC power costs.xls Chart 2_NIM Summary 8 2" xfId="22608"/>
    <cellStyle name="_VC 6.15.06 update on 06GRC power costs.xls Chart 2_NIM Summary 8 2 2" xfId="22609"/>
    <cellStyle name="_VC 6.15.06 update on 06GRC power costs.xls Chart 2_NIM Summary 8 3" xfId="22610"/>
    <cellStyle name="_VC 6.15.06 update on 06GRC power costs.xls Chart 2_NIM Summary 8 4" xfId="22611"/>
    <cellStyle name="_VC 6.15.06 update on 06GRC power costs.xls Chart 2_NIM Summary 9" xfId="22612"/>
    <cellStyle name="_VC 6.15.06 update on 06GRC power costs.xls Chart 2_NIM Summary 9 2" xfId="22613"/>
    <cellStyle name="_VC 6.15.06 update on 06GRC power costs.xls Chart 2_NIM Summary 9 2 2" xfId="22614"/>
    <cellStyle name="_VC 6.15.06 update on 06GRC power costs.xls Chart 2_NIM Summary 9 3" xfId="22615"/>
    <cellStyle name="_VC 6.15.06 update on 06GRC power costs.xls Chart 2_NIM Summary 9 4" xfId="22616"/>
    <cellStyle name="_VC 6.15.06 update on 06GRC power costs.xls Chart 2_NIM Summary_DEM-WP(C) ENERG10C--ctn Mid-C_042010 2010GRC" xfId="22617"/>
    <cellStyle name="_VC 6.15.06 update on 06GRC power costs.xls Chart 2_NIM Summary_DEM-WP(C) ENERG10C--ctn Mid-C_042010 2010GRC 2" xfId="22618"/>
    <cellStyle name="_VC 6.15.06 update on 06GRC power costs.xls Chart 2_PCA 10 -  Exhibit D Dec 2011" xfId="22619"/>
    <cellStyle name="_VC 6.15.06 update on 06GRC power costs.xls Chart 2_PCA 10 -  Exhibit D Dec 2011 2" xfId="22620"/>
    <cellStyle name="_VC 6.15.06 update on 06GRC power costs.xls Chart 2_PCA 10 -  Exhibit D from A Kellogg Jan 2011" xfId="22621"/>
    <cellStyle name="_VC 6.15.06 update on 06GRC power costs.xls Chart 2_PCA 10 -  Exhibit D from A Kellogg Jan 2011 2" xfId="22622"/>
    <cellStyle name="_VC 6.15.06 update on 06GRC power costs.xls Chart 2_PCA 10 -  Exhibit D from A Kellogg July 2011" xfId="22623"/>
    <cellStyle name="_VC 6.15.06 update on 06GRC power costs.xls Chart 2_PCA 10 -  Exhibit D from A Kellogg July 2011 2" xfId="22624"/>
    <cellStyle name="_VC 6.15.06 update on 06GRC power costs.xls Chart 2_PCA 10 -  Exhibit D from S Free Rcv'd 12-11" xfId="22625"/>
    <cellStyle name="_VC 6.15.06 update on 06GRC power costs.xls Chart 2_PCA 10 -  Exhibit D from S Free Rcv'd 12-11 2" xfId="22626"/>
    <cellStyle name="_VC 6.15.06 update on 06GRC power costs.xls Chart 2_PCA 11 -  Exhibit D Jan 2012 fr A Kellogg" xfId="22627"/>
    <cellStyle name="_VC 6.15.06 update on 06GRC power costs.xls Chart 2_PCA 11 -  Exhibit D Jan 2012 fr A Kellogg 2" xfId="22628"/>
    <cellStyle name="_VC 6.15.06 update on 06GRC power costs.xls Chart 2_PCA 11 -  Exhibit D Jan 2012 WF" xfId="22629"/>
    <cellStyle name="_VC 6.15.06 update on 06GRC power costs.xls Chart 2_PCA 11 -  Exhibit D Jan 2012 WF 2" xfId="22630"/>
    <cellStyle name="_VC 6.15.06 update on 06GRC power costs.xls Chart 2_PCA 9 -  Exhibit D April 2010" xfId="22631"/>
    <cellStyle name="_VC 6.15.06 update on 06GRC power costs.xls Chart 2_PCA 9 -  Exhibit D April 2010 (3)" xfId="22632"/>
    <cellStyle name="_VC 6.15.06 update on 06GRC power costs.xls Chart 2_PCA 9 -  Exhibit D April 2010 (3) 2" xfId="22633"/>
    <cellStyle name="_VC 6.15.06 update on 06GRC power costs.xls Chart 2_PCA 9 -  Exhibit D April 2010 (3) 2 2" xfId="22634"/>
    <cellStyle name="_VC 6.15.06 update on 06GRC power costs.xls Chart 2_PCA 9 -  Exhibit D April 2010 (3) 2 2 2" xfId="22635"/>
    <cellStyle name="_VC 6.15.06 update on 06GRC power costs.xls Chart 2_PCA 9 -  Exhibit D April 2010 (3) 2 2 2 2" xfId="22636"/>
    <cellStyle name="_VC 6.15.06 update on 06GRC power costs.xls Chart 2_PCA 9 -  Exhibit D April 2010 (3) 2 3" xfId="22637"/>
    <cellStyle name="_VC 6.15.06 update on 06GRC power costs.xls Chart 2_PCA 9 -  Exhibit D April 2010 (3) 2 3 2" xfId="22638"/>
    <cellStyle name="_VC 6.15.06 update on 06GRC power costs.xls Chart 2_PCA 9 -  Exhibit D April 2010 (3) 2 4" xfId="22639"/>
    <cellStyle name="_VC 6.15.06 update on 06GRC power costs.xls Chart 2_PCA 9 -  Exhibit D April 2010 (3) 2 4 2" xfId="22640"/>
    <cellStyle name="_VC 6.15.06 update on 06GRC power costs.xls Chart 2_PCA 9 -  Exhibit D April 2010 (3) 3" xfId="22641"/>
    <cellStyle name="_VC 6.15.06 update on 06GRC power costs.xls Chart 2_PCA 9 -  Exhibit D April 2010 (3) 3 2" xfId="22642"/>
    <cellStyle name="_VC 6.15.06 update on 06GRC power costs.xls Chart 2_PCA 9 -  Exhibit D April 2010 (3) 3 2 2" xfId="22643"/>
    <cellStyle name="_VC 6.15.06 update on 06GRC power costs.xls Chart 2_PCA 9 -  Exhibit D April 2010 (3) 3 3" xfId="22644"/>
    <cellStyle name="_VC 6.15.06 update on 06GRC power costs.xls Chart 2_PCA 9 -  Exhibit D April 2010 (3) 4" xfId="22645"/>
    <cellStyle name="_VC 6.15.06 update on 06GRC power costs.xls Chart 2_PCA 9 -  Exhibit D April 2010 (3) 4 2" xfId="22646"/>
    <cellStyle name="_VC 6.15.06 update on 06GRC power costs.xls Chart 2_PCA 9 -  Exhibit D April 2010 (3) 4 2 2" xfId="22647"/>
    <cellStyle name="_VC 6.15.06 update on 06GRC power costs.xls Chart 2_PCA 9 -  Exhibit D April 2010 (3) 4 3" xfId="22648"/>
    <cellStyle name="_VC 6.15.06 update on 06GRC power costs.xls Chart 2_PCA 9 -  Exhibit D April 2010 (3) 5" xfId="22649"/>
    <cellStyle name="_VC 6.15.06 update on 06GRC power costs.xls Chart 2_PCA 9 -  Exhibit D April 2010 (3) 5 2" xfId="22650"/>
    <cellStyle name="_VC 6.15.06 update on 06GRC power costs.xls Chart 2_PCA 9 -  Exhibit D April 2010 (3) 6" xfId="22651"/>
    <cellStyle name="_VC 6.15.06 update on 06GRC power costs.xls Chart 2_PCA 9 -  Exhibit D April 2010 (3) 6 2" xfId="22652"/>
    <cellStyle name="_VC 6.15.06 update on 06GRC power costs.xls Chart 2_PCA 9 -  Exhibit D April 2010 (3)_DEM-WP(C) ENERG10C--ctn Mid-C_042010 2010GRC" xfId="22653"/>
    <cellStyle name="_VC 6.15.06 update on 06GRC power costs.xls Chart 2_PCA 9 -  Exhibit D April 2010 (3)_DEM-WP(C) ENERG10C--ctn Mid-C_042010 2010GRC 2" xfId="22654"/>
    <cellStyle name="_VC 6.15.06 update on 06GRC power costs.xls Chart 2_PCA 9 -  Exhibit D April 2010 2" xfId="22655"/>
    <cellStyle name="_VC 6.15.06 update on 06GRC power costs.xls Chart 2_PCA 9 -  Exhibit D April 2010 2 2" xfId="22656"/>
    <cellStyle name="_VC 6.15.06 update on 06GRC power costs.xls Chart 2_PCA 9 -  Exhibit D April 2010 3" xfId="22657"/>
    <cellStyle name="_VC 6.15.06 update on 06GRC power costs.xls Chart 2_PCA 9 -  Exhibit D April 2010 3 2" xfId="22658"/>
    <cellStyle name="_VC 6.15.06 update on 06GRC power costs.xls Chart 2_PCA 9 -  Exhibit D April 2010 4" xfId="22659"/>
    <cellStyle name="_VC 6.15.06 update on 06GRC power costs.xls Chart 2_PCA 9 -  Exhibit D April 2010 4 2" xfId="22660"/>
    <cellStyle name="_VC 6.15.06 update on 06GRC power costs.xls Chart 2_PCA 9 -  Exhibit D April 2010 5" xfId="22661"/>
    <cellStyle name="_VC 6.15.06 update on 06GRC power costs.xls Chart 2_PCA 9 -  Exhibit D April 2010 5 2" xfId="22662"/>
    <cellStyle name="_VC 6.15.06 update on 06GRC power costs.xls Chart 2_PCA 9 -  Exhibit D April 2010 6" xfId="22663"/>
    <cellStyle name="_VC 6.15.06 update on 06GRC power costs.xls Chart 2_PCA 9 -  Exhibit D April 2010 6 2" xfId="22664"/>
    <cellStyle name="_VC 6.15.06 update on 06GRC power costs.xls Chart 2_PCA 9 -  Exhibit D April 2010 7" xfId="22665"/>
    <cellStyle name="_VC 6.15.06 update on 06GRC power costs.xls Chart 2_PCA 9 -  Exhibit D Nov 2010" xfId="22666"/>
    <cellStyle name="_VC 6.15.06 update on 06GRC power costs.xls Chart 2_PCA 9 -  Exhibit D Nov 2010 2" xfId="22667"/>
    <cellStyle name="_VC 6.15.06 update on 06GRC power costs.xls Chart 2_PCA 9 -  Exhibit D Nov 2010 2 2" xfId="22668"/>
    <cellStyle name="_VC 6.15.06 update on 06GRC power costs.xls Chart 2_PCA 9 -  Exhibit D Nov 2010 3" xfId="22669"/>
    <cellStyle name="_VC 6.15.06 update on 06GRC power costs.xls Chart 2_PCA 9 - Exhibit D at August 2010" xfId="22670"/>
    <cellStyle name="_VC 6.15.06 update on 06GRC power costs.xls Chart 2_PCA 9 - Exhibit D at August 2010 2" xfId="22671"/>
    <cellStyle name="_VC 6.15.06 update on 06GRC power costs.xls Chart 2_PCA 9 - Exhibit D at August 2010 2 2" xfId="22672"/>
    <cellStyle name="_VC 6.15.06 update on 06GRC power costs.xls Chart 2_PCA 9 - Exhibit D at August 2010 3" xfId="22673"/>
    <cellStyle name="_VC 6.15.06 update on 06GRC power costs.xls Chart 2_PCA 9 - Exhibit D June 2010 GRC" xfId="22674"/>
    <cellStyle name="_VC 6.15.06 update on 06GRC power costs.xls Chart 2_PCA 9 - Exhibit D June 2010 GRC 2" xfId="22675"/>
    <cellStyle name="_VC 6.15.06 update on 06GRC power costs.xls Chart 2_PCA 9 - Exhibit D June 2010 GRC 2 2" xfId="22676"/>
    <cellStyle name="_VC 6.15.06 update on 06GRC power costs.xls Chart 2_PCA 9 - Exhibit D June 2010 GRC 3" xfId="22677"/>
    <cellStyle name="_VC 6.15.06 update on 06GRC power costs.xls Chart 2_Power Costs - Comparison bx Rbtl-Staff-Jt-PC" xfId="22678"/>
    <cellStyle name="_VC 6.15.06 update on 06GRC power costs.xls Chart 2_Power Costs - Comparison bx Rbtl-Staff-Jt-PC 2" xfId="22679"/>
    <cellStyle name="_VC 6.15.06 update on 06GRC power costs.xls Chart 2_Power Costs - Comparison bx Rbtl-Staff-Jt-PC 2 2" xfId="22680"/>
    <cellStyle name="_VC 6.15.06 update on 06GRC power costs.xls Chart 2_Power Costs - Comparison bx Rbtl-Staff-Jt-PC 2 2 2" xfId="22681"/>
    <cellStyle name="_VC 6.15.06 update on 06GRC power costs.xls Chart 2_Power Costs - Comparison bx Rbtl-Staff-Jt-PC 2 2 2 2" xfId="22682"/>
    <cellStyle name="_VC 6.15.06 update on 06GRC power costs.xls Chart 2_Power Costs - Comparison bx Rbtl-Staff-Jt-PC 2 3" xfId="22683"/>
    <cellStyle name="_VC 6.15.06 update on 06GRC power costs.xls Chart 2_Power Costs - Comparison bx Rbtl-Staff-Jt-PC 2 3 2" xfId="22684"/>
    <cellStyle name="_VC 6.15.06 update on 06GRC power costs.xls Chart 2_Power Costs - Comparison bx Rbtl-Staff-Jt-PC 2 4" xfId="22685"/>
    <cellStyle name="_VC 6.15.06 update on 06GRC power costs.xls Chart 2_Power Costs - Comparison bx Rbtl-Staff-Jt-PC 2 4 2" xfId="22686"/>
    <cellStyle name="_VC 6.15.06 update on 06GRC power costs.xls Chart 2_Power Costs - Comparison bx Rbtl-Staff-Jt-PC 3" xfId="22687"/>
    <cellStyle name="_VC 6.15.06 update on 06GRC power costs.xls Chart 2_Power Costs - Comparison bx Rbtl-Staff-Jt-PC 3 2" xfId="22688"/>
    <cellStyle name="_VC 6.15.06 update on 06GRC power costs.xls Chart 2_Power Costs - Comparison bx Rbtl-Staff-Jt-PC 3 2 2" xfId="22689"/>
    <cellStyle name="_VC 6.15.06 update on 06GRC power costs.xls Chart 2_Power Costs - Comparison bx Rbtl-Staff-Jt-PC 3 3" xfId="22690"/>
    <cellStyle name="_VC 6.15.06 update on 06GRC power costs.xls Chart 2_Power Costs - Comparison bx Rbtl-Staff-Jt-PC 4" xfId="22691"/>
    <cellStyle name="_VC 6.15.06 update on 06GRC power costs.xls Chart 2_Power Costs - Comparison bx Rbtl-Staff-Jt-PC 4 2" xfId="22692"/>
    <cellStyle name="_VC 6.15.06 update on 06GRC power costs.xls Chart 2_Power Costs - Comparison bx Rbtl-Staff-Jt-PC 4 2 2" xfId="22693"/>
    <cellStyle name="_VC 6.15.06 update on 06GRC power costs.xls Chart 2_Power Costs - Comparison bx Rbtl-Staff-Jt-PC 4 3" xfId="22694"/>
    <cellStyle name="_VC 6.15.06 update on 06GRC power costs.xls Chart 2_Power Costs - Comparison bx Rbtl-Staff-Jt-PC 5" xfId="22695"/>
    <cellStyle name="_VC 6.15.06 update on 06GRC power costs.xls Chart 2_Power Costs - Comparison bx Rbtl-Staff-Jt-PC 5 2" xfId="22696"/>
    <cellStyle name="_VC 6.15.06 update on 06GRC power costs.xls Chart 2_Power Costs - Comparison bx Rbtl-Staff-Jt-PC 6" xfId="22697"/>
    <cellStyle name="_VC 6.15.06 update on 06GRC power costs.xls Chart 2_Power Costs - Comparison bx Rbtl-Staff-Jt-PC 6 2" xfId="22698"/>
    <cellStyle name="_VC 6.15.06 update on 06GRC power costs.xls Chart 2_Power Costs - Comparison bx Rbtl-Staff-Jt-PC_Adj Bench DR 3 for Initial Briefs (Electric)" xfId="22699"/>
    <cellStyle name="_VC 6.15.06 update on 06GRC power costs.xls Chart 2_Power Costs - Comparison bx Rbtl-Staff-Jt-PC_Adj Bench DR 3 for Initial Briefs (Electric) 2" xfId="22700"/>
    <cellStyle name="_VC 6.15.06 update on 06GRC power costs.xls Chart 2_Power Costs - Comparison bx Rbtl-Staff-Jt-PC_Adj Bench DR 3 for Initial Briefs (Electric) 2 2" xfId="22701"/>
    <cellStyle name="_VC 6.15.06 update on 06GRC power costs.xls Chart 2_Power Costs - Comparison bx Rbtl-Staff-Jt-PC_Adj Bench DR 3 for Initial Briefs (Electric) 2 2 2" xfId="22702"/>
    <cellStyle name="_VC 6.15.06 update on 06GRC power costs.xls Chart 2_Power Costs - Comparison bx Rbtl-Staff-Jt-PC_Adj Bench DR 3 for Initial Briefs (Electric) 2 2 2 2" xfId="22703"/>
    <cellStyle name="_VC 6.15.06 update on 06GRC power costs.xls Chart 2_Power Costs - Comparison bx Rbtl-Staff-Jt-PC_Adj Bench DR 3 for Initial Briefs (Electric) 2 3" xfId="22704"/>
    <cellStyle name="_VC 6.15.06 update on 06GRC power costs.xls Chart 2_Power Costs - Comparison bx Rbtl-Staff-Jt-PC_Adj Bench DR 3 for Initial Briefs (Electric) 2 3 2" xfId="22705"/>
    <cellStyle name="_VC 6.15.06 update on 06GRC power costs.xls Chart 2_Power Costs - Comparison bx Rbtl-Staff-Jt-PC_Adj Bench DR 3 for Initial Briefs (Electric) 2 4" xfId="22706"/>
    <cellStyle name="_VC 6.15.06 update on 06GRC power costs.xls Chart 2_Power Costs - Comparison bx Rbtl-Staff-Jt-PC_Adj Bench DR 3 for Initial Briefs (Electric) 2 4 2" xfId="22707"/>
    <cellStyle name="_VC 6.15.06 update on 06GRC power costs.xls Chart 2_Power Costs - Comparison bx Rbtl-Staff-Jt-PC_Adj Bench DR 3 for Initial Briefs (Electric) 3" xfId="22708"/>
    <cellStyle name="_VC 6.15.06 update on 06GRC power costs.xls Chart 2_Power Costs - Comparison bx Rbtl-Staff-Jt-PC_Adj Bench DR 3 for Initial Briefs (Electric) 3 2" xfId="22709"/>
    <cellStyle name="_VC 6.15.06 update on 06GRC power costs.xls Chart 2_Power Costs - Comparison bx Rbtl-Staff-Jt-PC_Adj Bench DR 3 for Initial Briefs (Electric) 3 2 2" xfId="22710"/>
    <cellStyle name="_VC 6.15.06 update on 06GRC power costs.xls Chart 2_Power Costs - Comparison bx Rbtl-Staff-Jt-PC_Adj Bench DR 3 for Initial Briefs (Electric) 3 3" xfId="22711"/>
    <cellStyle name="_VC 6.15.06 update on 06GRC power costs.xls Chart 2_Power Costs - Comparison bx Rbtl-Staff-Jt-PC_Adj Bench DR 3 for Initial Briefs (Electric) 4" xfId="22712"/>
    <cellStyle name="_VC 6.15.06 update on 06GRC power costs.xls Chart 2_Power Costs - Comparison bx Rbtl-Staff-Jt-PC_Adj Bench DR 3 for Initial Briefs (Electric) 4 2" xfId="22713"/>
    <cellStyle name="_VC 6.15.06 update on 06GRC power costs.xls Chart 2_Power Costs - Comparison bx Rbtl-Staff-Jt-PC_Adj Bench DR 3 for Initial Briefs (Electric) 4 2 2" xfId="22714"/>
    <cellStyle name="_VC 6.15.06 update on 06GRC power costs.xls Chart 2_Power Costs - Comparison bx Rbtl-Staff-Jt-PC_Adj Bench DR 3 for Initial Briefs (Electric) 4 3" xfId="22715"/>
    <cellStyle name="_VC 6.15.06 update on 06GRC power costs.xls Chart 2_Power Costs - Comparison bx Rbtl-Staff-Jt-PC_Adj Bench DR 3 for Initial Briefs (Electric) 5" xfId="22716"/>
    <cellStyle name="_VC 6.15.06 update on 06GRC power costs.xls Chart 2_Power Costs - Comparison bx Rbtl-Staff-Jt-PC_Adj Bench DR 3 for Initial Briefs (Electric) 5 2" xfId="22717"/>
    <cellStyle name="_VC 6.15.06 update on 06GRC power costs.xls Chart 2_Power Costs - Comparison bx Rbtl-Staff-Jt-PC_Adj Bench DR 3 for Initial Briefs (Electric) 6" xfId="22718"/>
    <cellStyle name="_VC 6.15.06 update on 06GRC power costs.xls Chart 2_Power Costs - Comparison bx Rbtl-Staff-Jt-PC_Adj Bench DR 3 for Initial Briefs (Electric) 6 2" xfId="22719"/>
    <cellStyle name="_VC 6.15.06 update on 06GRC power costs.xls Chart 2_Power Costs - Comparison bx Rbtl-Staff-Jt-PC_Adj Bench DR 3 for Initial Briefs (Electric)_DEM-WP(C) ENERG10C--ctn Mid-C_042010 2010GRC" xfId="22720"/>
    <cellStyle name="_VC 6.15.06 update on 06GRC power costs.xls Chart 2_Power Costs - Comparison bx Rbtl-Staff-Jt-PC_Adj Bench DR 3 for Initial Briefs (Electric)_DEM-WP(C) ENERG10C--ctn Mid-C_042010 2010GRC 2" xfId="22721"/>
    <cellStyle name="_VC 6.15.06 update on 06GRC power costs.xls Chart 2_Power Costs - Comparison bx Rbtl-Staff-Jt-PC_DEM-WP(C) ENERG10C--ctn Mid-C_042010 2010GRC" xfId="22722"/>
    <cellStyle name="_VC 6.15.06 update on 06GRC power costs.xls Chart 2_Power Costs - Comparison bx Rbtl-Staff-Jt-PC_DEM-WP(C) ENERG10C--ctn Mid-C_042010 2010GRC 2" xfId="22723"/>
    <cellStyle name="_VC 6.15.06 update on 06GRC power costs.xls Chart 2_Power Costs - Comparison bx Rbtl-Staff-Jt-PC_Electric Rev Req Model (2009 GRC) Rebuttal" xfId="22724"/>
    <cellStyle name="_VC 6.15.06 update on 06GRC power costs.xls Chart 2_Power Costs - Comparison bx Rbtl-Staff-Jt-PC_Electric Rev Req Model (2009 GRC) Rebuttal 2" xfId="22725"/>
    <cellStyle name="_VC 6.15.06 update on 06GRC power costs.xls Chart 2_Power Costs - Comparison bx Rbtl-Staff-Jt-PC_Electric Rev Req Model (2009 GRC) Rebuttal 2 2" xfId="22726"/>
    <cellStyle name="_VC 6.15.06 update on 06GRC power costs.xls Chart 2_Power Costs - Comparison bx Rbtl-Staff-Jt-PC_Electric Rev Req Model (2009 GRC) Rebuttal 2 2 2" xfId="22727"/>
    <cellStyle name="_VC 6.15.06 update on 06GRC power costs.xls Chart 2_Power Costs - Comparison bx Rbtl-Staff-Jt-PC_Electric Rev Req Model (2009 GRC) Rebuttal 2 3" xfId="22728"/>
    <cellStyle name="_VC 6.15.06 update on 06GRC power costs.xls Chart 2_Power Costs - Comparison bx Rbtl-Staff-Jt-PC_Electric Rev Req Model (2009 GRC) Rebuttal 3" xfId="22729"/>
    <cellStyle name="_VC 6.15.06 update on 06GRC power costs.xls Chart 2_Power Costs - Comparison bx Rbtl-Staff-Jt-PC_Electric Rev Req Model (2009 GRC) Rebuttal 3 2" xfId="22730"/>
    <cellStyle name="_VC 6.15.06 update on 06GRC power costs.xls Chart 2_Power Costs - Comparison bx Rbtl-Staff-Jt-PC_Electric Rev Req Model (2009 GRC) Rebuttal 4" xfId="22731"/>
    <cellStyle name="_VC 6.15.06 update on 06GRC power costs.xls Chart 2_Power Costs - Comparison bx Rbtl-Staff-Jt-PC_Electric Rev Req Model (2009 GRC) Rebuttal REmoval of New  WH Solar AdjustMI" xfId="22732"/>
    <cellStyle name="_VC 6.15.06 update on 06GRC power costs.xls Chart 2_Power Costs - Comparison bx Rbtl-Staff-Jt-PC_Electric Rev Req Model (2009 GRC) Rebuttal REmoval of New  WH Solar AdjustMI 2" xfId="22733"/>
    <cellStyle name="_VC 6.15.06 update on 06GRC power costs.xls Chart 2_Power Costs - Comparison bx Rbtl-Staff-Jt-PC_Electric Rev Req Model (2009 GRC) Rebuttal REmoval of New  WH Solar AdjustMI 2 2" xfId="22734"/>
    <cellStyle name="_VC 6.15.06 update on 06GRC power costs.xls Chart 2_Power Costs - Comparison bx Rbtl-Staff-Jt-PC_Electric Rev Req Model (2009 GRC) Rebuttal REmoval of New  WH Solar AdjustMI 2 2 2" xfId="22735"/>
    <cellStyle name="_VC 6.15.06 update on 06GRC power costs.xls Chart 2_Power Costs - Comparison bx Rbtl-Staff-Jt-PC_Electric Rev Req Model (2009 GRC) Rebuttal REmoval of New  WH Solar AdjustMI 2 2 2 2" xfId="22736"/>
    <cellStyle name="_VC 6.15.06 update on 06GRC power costs.xls Chart 2_Power Costs - Comparison bx Rbtl-Staff-Jt-PC_Electric Rev Req Model (2009 GRC) Rebuttal REmoval of New  WH Solar AdjustMI 2 3" xfId="22737"/>
    <cellStyle name="_VC 6.15.06 update on 06GRC power costs.xls Chart 2_Power Costs - Comparison bx Rbtl-Staff-Jt-PC_Electric Rev Req Model (2009 GRC) Rebuttal REmoval of New  WH Solar AdjustMI 2 3 2" xfId="22738"/>
    <cellStyle name="_VC 6.15.06 update on 06GRC power costs.xls Chart 2_Power Costs - Comparison bx Rbtl-Staff-Jt-PC_Electric Rev Req Model (2009 GRC) Rebuttal REmoval of New  WH Solar AdjustMI 2 4" xfId="22739"/>
    <cellStyle name="_VC 6.15.06 update on 06GRC power costs.xls Chart 2_Power Costs - Comparison bx Rbtl-Staff-Jt-PC_Electric Rev Req Model (2009 GRC) Rebuttal REmoval of New  WH Solar AdjustMI 2 4 2" xfId="22740"/>
    <cellStyle name="_VC 6.15.06 update on 06GRC power costs.xls Chart 2_Power Costs - Comparison bx Rbtl-Staff-Jt-PC_Electric Rev Req Model (2009 GRC) Rebuttal REmoval of New  WH Solar AdjustMI 3" xfId="22741"/>
    <cellStyle name="_VC 6.15.06 update on 06GRC power costs.xls Chart 2_Power Costs - Comparison bx Rbtl-Staff-Jt-PC_Electric Rev Req Model (2009 GRC) Rebuttal REmoval of New  WH Solar AdjustMI 3 2" xfId="22742"/>
    <cellStyle name="_VC 6.15.06 update on 06GRC power costs.xls Chart 2_Power Costs - Comparison bx Rbtl-Staff-Jt-PC_Electric Rev Req Model (2009 GRC) Rebuttal REmoval of New  WH Solar AdjustMI 3 2 2" xfId="22743"/>
    <cellStyle name="_VC 6.15.06 update on 06GRC power costs.xls Chart 2_Power Costs - Comparison bx Rbtl-Staff-Jt-PC_Electric Rev Req Model (2009 GRC) Rebuttal REmoval of New  WH Solar AdjustMI 3 3" xfId="22744"/>
    <cellStyle name="_VC 6.15.06 update on 06GRC power costs.xls Chart 2_Power Costs - Comparison bx Rbtl-Staff-Jt-PC_Electric Rev Req Model (2009 GRC) Rebuttal REmoval of New  WH Solar AdjustMI 4" xfId="22745"/>
    <cellStyle name="_VC 6.15.06 update on 06GRC power costs.xls Chart 2_Power Costs - Comparison bx Rbtl-Staff-Jt-PC_Electric Rev Req Model (2009 GRC) Rebuttal REmoval of New  WH Solar AdjustMI 4 2" xfId="22746"/>
    <cellStyle name="_VC 6.15.06 update on 06GRC power costs.xls Chart 2_Power Costs - Comparison bx Rbtl-Staff-Jt-PC_Electric Rev Req Model (2009 GRC) Rebuttal REmoval of New  WH Solar AdjustMI 4 2 2" xfId="22747"/>
    <cellStyle name="_VC 6.15.06 update on 06GRC power costs.xls Chart 2_Power Costs - Comparison bx Rbtl-Staff-Jt-PC_Electric Rev Req Model (2009 GRC) Rebuttal REmoval of New  WH Solar AdjustMI 4 3" xfId="22748"/>
    <cellStyle name="_VC 6.15.06 update on 06GRC power costs.xls Chart 2_Power Costs - Comparison bx Rbtl-Staff-Jt-PC_Electric Rev Req Model (2009 GRC) Rebuttal REmoval of New  WH Solar AdjustMI 5" xfId="22749"/>
    <cellStyle name="_VC 6.15.06 update on 06GRC power costs.xls Chart 2_Power Costs - Comparison bx Rbtl-Staff-Jt-PC_Electric Rev Req Model (2009 GRC) Rebuttal REmoval of New  WH Solar AdjustMI 5 2" xfId="22750"/>
    <cellStyle name="_VC 6.15.06 update on 06GRC power costs.xls Chart 2_Power Costs - Comparison bx Rbtl-Staff-Jt-PC_Electric Rev Req Model (2009 GRC) Rebuttal REmoval of New  WH Solar AdjustMI 6" xfId="22751"/>
    <cellStyle name="_VC 6.15.06 update on 06GRC power costs.xls Chart 2_Power Costs - Comparison bx Rbtl-Staff-Jt-PC_Electric Rev Req Model (2009 GRC) Rebuttal REmoval of New  WH Solar AdjustMI 6 2" xfId="22752"/>
    <cellStyle name="_VC 6.15.06 update on 06GRC power costs.xls Chart 2_Power Costs - Comparison bx Rbtl-Staff-Jt-PC_Electric Rev Req Model (2009 GRC) Rebuttal REmoval of New  WH Solar AdjustMI_DEM-WP(C) ENERG10C--ctn Mid-C_042010 2010GRC" xfId="22753"/>
    <cellStyle name="_VC 6.15.06 update on 06GRC power costs.xls Chart 2_Power Costs - Comparison bx Rbtl-Staff-Jt-PC_Electric Rev Req Model (2009 GRC) Rebuttal REmoval of New  WH Solar AdjustMI_DEM-WP(C) ENERG10C--ctn Mid-C_042010 2010GRC 2" xfId="22754"/>
    <cellStyle name="_VC 6.15.06 update on 06GRC power costs.xls Chart 2_Power Costs - Comparison bx Rbtl-Staff-Jt-PC_Electric Rev Req Model (2009 GRC) Revised 01-18-2010" xfId="22755"/>
    <cellStyle name="_VC 6.15.06 update on 06GRC power costs.xls Chart 2_Power Costs - Comparison bx Rbtl-Staff-Jt-PC_Electric Rev Req Model (2009 GRC) Revised 01-18-2010 2" xfId="22756"/>
    <cellStyle name="_VC 6.15.06 update on 06GRC power costs.xls Chart 2_Power Costs - Comparison bx Rbtl-Staff-Jt-PC_Electric Rev Req Model (2009 GRC) Revised 01-18-2010 2 2" xfId="22757"/>
    <cellStyle name="_VC 6.15.06 update on 06GRC power costs.xls Chart 2_Power Costs - Comparison bx Rbtl-Staff-Jt-PC_Electric Rev Req Model (2009 GRC) Revised 01-18-2010 2 2 2" xfId="22758"/>
    <cellStyle name="_VC 6.15.06 update on 06GRC power costs.xls Chart 2_Power Costs - Comparison bx Rbtl-Staff-Jt-PC_Electric Rev Req Model (2009 GRC) Revised 01-18-2010 2 2 2 2" xfId="22759"/>
    <cellStyle name="_VC 6.15.06 update on 06GRC power costs.xls Chart 2_Power Costs - Comparison bx Rbtl-Staff-Jt-PC_Electric Rev Req Model (2009 GRC) Revised 01-18-2010 2 3" xfId="22760"/>
    <cellStyle name="_VC 6.15.06 update on 06GRC power costs.xls Chart 2_Power Costs - Comparison bx Rbtl-Staff-Jt-PC_Electric Rev Req Model (2009 GRC) Revised 01-18-2010 2 3 2" xfId="22761"/>
    <cellStyle name="_VC 6.15.06 update on 06GRC power costs.xls Chart 2_Power Costs - Comparison bx Rbtl-Staff-Jt-PC_Electric Rev Req Model (2009 GRC) Revised 01-18-2010 2 4" xfId="22762"/>
    <cellStyle name="_VC 6.15.06 update on 06GRC power costs.xls Chart 2_Power Costs - Comparison bx Rbtl-Staff-Jt-PC_Electric Rev Req Model (2009 GRC) Revised 01-18-2010 2 4 2" xfId="22763"/>
    <cellStyle name="_VC 6.15.06 update on 06GRC power costs.xls Chart 2_Power Costs - Comparison bx Rbtl-Staff-Jt-PC_Electric Rev Req Model (2009 GRC) Revised 01-18-2010 3" xfId="22764"/>
    <cellStyle name="_VC 6.15.06 update on 06GRC power costs.xls Chart 2_Power Costs - Comparison bx Rbtl-Staff-Jt-PC_Electric Rev Req Model (2009 GRC) Revised 01-18-2010 3 2" xfId="22765"/>
    <cellStyle name="_VC 6.15.06 update on 06GRC power costs.xls Chart 2_Power Costs - Comparison bx Rbtl-Staff-Jt-PC_Electric Rev Req Model (2009 GRC) Revised 01-18-2010 3 2 2" xfId="22766"/>
    <cellStyle name="_VC 6.15.06 update on 06GRC power costs.xls Chart 2_Power Costs - Comparison bx Rbtl-Staff-Jt-PC_Electric Rev Req Model (2009 GRC) Revised 01-18-2010 3 3" xfId="22767"/>
    <cellStyle name="_VC 6.15.06 update on 06GRC power costs.xls Chart 2_Power Costs - Comparison bx Rbtl-Staff-Jt-PC_Electric Rev Req Model (2009 GRC) Revised 01-18-2010 4" xfId="22768"/>
    <cellStyle name="_VC 6.15.06 update on 06GRC power costs.xls Chart 2_Power Costs - Comparison bx Rbtl-Staff-Jt-PC_Electric Rev Req Model (2009 GRC) Revised 01-18-2010 4 2" xfId="22769"/>
    <cellStyle name="_VC 6.15.06 update on 06GRC power costs.xls Chart 2_Power Costs - Comparison bx Rbtl-Staff-Jt-PC_Electric Rev Req Model (2009 GRC) Revised 01-18-2010 4 2 2" xfId="22770"/>
    <cellStyle name="_VC 6.15.06 update on 06GRC power costs.xls Chart 2_Power Costs - Comparison bx Rbtl-Staff-Jt-PC_Electric Rev Req Model (2009 GRC) Revised 01-18-2010 4 3" xfId="22771"/>
    <cellStyle name="_VC 6.15.06 update on 06GRC power costs.xls Chart 2_Power Costs - Comparison bx Rbtl-Staff-Jt-PC_Electric Rev Req Model (2009 GRC) Revised 01-18-2010 5" xfId="22772"/>
    <cellStyle name="_VC 6.15.06 update on 06GRC power costs.xls Chart 2_Power Costs - Comparison bx Rbtl-Staff-Jt-PC_Electric Rev Req Model (2009 GRC) Revised 01-18-2010 5 2" xfId="22773"/>
    <cellStyle name="_VC 6.15.06 update on 06GRC power costs.xls Chart 2_Power Costs - Comparison bx Rbtl-Staff-Jt-PC_Electric Rev Req Model (2009 GRC) Revised 01-18-2010 6" xfId="22774"/>
    <cellStyle name="_VC 6.15.06 update on 06GRC power costs.xls Chart 2_Power Costs - Comparison bx Rbtl-Staff-Jt-PC_Electric Rev Req Model (2009 GRC) Revised 01-18-2010 6 2" xfId="22775"/>
    <cellStyle name="_VC 6.15.06 update on 06GRC power costs.xls Chart 2_Power Costs - Comparison bx Rbtl-Staff-Jt-PC_Electric Rev Req Model (2009 GRC) Revised 01-18-2010_DEM-WP(C) ENERG10C--ctn Mid-C_042010 2010GRC" xfId="22776"/>
    <cellStyle name="_VC 6.15.06 update on 06GRC power costs.xls Chart 2_Power Costs - Comparison bx Rbtl-Staff-Jt-PC_Electric Rev Req Model (2009 GRC) Revised 01-18-2010_DEM-WP(C) ENERG10C--ctn Mid-C_042010 2010GRC 2" xfId="22777"/>
    <cellStyle name="_VC 6.15.06 update on 06GRC power costs.xls Chart 2_Power Costs - Comparison bx Rbtl-Staff-Jt-PC_Final Order Electric EXHIBIT A-1" xfId="22778"/>
    <cellStyle name="_VC 6.15.06 update on 06GRC power costs.xls Chart 2_Power Costs - Comparison bx Rbtl-Staff-Jt-PC_Final Order Electric EXHIBIT A-1 2" xfId="22779"/>
    <cellStyle name="_VC 6.15.06 update on 06GRC power costs.xls Chart 2_Power Costs - Comparison bx Rbtl-Staff-Jt-PC_Final Order Electric EXHIBIT A-1 2 2" xfId="22780"/>
    <cellStyle name="_VC 6.15.06 update on 06GRC power costs.xls Chart 2_Power Costs - Comparison bx Rbtl-Staff-Jt-PC_Final Order Electric EXHIBIT A-1 2 2 2" xfId="22781"/>
    <cellStyle name="_VC 6.15.06 update on 06GRC power costs.xls Chart 2_Power Costs - Comparison bx Rbtl-Staff-Jt-PC_Final Order Electric EXHIBIT A-1 2 3" xfId="22782"/>
    <cellStyle name="_VC 6.15.06 update on 06GRC power costs.xls Chart 2_Power Costs - Comparison bx Rbtl-Staff-Jt-PC_Final Order Electric EXHIBIT A-1 3" xfId="22783"/>
    <cellStyle name="_VC 6.15.06 update on 06GRC power costs.xls Chart 2_Power Costs - Comparison bx Rbtl-Staff-Jt-PC_Final Order Electric EXHIBIT A-1 3 2" xfId="22784"/>
    <cellStyle name="_VC 6.15.06 update on 06GRC power costs.xls Chart 2_Power Costs - Comparison bx Rbtl-Staff-Jt-PC_Final Order Electric EXHIBIT A-1 3 2 2" xfId="22785"/>
    <cellStyle name="_VC 6.15.06 update on 06GRC power costs.xls Chart 2_Power Costs - Comparison bx Rbtl-Staff-Jt-PC_Final Order Electric EXHIBIT A-1 3 3" xfId="22786"/>
    <cellStyle name="_VC 6.15.06 update on 06GRC power costs.xls Chart 2_Power Costs - Comparison bx Rbtl-Staff-Jt-PC_Final Order Electric EXHIBIT A-1 4" xfId="22787"/>
    <cellStyle name="_VC 6.15.06 update on 06GRC power costs.xls Chart 2_Power Costs - Comparison bx Rbtl-Staff-Jt-PC_Final Order Electric EXHIBIT A-1 4 2" xfId="22788"/>
    <cellStyle name="_VC 6.15.06 update on 06GRC power costs.xls Chart 2_Power Costs - Comparison bx Rbtl-Staff-Jt-PC_Final Order Electric EXHIBIT A-1 5" xfId="22789"/>
    <cellStyle name="_VC 6.15.06 update on 06GRC power costs.xls Chart 2_Power Costs - Comparison bx Rbtl-Staff-Jt-PC_Final Order Electric EXHIBIT A-1 6" xfId="22790"/>
    <cellStyle name="_VC 6.15.06 update on 06GRC power costs.xls Chart 2_Production Adj 4.37" xfId="22791"/>
    <cellStyle name="_VC 6.15.06 update on 06GRC power costs.xls Chart 2_Production Adj 4.37 2" xfId="22792"/>
    <cellStyle name="_VC 6.15.06 update on 06GRC power costs.xls Chart 2_Production Adj 4.37 2 2" xfId="22793"/>
    <cellStyle name="_VC 6.15.06 update on 06GRC power costs.xls Chart 2_Production Adj 4.37 2 2 2" xfId="22794"/>
    <cellStyle name="_VC 6.15.06 update on 06GRC power costs.xls Chart 2_Production Adj 4.37 2 3" xfId="22795"/>
    <cellStyle name="_VC 6.15.06 update on 06GRC power costs.xls Chart 2_Production Adj 4.37 3" xfId="22796"/>
    <cellStyle name="_VC 6.15.06 update on 06GRC power costs.xls Chart 2_Production Adj 4.37 3 2" xfId="22797"/>
    <cellStyle name="_VC 6.15.06 update on 06GRC power costs.xls Chart 2_Production Adj 4.37 4" xfId="22798"/>
    <cellStyle name="_VC 6.15.06 update on 06GRC power costs.xls Chart 2_Purchased Power Adj 4.03" xfId="22799"/>
    <cellStyle name="_VC 6.15.06 update on 06GRC power costs.xls Chart 2_Purchased Power Adj 4.03 2" xfId="22800"/>
    <cellStyle name="_VC 6.15.06 update on 06GRC power costs.xls Chart 2_Purchased Power Adj 4.03 2 2" xfId="22801"/>
    <cellStyle name="_VC 6.15.06 update on 06GRC power costs.xls Chart 2_Purchased Power Adj 4.03 2 2 2" xfId="22802"/>
    <cellStyle name="_VC 6.15.06 update on 06GRC power costs.xls Chart 2_Purchased Power Adj 4.03 2 3" xfId="22803"/>
    <cellStyle name="_VC 6.15.06 update on 06GRC power costs.xls Chart 2_Purchased Power Adj 4.03 3" xfId="22804"/>
    <cellStyle name="_VC 6.15.06 update on 06GRC power costs.xls Chart 2_Purchased Power Adj 4.03 3 2" xfId="22805"/>
    <cellStyle name="_VC 6.15.06 update on 06GRC power costs.xls Chart 2_Purchased Power Adj 4.03 4" xfId="22806"/>
    <cellStyle name="_VC 6.15.06 update on 06GRC power costs.xls Chart 2_Rebuttal Power Costs" xfId="22807"/>
    <cellStyle name="_VC 6.15.06 update on 06GRC power costs.xls Chart 2_Rebuttal Power Costs 2" xfId="22808"/>
    <cellStyle name="_VC 6.15.06 update on 06GRC power costs.xls Chart 2_Rebuttal Power Costs 2 2" xfId="22809"/>
    <cellStyle name="_VC 6.15.06 update on 06GRC power costs.xls Chart 2_Rebuttal Power Costs 2 2 2" xfId="22810"/>
    <cellStyle name="_VC 6.15.06 update on 06GRC power costs.xls Chart 2_Rebuttal Power Costs 2 2 2 2" xfId="22811"/>
    <cellStyle name="_VC 6.15.06 update on 06GRC power costs.xls Chart 2_Rebuttal Power Costs 2 3" xfId="22812"/>
    <cellStyle name="_VC 6.15.06 update on 06GRC power costs.xls Chart 2_Rebuttal Power Costs 2 3 2" xfId="22813"/>
    <cellStyle name="_VC 6.15.06 update on 06GRC power costs.xls Chart 2_Rebuttal Power Costs 2 4" xfId="22814"/>
    <cellStyle name="_VC 6.15.06 update on 06GRC power costs.xls Chart 2_Rebuttal Power Costs 2 4 2" xfId="22815"/>
    <cellStyle name="_VC 6.15.06 update on 06GRC power costs.xls Chart 2_Rebuttal Power Costs 3" xfId="22816"/>
    <cellStyle name="_VC 6.15.06 update on 06GRC power costs.xls Chart 2_Rebuttal Power Costs 3 2" xfId="22817"/>
    <cellStyle name="_VC 6.15.06 update on 06GRC power costs.xls Chart 2_Rebuttal Power Costs 3 2 2" xfId="22818"/>
    <cellStyle name="_VC 6.15.06 update on 06GRC power costs.xls Chart 2_Rebuttal Power Costs 3 3" xfId="22819"/>
    <cellStyle name="_VC 6.15.06 update on 06GRC power costs.xls Chart 2_Rebuttal Power Costs 4" xfId="22820"/>
    <cellStyle name="_VC 6.15.06 update on 06GRC power costs.xls Chart 2_Rebuttal Power Costs 4 2" xfId="22821"/>
    <cellStyle name="_VC 6.15.06 update on 06GRC power costs.xls Chart 2_Rebuttal Power Costs 4 2 2" xfId="22822"/>
    <cellStyle name="_VC 6.15.06 update on 06GRC power costs.xls Chart 2_Rebuttal Power Costs 4 3" xfId="22823"/>
    <cellStyle name="_VC 6.15.06 update on 06GRC power costs.xls Chart 2_Rebuttal Power Costs 5" xfId="22824"/>
    <cellStyle name="_VC 6.15.06 update on 06GRC power costs.xls Chart 2_Rebuttal Power Costs 5 2" xfId="22825"/>
    <cellStyle name="_VC 6.15.06 update on 06GRC power costs.xls Chart 2_Rebuttal Power Costs 6" xfId="22826"/>
    <cellStyle name="_VC 6.15.06 update on 06GRC power costs.xls Chart 2_Rebuttal Power Costs 6 2" xfId="22827"/>
    <cellStyle name="_VC 6.15.06 update on 06GRC power costs.xls Chart 2_Rebuttal Power Costs_Adj Bench DR 3 for Initial Briefs (Electric)" xfId="22828"/>
    <cellStyle name="_VC 6.15.06 update on 06GRC power costs.xls Chart 2_Rebuttal Power Costs_Adj Bench DR 3 for Initial Briefs (Electric) 2" xfId="22829"/>
    <cellStyle name="_VC 6.15.06 update on 06GRC power costs.xls Chart 2_Rebuttal Power Costs_Adj Bench DR 3 for Initial Briefs (Electric) 2 2" xfId="22830"/>
    <cellStyle name="_VC 6.15.06 update on 06GRC power costs.xls Chart 2_Rebuttal Power Costs_Adj Bench DR 3 for Initial Briefs (Electric) 2 2 2" xfId="22831"/>
    <cellStyle name="_VC 6.15.06 update on 06GRC power costs.xls Chart 2_Rebuttal Power Costs_Adj Bench DR 3 for Initial Briefs (Electric) 2 2 2 2" xfId="22832"/>
    <cellStyle name="_VC 6.15.06 update on 06GRC power costs.xls Chart 2_Rebuttal Power Costs_Adj Bench DR 3 for Initial Briefs (Electric) 2 3" xfId="22833"/>
    <cellStyle name="_VC 6.15.06 update on 06GRC power costs.xls Chart 2_Rebuttal Power Costs_Adj Bench DR 3 for Initial Briefs (Electric) 2 3 2" xfId="22834"/>
    <cellStyle name="_VC 6.15.06 update on 06GRC power costs.xls Chart 2_Rebuttal Power Costs_Adj Bench DR 3 for Initial Briefs (Electric) 2 4" xfId="22835"/>
    <cellStyle name="_VC 6.15.06 update on 06GRC power costs.xls Chart 2_Rebuttal Power Costs_Adj Bench DR 3 for Initial Briefs (Electric) 2 4 2" xfId="22836"/>
    <cellStyle name="_VC 6.15.06 update on 06GRC power costs.xls Chart 2_Rebuttal Power Costs_Adj Bench DR 3 for Initial Briefs (Electric) 3" xfId="22837"/>
    <cellStyle name="_VC 6.15.06 update on 06GRC power costs.xls Chart 2_Rebuttal Power Costs_Adj Bench DR 3 for Initial Briefs (Electric) 3 2" xfId="22838"/>
    <cellStyle name="_VC 6.15.06 update on 06GRC power costs.xls Chart 2_Rebuttal Power Costs_Adj Bench DR 3 for Initial Briefs (Electric) 3 2 2" xfId="22839"/>
    <cellStyle name="_VC 6.15.06 update on 06GRC power costs.xls Chart 2_Rebuttal Power Costs_Adj Bench DR 3 for Initial Briefs (Electric) 3 3" xfId="22840"/>
    <cellStyle name="_VC 6.15.06 update on 06GRC power costs.xls Chart 2_Rebuttal Power Costs_Adj Bench DR 3 for Initial Briefs (Electric) 4" xfId="22841"/>
    <cellStyle name="_VC 6.15.06 update on 06GRC power costs.xls Chart 2_Rebuttal Power Costs_Adj Bench DR 3 for Initial Briefs (Electric) 4 2" xfId="22842"/>
    <cellStyle name="_VC 6.15.06 update on 06GRC power costs.xls Chart 2_Rebuttal Power Costs_Adj Bench DR 3 for Initial Briefs (Electric) 4 2 2" xfId="22843"/>
    <cellStyle name="_VC 6.15.06 update on 06GRC power costs.xls Chart 2_Rebuttal Power Costs_Adj Bench DR 3 for Initial Briefs (Electric) 4 3" xfId="22844"/>
    <cellStyle name="_VC 6.15.06 update on 06GRC power costs.xls Chart 2_Rebuttal Power Costs_Adj Bench DR 3 for Initial Briefs (Electric) 5" xfId="22845"/>
    <cellStyle name="_VC 6.15.06 update on 06GRC power costs.xls Chart 2_Rebuttal Power Costs_Adj Bench DR 3 for Initial Briefs (Electric) 5 2" xfId="22846"/>
    <cellStyle name="_VC 6.15.06 update on 06GRC power costs.xls Chart 2_Rebuttal Power Costs_Adj Bench DR 3 for Initial Briefs (Electric) 6" xfId="22847"/>
    <cellStyle name="_VC 6.15.06 update on 06GRC power costs.xls Chart 2_Rebuttal Power Costs_Adj Bench DR 3 for Initial Briefs (Electric) 6 2" xfId="22848"/>
    <cellStyle name="_VC 6.15.06 update on 06GRC power costs.xls Chart 2_Rebuttal Power Costs_Adj Bench DR 3 for Initial Briefs (Electric)_DEM-WP(C) ENERG10C--ctn Mid-C_042010 2010GRC" xfId="22849"/>
    <cellStyle name="_VC 6.15.06 update on 06GRC power costs.xls Chart 2_Rebuttal Power Costs_Adj Bench DR 3 for Initial Briefs (Electric)_DEM-WP(C) ENERG10C--ctn Mid-C_042010 2010GRC 2" xfId="22850"/>
    <cellStyle name="_VC 6.15.06 update on 06GRC power costs.xls Chart 2_Rebuttal Power Costs_DEM-WP(C) ENERG10C--ctn Mid-C_042010 2010GRC" xfId="22851"/>
    <cellStyle name="_VC 6.15.06 update on 06GRC power costs.xls Chart 2_Rebuttal Power Costs_DEM-WP(C) ENERG10C--ctn Mid-C_042010 2010GRC 2" xfId="22852"/>
    <cellStyle name="_VC 6.15.06 update on 06GRC power costs.xls Chart 2_Rebuttal Power Costs_Electric Rev Req Model (2009 GRC) Rebuttal" xfId="22853"/>
    <cellStyle name="_VC 6.15.06 update on 06GRC power costs.xls Chart 2_Rebuttal Power Costs_Electric Rev Req Model (2009 GRC) Rebuttal 2" xfId="22854"/>
    <cellStyle name="_VC 6.15.06 update on 06GRC power costs.xls Chart 2_Rebuttal Power Costs_Electric Rev Req Model (2009 GRC) Rebuttal 2 2" xfId="22855"/>
    <cellStyle name="_VC 6.15.06 update on 06GRC power costs.xls Chart 2_Rebuttal Power Costs_Electric Rev Req Model (2009 GRC) Rebuttal 2 2 2" xfId="22856"/>
    <cellStyle name="_VC 6.15.06 update on 06GRC power costs.xls Chart 2_Rebuttal Power Costs_Electric Rev Req Model (2009 GRC) Rebuttal 2 3" xfId="22857"/>
    <cellStyle name="_VC 6.15.06 update on 06GRC power costs.xls Chart 2_Rebuttal Power Costs_Electric Rev Req Model (2009 GRC) Rebuttal 3" xfId="22858"/>
    <cellStyle name="_VC 6.15.06 update on 06GRC power costs.xls Chart 2_Rebuttal Power Costs_Electric Rev Req Model (2009 GRC) Rebuttal 3 2" xfId="22859"/>
    <cellStyle name="_VC 6.15.06 update on 06GRC power costs.xls Chart 2_Rebuttal Power Costs_Electric Rev Req Model (2009 GRC) Rebuttal 4" xfId="22860"/>
    <cellStyle name="_VC 6.15.06 update on 06GRC power costs.xls Chart 2_Rebuttal Power Costs_Electric Rev Req Model (2009 GRC) Rebuttal REmoval of New  WH Solar AdjustMI" xfId="22861"/>
    <cellStyle name="_VC 6.15.06 update on 06GRC power costs.xls Chart 2_Rebuttal Power Costs_Electric Rev Req Model (2009 GRC) Rebuttal REmoval of New  WH Solar AdjustMI 2" xfId="22862"/>
    <cellStyle name="_VC 6.15.06 update on 06GRC power costs.xls Chart 2_Rebuttal Power Costs_Electric Rev Req Model (2009 GRC) Rebuttal REmoval of New  WH Solar AdjustMI 2 2" xfId="22863"/>
    <cellStyle name="_VC 6.15.06 update on 06GRC power costs.xls Chart 2_Rebuttal Power Costs_Electric Rev Req Model (2009 GRC) Rebuttal REmoval of New  WH Solar AdjustMI 2 2 2" xfId="22864"/>
    <cellStyle name="_VC 6.15.06 update on 06GRC power costs.xls Chart 2_Rebuttal Power Costs_Electric Rev Req Model (2009 GRC) Rebuttal REmoval of New  WH Solar AdjustMI 2 2 2 2" xfId="22865"/>
    <cellStyle name="_VC 6.15.06 update on 06GRC power costs.xls Chart 2_Rebuttal Power Costs_Electric Rev Req Model (2009 GRC) Rebuttal REmoval of New  WH Solar AdjustMI 2 3" xfId="22866"/>
    <cellStyle name="_VC 6.15.06 update on 06GRC power costs.xls Chart 2_Rebuttal Power Costs_Electric Rev Req Model (2009 GRC) Rebuttal REmoval of New  WH Solar AdjustMI 2 3 2" xfId="22867"/>
    <cellStyle name="_VC 6.15.06 update on 06GRC power costs.xls Chart 2_Rebuttal Power Costs_Electric Rev Req Model (2009 GRC) Rebuttal REmoval of New  WH Solar AdjustMI 2 4" xfId="22868"/>
    <cellStyle name="_VC 6.15.06 update on 06GRC power costs.xls Chart 2_Rebuttal Power Costs_Electric Rev Req Model (2009 GRC) Rebuttal REmoval of New  WH Solar AdjustMI 2 4 2" xfId="22869"/>
    <cellStyle name="_VC 6.15.06 update on 06GRC power costs.xls Chart 2_Rebuttal Power Costs_Electric Rev Req Model (2009 GRC) Rebuttal REmoval of New  WH Solar AdjustMI 3" xfId="22870"/>
    <cellStyle name="_VC 6.15.06 update on 06GRC power costs.xls Chart 2_Rebuttal Power Costs_Electric Rev Req Model (2009 GRC) Rebuttal REmoval of New  WH Solar AdjustMI 3 2" xfId="22871"/>
    <cellStyle name="_VC 6.15.06 update on 06GRC power costs.xls Chart 2_Rebuttal Power Costs_Electric Rev Req Model (2009 GRC) Rebuttal REmoval of New  WH Solar AdjustMI 3 2 2" xfId="22872"/>
    <cellStyle name="_VC 6.15.06 update on 06GRC power costs.xls Chart 2_Rebuttal Power Costs_Electric Rev Req Model (2009 GRC) Rebuttal REmoval of New  WH Solar AdjustMI 3 3" xfId="22873"/>
    <cellStyle name="_VC 6.15.06 update on 06GRC power costs.xls Chart 2_Rebuttal Power Costs_Electric Rev Req Model (2009 GRC) Rebuttal REmoval of New  WH Solar AdjustMI 4" xfId="22874"/>
    <cellStyle name="_VC 6.15.06 update on 06GRC power costs.xls Chart 2_Rebuttal Power Costs_Electric Rev Req Model (2009 GRC) Rebuttal REmoval of New  WH Solar AdjustMI 4 2" xfId="22875"/>
    <cellStyle name="_VC 6.15.06 update on 06GRC power costs.xls Chart 2_Rebuttal Power Costs_Electric Rev Req Model (2009 GRC) Rebuttal REmoval of New  WH Solar AdjustMI 4 2 2" xfId="22876"/>
    <cellStyle name="_VC 6.15.06 update on 06GRC power costs.xls Chart 2_Rebuttal Power Costs_Electric Rev Req Model (2009 GRC) Rebuttal REmoval of New  WH Solar AdjustMI 4 3" xfId="22877"/>
    <cellStyle name="_VC 6.15.06 update on 06GRC power costs.xls Chart 2_Rebuttal Power Costs_Electric Rev Req Model (2009 GRC) Rebuttal REmoval of New  WH Solar AdjustMI 5" xfId="22878"/>
    <cellStyle name="_VC 6.15.06 update on 06GRC power costs.xls Chart 2_Rebuttal Power Costs_Electric Rev Req Model (2009 GRC) Rebuttal REmoval of New  WH Solar AdjustMI 5 2" xfId="22879"/>
    <cellStyle name="_VC 6.15.06 update on 06GRC power costs.xls Chart 2_Rebuttal Power Costs_Electric Rev Req Model (2009 GRC) Rebuttal REmoval of New  WH Solar AdjustMI 6" xfId="22880"/>
    <cellStyle name="_VC 6.15.06 update on 06GRC power costs.xls Chart 2_Rebuttal Power Costs_Electric Rev Req Model (2009 GRC) Rebuttal REmoval of New  WH Solar AdjustMI 6 2" xfId="22881"/>
    <cellStyle name="_VC 6.15.06 update on 06GRC power costs.xls Chart 2_Rebuttal Power Costs_Electric Rev Req Model (2009 GRC) Rebuttal REmoval of New  WH Solar AdjustMI_DEM-WP(C) ENERG10C--ctn Mid-C_042010 2010GRC" xfId="22882"/>
    <cellStyle name="_VC 6.15.06 update on 06GRC power costs.xls Chart 2_Rebuttal Power Costs_Electric Rev Req Model (2009 GRC) Rebuttal REmoval of New  WH Solar AdjustMI_DEM-WP(C) ENERG10C--ctn Mid-C_042010 2010GRC 2" xfId="22883"/>
    <cellStyle name="_VC 6.15.06 update on 06GRC power costs.xls Chart 2_Rebuttal Power Costs_Electric Rev Req Model (2009 GRC) Revised 01-18-2010" xfId="22884"/>
    <cellStyle name="_VC 6.15.06 update on 06GRC power costs.xls Chart 2_Rebuttal Power Costs_Electric Rev Req Model (2009 GRC) Revised 01-18-2010 2" xfId="22885"/>
    <cellStyle name="_VC 6.15.06 update on 06GRC power costs.xls Chart 2_Rebuttal Power Costs_Electric Rev Req Model (2009 GRC) Revised 01-18-2010 2 2" xfId="22886"/>
    <cellStyle name="_VC 6.15.06 update on 06GRC power costs.xls Chart 2_Rebuttal Power Costs_Electric Rev Req Model (2009 GRC) Revised 01-18-2010 2 2 2" xfId="22887"/>
    <cellStyle name="_VC 6.15.06 update on 06GRC power costs.xls Chart 2_Rebuttal Power Costs_Electric Rev Req Model (2009 GRC) Revised 01-18-2010 2 2 2 2" xfId="22888"/>
    <cellStyle name="_VC 6.15.06 update on 06GRC power costs.xls Chart 2_Rebuttal Power Costs_Electric Rev Req Model (2009 GRC) Revised 01-18-2010 2 3" xfId="22889"/>
    <cellStyle name="_VC 6.15.06 update on 06GRC power costs.xls Chart 2_Rebuttal Power Costs_Electric Rev Req Model (2009 GRC) Revised 01-18-2010 2 3 2" xfId="22890"/>
    <cellStyle name="_VC 6.15.06 update on 06GRC power costs.xls Chart 2_Rebuttal Power Costs_Electric Rev Req Model (2009 GRC) Revised 01-18-2010 2 4" xfId="22891"/>
    <cellStyle name="_VC 6.15.06 update on 06GRC power costs.xls Chart 2_Rebuttal Power Costs_Electric Rev Req Model (2009 GRC) Revised 01-18-2010 2 4 2" xfId="22892"/>
    <cellStyle name="_VC 6.15.06 update on 06GRC power costs.xls Chart 2_Rebuttal Power Costs_Electric Rev Req Model (2009 GRC) Revised 01-18-2010 3" xfId="22893"/>
    <cellStyle name="_VC 6.15.06 update on 06GRC power costs.xls Chart 2_Rebuttal Power Costs_Electric Rev Req Model (2009 GRC) Revised 01-18-2010 3 2" xfId="22894"/>
    <cellStyle name="_VC 6.15.06 update on 06GRC power costs.xls Chart 2_Rebuttal Power Costs_Electric Rev Req Model (2009 GRC) Revised 01-18-2010 3 2 2" xfId="22895"/>
    <cellStyle name="_VC 6.15.06 update on 06GRC power costs.xls Chart 2_Rebuttal Power Costs_Electric Rev Req Model (2009 GRC) Revised 01-18-2010 3 3" xfId="22896"/>
    <cellStyle name="_VC 6.15.06 update on 06GRC power costs.xls Chart 2_Rebuttal Power Costs_Electric Rev Req Model (2009 GRC) Revised 01-18-2010 4" xfId="22897"/>
    <cellStyle name="_VC 6.15.06 update on 06GRC power costs.xls Chart 2_Rebuttal Power Costs_Electric Rev Req Model (2009 GRC) Revised 01-18-2010 4 2" xfId="22898"/>
    <cellStyle name="_VC 6.15.06 update on 06GRC power costs.xls Chart 2_Rebuttal Power Costs_Electric Rev Req Model (2009 GRC) Revised 01-18-2010 4 2 2" xfId="22899"/>
    <cellStyle name="_VC 6.15.06 update on 06GRC power costs.xls Chart 2_Rebuttal Power Costs_Electric Rev Req Model (2009 GRC) Revised 01-18-2010 4 3" xfId="22900"/>
    <cellStyle name="_VC 6.15.06 update on 06GRC power costs.xls Chart 2_Rebuttal Power Costs_Electric Rev Req Model (2009 GRC) Revised 01-18-2010 5" xfId="22901"/>
    <cellStyle name="_VC 6.15.06 update on 06GRC power costs.xls Chart 2_Rebuttal Power Costs_Electric Rev Req Model (2009 GRC) Revised 01-18-2010 5 2" xfId="22902"/>
    <cellStyle name="_VC 6.15.06 update on 06GRC power costs.xls Chart 2_Rebuttal Power Costs_Electric Rev Req Model (2009 GRC) Revised 01-18-2010 6" xfId="22903"/>
    <cellStyle name="_VC 6.15.06 update on 06GRC power costs.xls Chart 2_Rebuttal Power Costs_Electric Rev Req Model (2009 GRC) Revised 01-18-2010 6 2" xfId="22904"/>
    <cellStyle name="_VC 6.15.06 update on 06GRC power costs.xls Chart 2_Rebuttal Power Costs_Electric Rev Req Model (2009 GRC) Revised 01-18-2010_DEM-WP(C) ENERG10C--ctn Mid-C_042010 2010GRC" xfId="22905"/>
    <cellStyle name="_VC 6.15.06 update on 06GRC power costs.xls Chart 2_Rebuttal Power Costs_Electric Rev Req Model (2009 GRC) Revised 01-18-2010_DEM-WP(C) ENERG10C--ctn Mid-C_042010 2010GRC 2" xfId="22906"/>
    <cellStyle name="_VC 6.15.06 update on 06GRC power costs.xls Chart 2_Rebuttal Power Costs_Final Order Electric EXHIBIT A-1" xfId="22907"/>
    <cellStyle name="_VC 6.15.06 update on 06GRC power costs.xls Chart 2_Rebuttal Power Costs_Final Order Electric EXHIBIT A-1 2" xfId="22908"/>
    <cellStyle name="_VC 6.15.06 update on 06GRC power costs.xls Chart 2_Rebuttal Power Costs_Final Order Electric EXHIBIT A-1 2 2" xfId="22909"/>
    <cellStyle name="_VC 6.15.06 update on 06GRC power costs.xls Chart 2_Rebuttal Power Costs_Final Order Electric EXHIBIT A-1 2 2 2" xfId="22910"/>
    <cellStyle name="_VC 6.15.06 update on 06GRC power costs.xls Chart 2_Rebuttal Power Costs_Final Order Electric EXHIBIT A-1 2 3" xfId="22911"/>
    <cellStyle name="_VC 6.15.06 update on 06GRC power costs.xls Chart 2_Rebuttal Power Costs_Final Order Electric EXHIBIT A-1 3" xfId="22912"/>
    <cellStyle name="_VC 6.15.06 update on 06GRC power costs.xls Chart 2_Rebuttal Power Costs_Final Order Electric EXHIBIT A-1 3 2" xfId="22913"/>
    <cellStyle name="_VC 6.15.06 update on 06GRC power costs.xls Chart 2_Rebuttal Power Costs_Final Order Electric EXHIBIT A-1 3 2 2" xfId="22914"/>
    <cellStyle name="_VC 6.15.06 update on 06GRC power costs.xls Chart 2_Rebuttal Power Costs_Final Order Electric EXHIBIT A-1 3 3" xfId="22915"/>
    <cellStyle name="_VC 6.15.06 update on 06GRC power costs.xls Chart 2_Rebuttal Power Costs_Final Order Electric EXHIBIT A-1 4" xfId="22916"/>
    <cellStyle name="_VC 6.15.06 update on 06GRC power costs.xls Chart 2_Rebuttal Power Costs_Final Order Electric EXHIBIT A-1 4 2" xfId="22917"/>
    <cellStyle name="_VC 6.15.06 update on 06GRC power costs.xls Chart 2_Rebuttal Power Costs_Final Order Electric EXHIBIT A-1 5" xfId="22918"/>
    <cellStyle name="_VC 6.15.06 update on 06GRC power costs.xls Chart 2_Rebuttal Power Costs_Final Order Electric EXHIBIT A-1 6" xfId="22919"/>
    <cellStyle name="_VC 6.15.06 update on 06GRC power costs.xls Chart 2_RECS vs PTC's w Interest 6-28-10" xfId="22920"/>
    <cellStyle name="_VC 6.15.06 update on 06GRC power costs.xls Chart 2_ROR &amp; CONV FACTOR" xfId="22921"/>
    <cellStyle name="_VC 6.15.06 update on 06GRC power costs.xls Chart 2_ROR &amp; CONV FACTOR 2" xfId="22922"/>
    <cellStyle name="_VC 6.15.06 update on 06GRC power costs.xls Chart 2_ROR &amp; CONV FACTOR 2 2" xfId="22923"/>
    <cellStyle name="_VC 6.15.06 update on 06GRC power costs.xls Chart 2_ROR &amp; CONV FACTOR 2 2 2" xfId="22924"/>
    <cellStyle name="_VC 6.15.06 update on 06GRC power costs.xls Chart 2_ROR &amp; CONV FACTOR 2 3" xfId="22925"/>
    <cellStyle name="_VC 6.15.06 update on 06GRC power costs.xls Chart 2_ROR &amp; CONV FACTOR 3" xfId="22926"/>
    <cellStyle name="_VC 6.15.06 update on 06GRC power costs.xls Chart 2_ROR &amp; CONV FACTOR 3 2" xfId="22927"/>
    <cellStyle name="_VC 6.15.06 update on 06GRC power costs.xls Chart 2_ROR &amp; CONV FACTOR 4" xfId="22928"/>
    <cellStyle name="_VC 6.15.06 update on 06GRC power costs.xls Chart 2_ROR 5.02" xfId="22929"/>
    <cellStyle name="_VC 6.15.06 update on 06GRC power costs.xls Chart 2_ROR 5.02 2" xfId="22930"/>
    <cellStyle name="_VC 6.15.06 update on 06GRC power costs.xls Chart 2_ROR 5.02 2 2" xfId="22931"/>
    <cellStyle name="_VC 6.15.06 update on 06GRC power costs.xls Chart 2_ROR 5.02 2 2 2" xfId="22932"/>
    <cellStyle name="_VC 6.15.06 update on 06GRC power costs.xls Chart 2_ROR 5.02 2 3" xfId="22933"/>
    <cellStyle name="_VC 6.15.06 update on 06GRC power costs.xls Chart 2_ROR 5.02 3" xfId="22934"/>
    <cellStyle name="_VC 6.15.06 update on 06GRC power costs.xls Chart 2_ROR 5.02 3 2" xfId="22935"/>
    <cellStyle name="_VC 6.15.06 update on 06GRC power costs.xls Chart 2_ROR 5.02 4" xfId="22936"/>
    <cellStyle name="_VC 6.15.06 update on 06GRC power costs.xls Chart 2_Wind Integration 10GRC" xfId="22937"/>
    <cellStyle name="_VC 6.15.06 update on 06GRC power costs.xls Chart 2_Wind Integration 10GRC 2" xfId="22938"/>
    <cellStyle name="_VC 6.15.06 update on 06GRC power costs.xls Chart 2_Wind Integration 10GRC 2 2" xfId="22939"/>
    <cellStyle name="_VC 6.15.06 update on 06GRC power costs.xls Chart 2_Wind Integration 10GRC 2 2 2" xfId="22940"/>
    <cellStyle name="_VC 6.15.06 update on 06GRC power costs.xls Chart 2_Wind Integration 10GRC 2 2 2 2" xfId="22941"/>
    <cellStyle name="_VC 6.15.06 update on 06GRC power costs.xls Chart 2_Wind Integration 10GRC 2 3" xfId="22942"/>
    <cellStyle name="_VC 6.15.06 update on 06GRC power costs.xls Chart 2_Wind Integration 10GRC 2 3 2" xfId="22943"/>
    <cellStyle name="_VC 6.15.06 update on 06GRC power costs.xls Chart 2_Wind Integration 10GRC 2 4" xfId="22944"/>
    <cellStyle name="_VC 6.15.06 update on 06GRC power costs.xls Chart 2_Wind Integration 10GRC 2 4 2" xfId="22945"/>
    <cellStyle name="_VC 6.15.06 update on 06GRC power costs.xls Chart 2_Wind Integration 10GRC 3" xfId="22946"/>
    <cellStyle name="_VC 6.15.06 update on 06GRC power costs.xls Chart 2_Wind Integration 10GRC 3 2" xfId="22947"/>
    <cellStyle name="_VC 6.15.06 update on 06GRC power costs.xls Chart 2_Wind Integration 10GRC 3 2 2" xfId="22948"/>
    <cellStyle name="_VC 6.15.06 update on 06GRC power costs.xls Chart 2_Wind Integration 10GRC 3 3" xfId="22949"/>
    <cellStyle name="_VC 6.15.06 update on 06GRC power costs.xls Chart 2_Wind Integration 10GRC 4" xfId="22950"/>
    <cellStyle name="_VC 6.15.06 update on 06GRC power costs.xls Chart 2_Wind Integration 10GRC 4 2" xfId="22951"/>
    <cellStyle name="_VC 6.15.06 update on 06GRC power costs.xls Chart 2_Wind Integration 10GRC 4 2 2" xfId="22952"/>
    <cellStyle name="_VC 6.15.06 update on 06GRC power costs.xls Chart 2_Wind Integration 10GRC 4 3" xfId="22953"/>
    <cellStyle name="_VC 6.15.06 update on 06GRC power costs.xls Chart 2_Wind Integration 10GRC 5" xfId="22954"/>
    <cellStyle name="_VC 6.15.06 update on 06GRC power costs.xls Chart 2_Wind Integration 10GRC 5 2" xfId="22955"/>
    <cellStyle name="_VC 6.15.06 update on 06GRC power costs.xls Chart 2_Wind Integration 10GRC 6" xfId="22956"/>
    <cellStyle name="_VC 6.15.06 update on 06GRC power costs.xls Chart 2_Wind Integration 10GRC 6 2" xfId="22957"/>
    <cellStyle name="_VC 6.15.06 update on 06GRC power costs.xls Chart 2_Wind Integration 10GRC_DEM-WP(C) ENERG10C--ctn Mid-C_042010 2010GRC" xfId="22958"/>
    <cellStyle name="_VC 6.15.06 update on 06GRC power costs.xls Chart 2_Wind Integration 10GRC_DEM-WP(C) ENERG10C--ctn Mid-C_042010 2010GRC 2" xfId="22959"/>
    <cellStyle name="_VC 6.15.06 update on 06GRC power costs.xls Chart 3" xfId="22960"/>
    <cellStyle name="_VC 6.15.06 update on 06GRC power costs.xls Chart 3 10" xfId="22961"/>
    <cellStyle name="_VC 6.15.06 update on 06GRC power costs.xls Chart 3 10 2" xfId="22962"/>
    <cellStyle name="_VC 6.15.06 update on 06GRC power costs.xls Chart 3 11" xfId="22963"/>
    <cellStyle name="_VC 6.15.06 update on 06GRC power costs.xls Chart 3 11 2" xfId="22964"/>
    <cellStyle name="_VC 6.15.06 update on 06GRC power costs.xls Chart 3 11 3" xfId="22965"/>
    <cellStyle name="_VC 6.15.06 update on 06GRC power costs.xls Chart 3 2" xfId="22966"/>
    <cellStyle name="_VC 6.15.06 update on 06GRC power costs.xls Chart 3 2 2" xfId="22967"/>
    <cellStyle name="_VC 6.15.06 update on 06GRC power costs.xls Chart 3 2 2 2" xfId="22968"/>
    <cellStyle name="_VC 6.15.06 update on 06GRC power costs.xls Chart 3 2 2 2 2" xfId="22969"/>
    <cellStyle name="_VC 6.15.06 update on 06GRC power costs.xls Chart 3 2 2 2 2 2" xfId="22970"/>
    <cellStyle name="_VC 6.15.06 update on 06GRC power costs.xls Chart 3 2 2 3" xfId="22971"/>
    <cellStyle name="_VC 6.15.06 update on 06GRC power costs.xls Chart 3 2 2 3 2" xfId="22972"/>
    <cellStyle name="_VC 6.15.06 update on 06GRC power costs.xls Chart 3 2 2 4" xfId="22973"/>
    <cellStyle name="_VC 6.15.06 update on 06GRC power costs.xls Chart 3 2 2 4 2" xfId="22974"/>
    <cellStyle name="_VC 6.15.06 update on 06GRC power costs.xls Chart 3 2 3" xfId="22975"/>
    <cellStyle name="_VC 6.15.06 update on 06GRC power costs.xls Chart 3 2 3 2" xfId="22976"/>
    <cellStyle name="_VC 6.15.06 update on 06GRC power costs.xls Chart 3 2 3 2 2" xfId="22977"/>
    <cellStyle name="_VC 6.15.06 update on 06GRC power costs.xls Chart 3 2 3 3" xfId="22978"/>
    <cellStyle name="_VC 6.15.06 update on 06GRC power costs.xls Chart 3 2 4" xfId="22979"/>
    <cellStyle name="_VC 6.15.06 update on 06GRC power costs.xls Chart 3 2 4 2" xfId="22980"/>
    <cellStyle name="_VC 6.15.06 update on 06GRC power costs.xls Chart 3 2 4 2 2" xfId="22981"/>
    <cellStyle name="_VC 6.15.06 update on 06GRC power costs.xls Chart 3 2 4 3" xfId="22982"/>
    <cellStyle name="_VC 6.15.06 update on 06GRC power costs.xls Chart 3 2 5" xfId="22983"/>
    <cellStyle name="_VC 6.15.06 update on 06GRC power costs.xls Chart 3 2 5 2" xfId="22984"/>
    <cellStyle name="_VC 6.15.06 update on 06GRC power costs.xls Chart 3 2 6" xfId="22985"/>
    <cellStyle name="_VC 6.15.06 update on 06GRC power costs.xls Chart 3 2 6 2" xfId="22986"/>
    <cellStyle name="_VC 6.15.06 update on 06GRC power costs.xls Chart 3 3" xfId="22987"/>
    <cellStyle name="_VC 6.15.06 update on 06GRC power costs.xls Chart 3 3 2" xfId="22988"/>
    <cellStyle name="_VC 6.15.06 update on 06GRC power costs.xls Chart 3 3 2 2" xfId="22989"/>
    <cellStyle name="_VC 6.15.06 update on 06GRC power costs.xls Chart 3 3 2 2 2" xfId="22990"/>
    <cellStyle name="_VC 6.15.06 update on 06GRC power costs.xls Chart 3 3 2 3" xfId="22991"/>
    <cellStyle name="_VC 6.15.06 update on 06GRC power costs.xls Chart 3 3 3" xfId="22992"/>
    <cellStyle name="_VC 6.15.06 update on 06GRC power costs.xls Chart 3 3 3 2" xfId="22993"/>
    <cellStyle name="_VC 6.15.06 update on 06GRC power costs.xls Chart 3 3 3 2 2" xfId="22994"/>
    <cellStyle name="_VC 6.15.06 update on 06GRC power costs.xls Chart 3 3 3 3" xfId="22995"/>
    <cellStyle name="_VC 6.15.06 update on 06GRC power costs.xls Chart 3 3 4" xfId="22996"/>
    <cellStyle name="_VC 6.15.06 update on 06GRC power costs.xls Chart 3 3 4 2" xfId="22997"/>
    <cellStyle name="_VC 6.15.06 update on 06GRC power costs.xls Chart 3 3 4 2 2" xfId="22998"/>
    <cellStyle name="_VC 6.15.06 update on 06GRC power costs.xls Chart 3 3 4 3" xfId="22999"/>
    <cellStyle name="_VC 6.15.06 update on 06GRC power costs.xls Chart 3 3 5" xfId="23000"/>
    <cellStyle name="_VC 6.15.06 update on 06GRC power costs.xls Chart 3 3 5 2" xfId="23001"/>
    <cellStyle name="_VC 6.15.06 update on 06GRC power costs.xls Chart 3 4" xfId="23002"/>
    <cellStyle name="_VC 6.15.06 update on 06GRC power costs.xls Chart 3 4 2" xfId="23003"/>
    <cellStyle name="_VC 6.15.06 update on 06GRC power costs.xls Chart 3 4 2 2" xfId="23004"/>
    <cellStyle name="_VC 6.15.06 update on 06GRC power costs.xls Chart 3 4 2 2 2" xfId="23005"/>
    <cellStyle name="_VC 6.15.06 update on 06GRC power costs.xls Chart 3 4 2 2 2 2" xfId="23006"/>
    <cellStyle name="_VC 6.15.06 update on 06GRC power costs.xls Chart 3 4 2 3" xfId="23007"/>
    <cellStyle name="_VC 6.15.06 update on 06GRC power costs.xls Chart 3 4 2 3 2" xfId="23008"/>
    <cellStyle name="_VC 6.15.06 update on 06GRC power costs.xls Chart 3 4 2 4" xfId="23009"/>
    <cellStyle name="_VC 6.15.06 update on 06GRC power costs.xls Chart 3 4 2 4 2" xfId="23010"/>
    <cellStyle name="_VC 6.15.06 update on 06GRC power costs.xls Chart 3 4 3" xfId="23011"/>
    <cellStyle name="_VC 6.15.06 update on 06GRC power costs.xls Chart 3 4 3 2" xfId="23012"/>
    <cellStyle name="_VC 6.15.06 update on 06GRC power costs.xls Chart 3 4 3 2 2" xfId="23013"/>
    <cellStyle name="_VC 6.15.06 update on 06GRC power costs.xls Chart 3 4 3 3" xfId="23014"/>
    <cellStyle name="_VC 6.15.06 update on 06GRC power costs.xls Chart 3 4 4" xfId="23015"/>
    <cellStyle name="_VC 6.15.06 update on 06GRC power costs.xls Chart 3 4 4 2" xfId="23016"/>
    <cellStyle name="_VC 6.15.06 update on 06GRC power costs.xls Chart 3 4 4 2 2" xfId="23017"/>
    <cellStyle name="_VC 6.15.06 update on 06GRC power costs.xls Chart 3 4 4 3" xfId="23018"/>
    <cellStyle name="_VC 6.15.06 update on 06GRC power costs.xls Chart 3 4 5" xfId="23019"/>
    <cellStyle name="_VC 6.15.06 update on 06GRC power costs.xls Chart 3 4 5 2" xfId="23020"/>
    <cellStyle name="_VC 6.15.06 update on 06GRC power costs.xls Chart 3 4 6" xfId="23021"/>
    <cellStyle name="_VC 6.15.06 update on 06GRC power costs.xls Chart 3 4 6 2" xfId="23022"/>
    <cellStyle name="_VC 6.15.06 update on 06GRC power costs.xls Chart 3 5" xfId="23023"/>
    <cellStyle name="_VC 6.15.06 update on 06GRC power costs.xls Chart 3 5 2" xfId="23024"/>
    <cellStyle name="_VC 6.15.06 update on 06GRC power costs.xls Chart 3 5 2 2" xfId="23025"/>
    <cellStyle name="_VC 6.15.06 update on 06GRC power costs.xls Chart 3 5 2 2 2" xfId="23026"/>
    <cellStyle name="_VC 6.15.06 update on 06GRC power costs.xls Chart 3 5 2 2 2 2" xfId="23027"/>
    <cellStyle name="_VC 6.15.06 update on 06GRC power costs.xls Chart 3 5 2 3" xfId="23028"/>
    <cellStyle name="_VC 6.15.06 update on 06GRC power costs.xls Chart 3 5 2 3 2" xfId="23029"/>
    <cellStyle name="_VC 6.15.06 update on 06GRC power costs.xls Chart 3 5 2 4" xfId="23030"/>
    <cellStyle name="_VC 6.15.06 update on 06GRC power costs.xls Chart 3 5 2 4 2" xfId="23031"/>
    <cellStyle name="_VC 6.15.06 update on 06GRC power costs.xls Chart 3 5 2 5" xfId="23032"/>
    <cellStyle name="_VC 6.15.06 update on 06GRC power costs.xls Chart 3 5 3" xfId="23033"/>
    <cellStyle name="_VC 6.15.06 update on 06GRC power costs.xls Chart 3 5 3 2" xfId="23034"/>
    <cellStyle name="_VC 6.15.06 update on 06GRC power costs.xls Chart 3 5 3 2 2" xfId="23035"/>
    <cellStyle name="_VC 6.15.06 update on 06GRC power costs.xls Chart 3 5 4" xfId="23036"/>
    <cellStyle name="_VC 6.15.06 update on 06GRC power costs.xls Chart 3 5 4 2" xfId="23037"/>
    <cellStyle name="_VC 6.15.06 update on 06GRC power costs.xls Chart 3 5 5" xfId="23038"/>
    <cellStyle name="_VC 6.15.06 update on 06GRC power costs.xls Chart 3 5 5 2" xfId="23039"/>
    <cellStyle name="_VC 6.15.06 update on 06GRC power costs.xls Chart 3 6" xfId="23040"/>
    <cellStyle name="_VC 6.15.06 update on 06GRC power costs.xls Chart 3 6 2" xfId="23041"/>
    <cellStyle name="_VC 6.15.06 update on 06GRC power costs.xls Chart 3 6 2 2" xfId="23042"/>
    <cellStyle name="_VC 6.15.06 update on 06GRC power costs.xls Chart 3 6 2 2 2" xfId="23043"/>
    <cellStyle name="_VC 6.15.06 update on 06GRC power costs.xls Chart 3 6 3" xfId="23044"/>
    <cellStyle name="_VC 6.15.06 update on 06GRC power costs.xls Chart 3 6 3 2" xfId="23045"/>
    <cellStyle name="_VC 6.15.06 update on 06GRC power costs.xls Chart 3 6 4" xfId="23046"/>
    <cellStyle name="_VC 6.15.06 update on 06GRC power costs.xls Chart 3 6 4 2" xfId="23047"/>
    <cellStyle name="_VC 6.15.06 update on 06GRC power costs.xls Chart 3 7" xfId="23048"/>
    <cellStyle name="_VC 6.15.06 update on 06GRC power costs.xls Chart 3 7 2" xfId="23049"/>
    <cellStyle name="_VC 6.15.06 update on 06GRC power costs.xls Chart 3 7 2 2" xfId="23050"/>
    <cellStyle name="_VC 6.15.06 update on 06GRC power costs.xls Chart 3 7 3" xfId="23051"/>
    <cellStyle name="_VC 6.15.06 update on 06GRC power costs.xls Chart 3 8" xfId="23052"/>
    <cellStyle name="_VC 6.15.06 update on 06GRC power costs.xls Chart 3 8 2" xfId="23053"/>
    <cellStyle name="_VC 6.15.06 update on 06GRC power costs.xls Chart 3 8 2 2" xfId="23054"/>
    <cellStyle name="_VC 6.15.06 update on 06GRC power costs.xls Chart 3 8 3" xfId="23055"/>
    <cellStyle name="_VC 6.15.06 update on 06GRC power costs.xls Chart 3 9" xfId="23056"/>
    <cellStyle name="_VC 6.15.06 update on 06GRC power costs.xls Chart 3 9 2" xfId="23057"/>
    <cellStyle name="_VC 6.15.06 update on 06GRC power costs.xls Chart 3 9 2 2" xfId="23058"/>
    <cellStyle name="_VC 6.15.06 update on 06GRC power costs.xls Chart 3 9 2 2 2" xfId="23059"/>
    <cellStyle name="_VC 6.15.06 update on 06GRC power costs.xls Chart 3 9 2 3" xfId="23060"/>
    <cellStyle name="_VC 6.15.06 update on 06GRC power costs.xls Chart 3 9 3" xfId="23061"/>
    <cellStyle name="_VC 6.15.06 update on 06GRC power costs.xls Chart 3 9 3 2" xfId="23062"/>
    <cellStyle name="_VC 6.15.06 update on 06GRC power costs.xls Chart 3 9 4" xfId="23063"/>
    <cellStyle name="_VC 6.15.06 update on 06GRC power costs.xls Chart 3_04 07E Wild Horse Wind Expansion (C) (2)" xfId="23064"/>
    <cellStyle name="_VC 6.15.06 update on 06GRC power costs.xls Chart 3_04 07E Wild Horse Wind Expansion (C) (2) 2" xfId="23065"/>
    <cellStyle name="_VC 6.15.06 update on 06GRC power costs.xls Chart 3_04 07E Wild Horse Wind Expansion (C) (2) 2 2" xfId="23066"/>
    <cellStyle name="_VC 6.15.06 update on 06GRC power costs.xls Chart 3_04 07E Wild Horse Wind Expansion (C) (2) 2 2 2" xfId="23067"/>
    <cellStyle name="_VC 6.15.06 update on 06GRC power costs.xls Chart 3_04 07E Wild Horse Wind Expansion (C) (2) 2 2 2 2" xfId="23068"/>
    <cellStyle name="_VC 6.15.06 update on 06GRC power costs.xls Chart 3_04 07E Wild Horse Wind Expansion (C) (2) 2 3" xfId="23069"/>
    <cellStyle name="_VC 6.15.06 update on 06GRC power costs.xls Chart 3_04 07E Wild Horse Wind Expansion (C) (2) 2 3 2" xfId="23070"/>
    <cellStyle name="_VC 6.15.06 update on 06GRC power costs.xls Chart 3_04 07E Wild Horse Wind Expansion (C) (2) 2 4" xfId="23071"/>
    <cellStyle name="_VC 6.15.06 update on 06GRC power costs.xls Chart 3_04 07E Wild Horse Wind Expansion (C) (2) 2 4 2" xfId="23072"/>
    <cellStyle name="_VC 6.15.06 update on 06GRC power costs.xls Chart 3_04 07E Wild Horse Wind Expansion (C) (2) 3" xfId="23073"/>
    <cellStyle name="_VC 6.15.06 update on 06GRC power costs.xls Chart 3_04 07E Wild Horse Wind Expansion (C) (2) 3 2" xfId="23074"/>
    <cellStyle name="_VC 6.15.06 update on 06GRC power costs.xls Chart 3_04 07E Wild Horse Wind Expansion (C) (2) 3 2 2" xfId="23075"/>
    <cellStyle name="_VC 6.15.06 update on 06GRC power costs.xls Chart 3_04 07E Wild Horse Wind Expansion (C) (2) 3 3" xfId="23076"/>
    <cellStyle name="_VC 6.15.06 update on 06GRC power costs.xls Chart 3_04 07E Wild Horse Wind Expansion (C) (2) 4" xfId="23077"/>
    <cellStyle name="_VC 6.15.06 update on 06GRC power costs.xls Chart 3_04 07E Wild Horse Wind Expansion (C) (2) 4 2" xfId="23078"/>
    <cellStyle name="_VC 6.15.06 update on 06GRC power costs.xls Chart 3_04 07E Wild Horse Wind Expansion (C) (2) 4 2 2" xfId="23079"/>
    <cellStyle name="_VC 6.15.06 update on 06GRC power costs.xls Chart 3_04 07E Wild Horse Wind Expansion (C) (2) 4 3" xfId="23080"/>
    <cellStyle name="_VC 6.15.06 update on 06GRC power costs.xls Chart 3_04 07E Wild Horse Wind Expansion (C) (2) 5" xfId="23081"/>
    <cellStyle name="_VC 6.15.06 update on 06GRC power costs.xls Chart 3_04 07E Wild Horse Wind Expansion (C) (2) 5 2" xfId="23082"/>
    <cellStyle name="_VC 6.15.06 update on 06GRC power costs.xls Chart 3_04 07E Wild Horse Wind Expansion (C) (2) 6" xfId="23083"/>
    <cellStyle name="_VC 6.15.06 update on 06GRC power costs.xls Chart 3_04 07E Wild Horse Wind Expansion (C) (2) 6 2" xfId="23084"/>
    <cellStyle name="_VC 6.15.06 update on 06GRC power costs.xls Chart 3_04 07E Wild Horse Wind Expansion (C) (2)_Adj Bench DR 3 for Initial Briefs (Electric)" xfId="23085"/>
    <cellStyle name="_VC 6.15.06 update on 06GRC power costs.xls Chart 3_04 07E Wild Horse Wind Expansion (C) (2)_Adj Bench DR 3 for Initial Briefs (Electric) 2" xfId="23086"/>
    <cellStyle name="_VC 6.15.06 update on 06GRC power costs.xls Chart 3_04 07E Wild Horse Wind Expansion (C) (2)_Adj Bench DR 3 for Initial Briefs (Electric) 2 2" xfId="23087"/>
    <cellStyle name="_VC 6.15.06 update on 06GRC power costs.xls Chart 3_04 07E Wild Horse Wind Expansion (C) (2)_Adj Bench DR 3 for Initial Briefs (Electric) 2 2 2" xfId="23088"/>
    <cellStyle name="_VC 6.15.06 update on 06GRC power costs.xls Chart 3_04 07E Wild Horse Wind Expansion (C) (2)_Adj Bench DR 3 for Initial Briefs (Electric) 2 2 2 2" xfId="23089"/>
    <cellStyle name="_VC 6.15.06 update on 06GRC power costs.xls Chart 3_04 07E Wild Horse Wind Expansion (C) (2)_Adj Bench DR 3 for Initial Briefs (Electric) 2 3" xfId="23090"/>
    <cellStyle name="_VC 6.15.06 update on 06GRC power costs.xls Chart 3_04 07E Wild Horse Wind Expansion (C) (2)_Adj Bench DR 3 for Initial Briefs (Electric) 2 3 2" xfId="23091"/>
    <cellStyle name="_VC 6.15.06 update on 06GRC power costs.xls Chart 3_04 07E Wild Horse Wind Expansion (C) (2)_Adj Bench DR 3 for Initial Briefs (Electric) 2 4" xfId="23092"/>
    <cellStyle name="_VC 6.15.06 update on 06GRC power costs.xls Chart 3_04 07E Wild Horse Wind Expansion (C) (2)_Adj Bench DR 3 for Initial Briefs (Electric) 2 4 2" xfId="23093"/>
    <cellStyle name="_VC 6.15.06 update on 06GRC power costs.xls Chart 3_04 07E Wild Horse Wind Expansion (C) (2)_Adj Bench DR 3 for Initial Briefs (Electric) 3" xfId="23094"/>
    <cellStyle name="_VC 6.15.06 update on 06GRC power costs.xls Chart 3_04 07E Wild Horse Wind Expansion (C) (2)_Adj Bench DR 3 for Initial Briefs (Electric) 3 2" xfId="23095"/>
    <cellStyle name="_VC 6.15.06 update on 06GRC power costs.xls Chart 3_04 07E Wild Horse Wind Expansion (C) (2)_Adj Bench DR 3 for Initial Briefs (Electric) 3 2 2" xfId="23096"/>
    <cellStyle name="_VC 6.15.06 update on 06GRC power costs.xls Chart 3_04 07E Wild Horse Wind Expansion (C) (2)_Adj Bench DR 3 for Initial Briefs (Electric) 3 3" xfId="23097"/>
    <cellStyle name="_VC 6.15.06 update on 06GRC power costs.xls Chart 3_04 07E Wild Horse Wind Expansion (C) (2)_Adj Bench DR 3 for Initial Briefs (Electric) 4" xfId="23098"/>
    <cellStyle name="_VC 6.15.06 update on 06GRC power costs.xls Chart 3_04 07E Wild Horse Wind Expansion (C) (2)_Adj Bench DR 3 for Initial Briefs (Electric) 4 2" xfId="23099"/>
    <cellStyle name="_VC 6.15.06 update on 06GRC power costs.xls Chart 3_04 07E Wild Horse Wind Expansion (C) (2)_Adj Bench DR 3 for Initial Briefs (Electric) 4 2 2" xfId="23100"/>
    <cellStyle name="_VC 6.15.06 update on 06GRC power costs.xls Chart 3_04 07E Wild Horse Wind Expansion (C) (2)_Adj Bench DR 3 for Initial Briefs (Electric) 4 3" xfId="23101"/>
    <cellStyle name="_VC 6.15.06 update on 06GRC power costs.xls Chart 3_04 07E Wild Horse Wind Expansion (C) (2)_Adj Bench DR 3 for Initial Briefs (Electric) 5" xfId="23102"/>
    <cellStyle name="_VC 6.15.06 update on 06GRC power costs.xls Chart 3_04 07E Wild Horse Wind Expansion (C) (2)_Adj Bench DR 3 for Initial Briefs (Electric) 5 2" xfId="23103"/>
    <cellStyle name="_VC 6.15.06 update on 06GRC power costs.xls Chart 3_04 07E Wild Horse Wind Expansion (C) (2)_Adj Bench DR 3 for Initial Briefs (Electric) 6" xfId="23104"/>
    <cellStyle name="_VC 6.15.06 update on 06GRC power costs.xls Chart 3_04 07E Wild Horse Wind Expansion (C) (2)_Adj Bench DR 3 for Initial Briefs (Electric) 6 2" xfId="23105"/>
    <cellStyle name="_VC 6.15.06 update on 06GRC power costs.xls Chart 3_04 07E Wild Horse Wind Expansion (C) (2)_Adj Bench DR 3 for Initial Briefs (Electric)_DEM-WP(C) ENERG10C--ctn Mid-C_042010 2010GRC" xfId="23106"/>
    <cellStyle name="_VC 6.15.06 update on 06GRC power costs.xls Chart 3_04 07E Wild Horse Wind Expansion (C) (2)_Adj Bench DR 3 for Initial Briefs (Electric)_DEM-WP(C) ENERG10C--ctn Mid-C_042010 2010GRC 2" xfId="23107"/>
    <cellStyle name="_VC 6.15.06 update on 06GRC power costs.xls Chart 3_04 07E Wild Horse Wind Expansion (C) (2)_Book1" xfId="23108"/>
    <cellStyle name="_VC 6.15.06 update on 06GRC power costs.xls Chart 3_04 07E Wild Horse Wind Expansion (C) (2)_Book1 2" xfId="23109"/>
    <cellStyle name="_VC 6.15.06 update on 06GRC power costs.xls Chart 3_04 07E Wild Horse Wind Expansion (C) (2)_DEM-WP(C) ENERG10C--ctn Mid-C_042010 2010GRC" xfId="23110"/>
    <cellStyle name="_VC 6.15.06 update on 06GRC power costs.xls Chart 3_04 07E Wild Horse Wind Expansion (C) (2)_DEM-WP(C) ENERG10C--ctn Mid-C_042010 2010GRC 2" xfId="23111"/>
    <cellStyle name="_VC 6.15.06 update on 06GRC power costs.xls Chart 3_04 07E Wild Horse Wind Expansion (C) (2)_Electric Rev Req Model (2009 GRC) " xfId="23112"/>
    <cellStyle name="_VC 6.15.06 update on 06GRC power costs.xls Chart 3_04 07E Wild Horse Wind Expansion (C) (2)_Electric Rev Req Model (2009 GRC)  2" xfId="23113"/>
    <cellStyle name="_VC 6.15.06 update on 06GRC power costs.xls Chart 3_04 07E Wild Horse Wind Expansion (C) (2)_Electric Rev Req Model (2009 GRC)  2 2" xfId="23114"/>
    <cellStyle name="_VC 6.15.06 update on 06GRC power costs.xls Chart 3_04 07E Wild Horse Wind Expansion (C) (2)_Electric Rev Req Model (2009 GRC)  2 2 2" xfId="23115"/>
    <cellStyle name="_VC 6.15.06 update on 06GRC power costs.xls Chart 3_04 07E Wild Horse Wind Expansion (C) (2)_Electric Rev Req Model (2009 GRC)  2 2 2 2" xfId="23116"/>
    <cellStyle name="_VC 6.15.06 update on 06GRC power costs.xls Chart 3_04 07E Wild Horse Wind Expansion (C) (2)_Electric Rev Req Model (2009 GRC)  2 3" xfId="23117"/>
    <cellStyle name="_VC 6.15.06 update on 06GRC power costs.xls Chart 3_04 07E Wild Horse Wind Expansion (C) (2)_Electric Rev Req Model (2009 GRC)  2 3 2" xfId="23118"/>
    <cellStyle name="_VC 6.15.06 update on 06GRC power costs.xls Chart 3_04 07E Wild Horse Wind Expansion (C) (2)_Electric Rev Req Model (2009 GRC)  2 4" xfId="23119"/>
    <cellStyle name="_VC 6.15.06 update on 06GRC power costs.xls Chart 3_04 07E Wild Horse Wind Expansion (C) (2)_Electric Rev Req Model (2009 GRC)  2 4 2" xfId="23120"/>
    <cellStyle name="_VC 6.15.06 update on 06GRC power costs.xls Chart 3_04 07E Wild Horse Wind Expansion (C) (2)_Electric Rev Req Model (2009 GRC)  3" xfId="23121"/>
    <cellStyle name="_VC 6.15.06 update on 06GRC power costs.xls Chart 3_04 07E Wild Horse Wind Expansion (C) (2)_Electric Rev Req Model (2009 GRC)  3 2" xfId="23122"/>
    <cellStyle name="_VC 6.15.06 update on 06GRC power costs.xls Chart 3_04 07E Wild Horse Wind Expansion (C) (2)_Electric Rev Req Model (2009 GRC)  3 2 2" xfId="23123"/>
    <cellStyle name="_VC 6.15.06 update on 06GRC power costs.xls Chart 3_04 07E Wild Horse Wind Expansion (C) (2)_Electric Rev Req Model (2009 GRC)  3 3" xfId="23124"/>
    <cellStyle name="_VC 6.15.06 update on 06GRC power costs.xls Chart 3_04 07E Wild Horse Wind Expansion (C) (2)_Electric Rev Req Model (2009 GRC)  4" xfId="23125"/>
    <cellStyle name="_VC 6.15.06 update on 06GRC power costs.xls Chart 3_04 07E Wild Horse Wind Expansion (C) (2)_Electric Rev Req Model (2009 GRC)  4 2" xfId="23126"/>
    <cellStyle name="_VC 6.15.06 update on 06GRC power costs.xls Chart 3_04 07E Wild Horse Wind Expansion (C) (2)_Electric Rev Req Model (2009 GRC)  4 2 2" xfId="23127"/>
    <cellStyle name="_VC 6.15.06 update on 06GRC power costs.xls Chart 3_04 07E Wild Horse Wind Expansion (C) (2)_Electric Rev Req Model (2009 GRC)  4 3" xfId="23128"/>
    <cellStyle name="_VC 6.15.06 update on 06GRC power costs.xls Chart 3_04 07E Wild Horse Wind Expansion (C) (2)_Electric Rev Req Model (2009 GRC)  5" xfId="23129"/>
    <cellStyle name="_VC 6.15.06 update on 06GRC power costs.xls Chart 3_04 07E Wild Horse Wind Expansion (C) (2)_Electric Rev Req Model (2009 GRC)  5 2" xfId="23130"/>
    <cellStyle name="_VC 6.15.06 update on 06GRC power costs.xls Chart 3_04 07E Wild Horse Wind Expansion (C) (2)_Electric Rev Req Model (2009 GRC)  6" xfId="23131"/>
    <cellStyle name="_VC 6.15.06 update on 06GRC power costs.xls Chart 3_04 07E Wild Horse Wind Expansion (C) (2)_Electric Rev Req Model (2009 GRC)  6 2" xfId="23132"/>
    <cellStyle name="_VC 6.15.06 update on 06GRC power costs.xls Chart 3_04 07E Wild Horse Wind Expansion (C) (2)_Electric Rev Req Model (2009 GRC) _DEM-WP(C) ENERG10C--ctn Mid-C_042010 2010GRC" xfId="23133"/>
    <cellStyle name="_VC 6.15.06 update on 06GRC power costs.xls Chart 3_04 07E Wild Horse Wind Expansion (C) (2)_Electric Rev Req Model (2009 GRC) _DEM-WP(C) ENERG10C--ctn Mid-C_042010 2010GRC 2" xfId="23134"/>
    <cellStyle name="_VC 6.15.06 update on 06GRC power costs.xls Chart 3_04 07E Wild Horse Wind Expansion (C) (2)_Electric Rev Req Model (2009 GRC) Rebuttal" xfId="23135"/>
    <cellStyle name="_VC 6.15.06 update on 06GRC power costs.xls Chart 3_04 07E Wild Horse Wind Expansion (C) (2)_Electric Rev Req Model (2009 GRC) Rebuttal 2" xfId="23136"/>
    <cellStyle name="_VC 6.15.06 update on 06GRC power costs.xls Chart 3_04 07E Wild Horse Wind Expansion (C) (2)_Electric Rev Req Model (2009 GRC) Rebuttal 2 2" xfId="23137"/>
    <cellStyle name="_VC 6.15.06 update on 06GRC power costs.xls Chart 3_04 07E Wild Horse Wind Expansion (C) (2)_Electric Rev Req Model (2009 GRC) Rebuttal 2 2 2" xfId="23138"/>
    <cellStyle name="_VC 6.15.06 update on 06GRC power costs.xls Chart 3_04 07E Wild Horse Wind Expansion (C) (2)_Electric Rev Req Model (2009 GRC) Rebuttal 2 3" xfId="23139"/>
    <cellStyle name="_VC 6.15.06 update on 06GRC power costs.xls Chart 3_04 07E Wild Horse Wind Expansion (C) (2)_Electric Rev Req Model (2009 GRC) Rebuttal 3" xfId="23140"/>
    <cellStyle name="_VC 6.15.06 update on 06GRC power costs.xls Chart 3_04 07E Wild Horse Wind Expansion (C) (2)_Electric Rev Req Model (2009 GRC) Rebuttal 3 2" xfId="23141"/>
    <cellStyle name="_VC 6.15.06 update on 06GRC power costs.xls Chart 3_04 07E Wild Horse Wind Expansion (C) (2)_Electric Rev Req Model (2009 GRC) Rebuttal 4" xfId="23142"/>
    <cellStyle name="_VC 6.15.06 update on 06GRC power costs.xls Chart 3_04 07E Wild Horse Wind Expansion (C) (2)_Electric Rev Req Model (2009 GRC) Rebuttal REmoval of New  WH Solar AdjustMI" xfId="23143"/>
    <cellStyle name="_VC 6.15.06 update on 06GRC power costs.xls Chart 3_04 07E Wild Horse Wind Expansion (C) (2)_Electric Rev Req Model (2009 GRC) Rebuttal REmoval of New  WH Solar AdjustMI 2" xfId="23144"/>
    <cellStyle name="_VC 6.15.06 update on 06GRC power costs.xls Chart 3_04 07E Wild Horse Wind Expansion (C) (2)_Electric Rev Req Model (2009 GRC) Rebuttal REmoval of New  WH Solar AdjustMI 2 2" xfId="23145"/>
    <cellStyle name="_VC 6.15.06 update on 06GRC power costs.xls Chart 3_04 07E Wild Horse Wind Expansion (C) (2)_Electric Rev Req Model (2009 GRC) Rebuttal REmoval of New  WH Solar AdjustMI 2 2 2" xfId="23146"/>
    <cellStyle name="_VC 6.15.06 update on 06GRC power costs.xls Chart 3_04 07E Wild Horse Wind Expansion (C) (2)_Electric Rev Req Model (2009 GRC) Rebuttal REmoval of New  WH Solar AdjustMI 2 2 2 2" xfId="23147"/>
    <cellStyle name="_VC 6.15.06 update on 06GRC power costs.xls Chart 3_04 07E Wild Horse Wind Expansion (C) (2)_Electric Rev Req Model (2009 GRC) Rebuttal REmoval of New  WH Solar AdjustMI 2 3" xfId="23148"/>
    <cellStyle name="_VC 6.15.06 update on 06GRC power costs.xls Chart 3_04 07E Wild Horse Wind Expansion (C) (2)_Electric Rev Req Model (2009 GRC) Rebuttal REmoval of New  WH Solar AdjustMI 2 3 2" xfId="23149"/>
    <cellStyle name="_VC 6.15.06 update on 06GRC power costs.xls Chart 3_04 07E Wild Horse Wind Expansion (C) (2)_Electric Rev Req Model (2009 GRC) Rebuttal REmoval of New  WH Solar AdjustMI 2 4" xfId="23150"/>
    <cellStyle name="_VC 6.15.06 update on 06GRC power costs.xls Chart 3_04 07E Wild Horse Wind Expansion (C) (2)_Electric Rev Req Model (2009 GRC) Rebuttal REmoval of New  WH Solar AdjustMI 2 4 2" xfId="23151"/>
    <cellStyle name="_VC 6.15.06 update on 06GRC power costs.xls Chart 3_04 07E Wild Horse Wind Expansion (C) (2)_Electric Rev Req Model (2009 GRC) Rebuttal REmoval of New  WH Solar AdjustMI 3" xfId="23152"/>
    <cellStyle name="_VC 6.15.06 update on 06GRC power costs.xls Chart 3_04 07E Wild Horse Wind Expansion (C) (2)_Electric Rev Req Model (2009 GRC) Rebuttal REmoval of New  WH Solar AdjustMI 3 2" xfId="23153"/>
    <cellStyle name="_VC 6.15.06 update on 06GRC power costs.xls Chart 3_04 07E Wild Horse Wind Expansion (C) (2)_Electric Rev Req Model (2009 GRC) Rebuttal REmoval of New  WH Solar AdjustMI 3 2 2" xfId="23154"/>
    <cellStyle name="_VC 6.15.06 update on 06GRC power costs.xls Chart 3_04 07E Wild Horse Wind Expansion (C) (2)_Electric Rev Req Model (2009 GRC) Rebuttal REmoval of New  WH Solar AdjustMI 3 3" xfId="23155"/>
    <cellStyle name="_VC 6.15.06 update on 06GRC power costs.xls Chart 3_04 07E Wild Horse Wind Expansion (C) (2)_Electric Rev Req Model (2009 GRC) Rebuttal REmoval of New  WH Solar AdjustMI 4" xfId="23156"/>
    <cellStyle name="_VC 6.15.06 update on 06GRC power costs.xls Chart 3_04 07E Wild Horse Wind Expansion (C) (2)_Electric Rev Req Model (2009 GRC) Rebuttal REmoval of New  WH Solar AdjustMI 4 2" xfId="23157"/>
    <cellStyle name="_VC 6.15.06 update on 06GRC power costs.xls Chart 3_04 07E Wild Horse Wind Expansion (C) (2)_Electric Rev Req Model (2009 GRC) Rebuttal REmoval of New  WH Solar AdjustMI 4 2 2" xfId="23158"/>
    <cellStyle name="_VC 6.15.06 update on 06GRC power costs.xls Chart 3_04 07E Wild Horse Wind Expansion (C) (2)_Electric Rev Req Model (2009 GRC) Rebuttal REmoval of New  WH Solar AdjustMI 4 3" xfId="23159"/>
    <cellStyle name="_VC 6.15.06 update on 06GRC power costs.xls Chart 3_04 07E Wild Horse Wind Expansion (C) (2)_Electric Rev Req Model (2009 GRC) Rebuttal REmoval of New  WH Solar AdjustMI 5" xfId="23160"/>
    <cellStyle name="_VC 6.15.06 update on 06GRC power costs.xls Chart 3_04 07E Wild Horse Wind Expansion (C) (2)_Electric Rev Req Model (2009 GRC) Rebuttal REmoval of New  WH Solar AdjustMI 5 2" xfId="23161"/>
    <cellStyle name="_VC 6.15.06 update on 06GRC power costs.xls Chart 3_04 07E Wild Horse Wind Expansion (C) (2)_Electric Rev Req Model (2009 GRC) Rebuttal REmoval of New  WH Solar AdjustMI 6" xfId="23162"/>
    <cellStyle name="_VC 6.15.06 update on 06GRC power costs.xls Chart 3_04 07E Wild Horse Wind Expansion (C) (2)_Electric Rev Req Model (2009 GRC) Rebuttal REmoval of New  WH Solar AdjustMI 6 2" xfId="23163"/>
    <cellStyle name="_VC 6.15.06 update on 06GRC power costs.xls Chart 3_04 07E Wild Horse Wind Expansion (C) (2)_Electric Rev Req Model (2009 GRC) Rebuttal REmoval of New  WH Solar AdjustMI_DEM-WP(C) ENERG10C--ctn Mid-C_042010 2010GRC" xfId="23164"/>
    <cellStyle name="_VC 6.15.06 update on 06GRC power costs.xls Chart 3_04 07E Wild Horse Wind Expansion (C) (2)_Electric Rev Req Model (2009 GRC) Rebuttal REmoval of New  WH Solar AdjustMI_DEM-WP(C) ENERG10C--ctn Mid-C_042010 2010GRC 2" xfId="23165"/>
    <cellStyle name="_VC 6.15.06 update on 06GRC power costs.xls Chart 3_04 07E Wild Horse Wind Expansion (C) (2)_Electric Rev Req Model (2009 GRC) Revised 01-18-2010" xfId="23166"/>
    <cellStyle name="_VC 6.15.06 update on 06GRC power costs.xls Chart 3_04 07E Wild Horse Wind Expansion (C) (2)_Electric Rev Req Model (2009 GRC) Revised 01-18-2010 2" xfId="23167"/>
    <cellStyle name="_VC 6.15.06 update on 06GRC power costs.xls Chart 3_04 07E Wild Horse Wind Expansion (C) (2)_Electric Rev Req Model (2009 GRC) Revised 01-18-2010 2 2" xfId="23168"/>
    <cellStyle name="_VC 6.15.06 update on 06GRC power costs.xls Chart 3_04 07E Wild Horse Wind Expansion (C) (2)_Electric Rev Req Model (2009 GRC) Revised 01-18-2010 2 2 2" xfId="23169"/>
    <cellStyle name="_VC 6.15.06 update on 06GRC power costs.xls Chart 3_04 07E Wild Horse Wind Expansion (C) (2)_Electric Rev Req Model (2009 GRC) Revised 01-18-2010 2 2 2 2" xfId="23170"/>
    <cellStyle name="_VC 6.15.06 update on 06GRC power costs.xls Chart 3_04 07E Wild Horse Wind Expansion (C) (2)_Electric Rev Req Model (2009 GRC) Revised 01-18-2010 2 3" xfId="23171"/>
    <cellStyle name="_VC 6.15.06 update on 06GRC power costs.xls Chart 3_04 07E Wild Horse Wind Expansion (C) (2)_Electric Rev Req Model (2009 GRC) Revised 01-18-2010 2 3 2" xfId="23172"/>
    <cellStyle name="_VC 6.15.06 update on 06GRC power costs.xls Chart 3_04 07E Wild Horse Wind Expansion (C) (2)_Electric Rev Req Model (2009 GRC) Revised 01-18-2010 2 4" xfId="23173"/>
    <cellStyle name="_VC 6.15.06 update on 06GRC power costs.xls Chart 3_04 07E Wild Horse Wind Expansion (C) (2)_Electric Rev Req Model (2009 GRC) Revised 01-18-2010 2 4 2" xfId="23174"/>
    <cellStyle name="_VC 6.15.06 update on 06GRC power costs.xls Chart 3_04 07E Wild Horse Wind Expansion (C) (2)_Electric Rev Req Model (2009 GRC) Revised 01-18-2010 3" xfId="23175"/>
    <cellStyle name="_VC 6.15.06 update on 06GRC power costs.xls Chart 3_04 07E Wild Horse Wind Expansion (C) (2)_Electric Rev Req Model (2009 GRC) Revised 01-18-2010 3 2" xfId="23176"/>
    <cellStyle name="_VC 6.15.06 update on 06GRC power costs.xls Chart 3_04 07E Wild Horse Wind Expansion (C) (2)_Electric Rev Req Model (2009 GRC) Revised 01-18-2010 3 2 2" xfId="23177"/>
    <cellStyle name="_VC 6.15.06 update on 06GRC power costs.xls Chart 3_04 07E Wild Horse Wind Expansion (C) (2)_Electric Rev Req Model (2009 GRC) Revised 01-18-2010 3 3" xfId="23178"/>
    <cellStyle name="_VC 6.15.06 update on 06GRC power costs.xls Chart 3_04 07E Wild Horse Wind Expansion (C) (2)_Electric Rev Req Model (2009 GRC) Revised 01-18-2010 4" xfId="23179"/>
    <cellStyle name="_VC 6.15.06 update on 06GRC power costs.xls Chart 3_04 07E Wild Horse Wind Expansion (C) (2)_Electric Rev Req Model (2009 GRC) Revised 01-18-2010 4 2" xfId="23180"/>
    <cellStyle name="_VC 6.15.06 update on 06GRC power costs.xls Chart 3_04 07E Wild Horse Wind Expansion (C) (2)_Electric Rev Req Model (2009 GRC) Revised 01-18-2010 4 2 2" xfId="23181"/>
    <cellStyle name="_VC 6.15.06 update on 06GRC power costs.xls Chart 3_04 07E Wild Horse Wind Expansion (C) (2)_Electric Rev Req Model (2009 GRC) Revised 01-18-2010 4 3" xfId="23182"/>
    <cellStyle name="_VC 6.15.06 update on 06GRC power costs.xls Chart 3_04 07E Wild Horse Wind Expansion (C) (2)_Electric Rev Req Model (2009 GRC) Revised 01-18-2010 5" xfId="23183"/>
    <cellStyle name="_VC 6.15.06 update on 06GRC power costs.xls Chart 3_04 07E Wild Horse Wind Expansion (C) (2)_Electric Rev Req Model (2009 GRC) Revised 01-18-2010 5 2" xfId="23184"/>
    <cellStyle name="_VC 6.15.06 update on 06GRC power costs.xls Chart 3_04 07E Wild Horse Wind Expansion (C) (2)_Electric Rev Req Model (2009 GRC) Revised 01-18-2010 6" xfId="23185"/>
    <cellStyle name="_VC 6.15.06 update on 06GRC power costs.xls Chart 3_04 07E Wild Horse Wind Expansion (C) (2)_Electric Rev Req Model (2009 GRC) Revised 01-18-2010 6 2" xfId="23186"/>
    <cellStyle name="_VC 6.15.06 update on 06GRC power costs.xls Chart 3_04 07E Wild Horse Wind Expansion (C) (2)_Electric Rev Req Model (2009 GRC) Revised 01-18-2010_DEM-WP(C) ENERG10C--ctn Mid-C_042010 2010GRC" xfId="23187"/>
    <cellStyle name="_VC 6.15.06 update on 06GRC power costs.xls Chart 3_04 07E Wild Horse Wind Expansion (C) (2)_Electric Rev Req Model (2009 GRC) Revised 01-18-2010_DEM-WP(C) ENERG10C--ctn Mid-C_042010 2010GRC 2" xfId="23188"/>
    <cellStyle name="_VC 6.15.06 update on 06GRC power costs.xls Chart 3_04 07E Wild Horse Wind Expansion (C) (2)_Electric Rev Req Model (2010 GRC)" xfId="23189"/>
    <cellStyle name="_VC 6.15.06 update on 06GRC power costs.xls Chart 3_04 07E Wild Horse Wind Expansion (C) (2)_Electric Rev Req Model (2010 GRC) 2" xfId="23190"/>
    <cellStyle name="_VC 6.15.06 update on 06GRC power costs.xls Chart 3_04 07E Wild Horse Wind Expansion (C) (2)_Electric Rev Req Model (2010 GRC) SF" xfId="23191"/>
    <cellStyle name="_VC 6.15.06 update on 06GRC power costs.xls Chart 3_04 07E Wild Horse Wind Expansion (C) (2)_Electric Rev Req Model (2010 GRC) SF 2" xfId="23192"/>
    <cellStyle name="_VC 6.15.06 update on 06GRC power costs.xls Chart 3_04 07E Wild Horse Wind Expansion (C) (2)_Final Order Electric EXHIBIT A-1" xfId="23193"/>
    <cellStyle name="_VC 6.15.06 update on 06GRC power costs.xls Chart 3_04 07E Wild Horse Wind Expansion (C) (2)_Final Order Electric EXHIBIT A-1 2" xfId="23194"/>
    <cellStyle name="_VC 6.15.06 update on 06GRC power costs.xls Chart 3_04 07E Wild Horse Wind Expansion (C) (2)_Final Order Electric EXHIBIT A-1 2 2" xfId="23195"/>
    <cellStyle name="_VC 6.15.06 update on 06GRC power costs.xls Chart 3_04 07E Wild Horse Wind Expansion (C) (2)_Final Order Electric EXHIBIT A-1 2 2 2" xfId="23196"/>
    <cellStyle name="_VC 6.15.06 update on 06GRC power costs.xls Chart 3_04 07E Wild Horse Wind Expansion (C) (2)_Final Order Electric EXHIBIT A-1 2 3" xfId="23197"/>
    <cellStyle name="_VC 6.15.06 update on 06GRC power costs.xls Chart 3_04 07E Wild Horse Wind Expansion (C) (2)_Final Order Electric EXHIBIT A-1 3" xfId="23198"/>
    <cellStyle name="_VC 6.15.06 update on 06GRC power costs.xls Chart 3_04 07E Wild Horse Wind Expansion (C) (2)_Final Order Electric EXHIBIT A-1 3 2" xfId="23199"/>
    <cellStyle name="_VC 6.15.06 update on 06GRC power costs.xls Chart 3_04 07E Wild Horse Wind Expansion (C) (2)_Final Order Electric EXHIBIT A-1 3 2 2" xfId="23200"/>
    <cellStyle name="_VC 6.15.06 update on 06GRC power costs.xls Chart 3_04 07E Wild Horse Wind Expansion (C) (2)_Final Order Electric EXHIBIT A-1 3 3" xfId="23201"/>
    <cellStyle name="_VC 6.15.06 update on 06GRC power costs.xls Chart 3_04 07E Wild Horse Wind Expansion (C) (2)_Final Order Electric EXHIBIT A-1 4" xfId="23202"/>
    <cellStyle name="_VC 6.15.06 update on 06GRC power costs.xls Chart 3_04 07E Wild Horse Wind Expansion (C) (2)_Final Order Electric EXHIBIT A-1 4 2" xfId="23203"/>
    <cellStyle name="_VC 6.15.06 update on 06GRC power costs.xls Chart 3_04 07E Wild Horse Wind Expansion (C) (2)_Final Order Electric EXHIBIT A-1 5" xfId="23204"/>
    <cellStyle name="_VC 6.15.06 update on 06GRC power costs.xls Chart 3_04 07E Wild Horse Wind Expansion (C) (2)_Final Order Electric EXHIBIT A-1 6" xfId="23205"/>
    <cellStyle name="_VC 6.15.06 update on 06GRC power costs.xls Chart 3_04 07E Wild Horse Wind Expansion (C) (2)_TENASKA REGULATORY ASSET" xfId="23206"/>
    <cellStyle name="_VC 6.15.06 update on 06GRC power costs.xls Chart 3_04 07E Wild Horse Wind Expansion (C) (2)_TENASKA REGULATORY ASSET 2" xfId="23207"/>
    <cellStyle name="_VC 6.15.06 update on 06GRC power costs.xls Chart 3_04 07E Wild Horse Wind Expansion (C) (2)_TENASKA REGULATORY ASSET 2 2" xfId="23208"/>
    <cellStyle name="_VC 6.15.06 update on 06GRC power costs.xls Chart 3_04 07E Wild Horse Wind Expansion (C) (2)_TENASKA REGULATORY ASSET 2 2 2" xfId="23209"/>
    <cellStyle name="_VC 6.15.06 update on 06GRC power costs.xls Chart 3_04 07E Wild Horse Wind Expansion (C) (2)_TENASKA REGULATORY ASSET 2 3" xfId="23210"/>
    <cellStyle name="_VC 6.15.06 update on 06GRC power costs.xls Chart 3_04 07E Wild Horse Wind Expansion (C) (2)_TENASKA REGULATORY ASSET 3" xfId="23211"/>
    <cellStyle name="_VC 6.15.06 update on 06GRC power costs.xls Chart 3_04 07E Wild Horse Wind Expansion (C) (2)_TENASKA REGULATORY ASSET 3 2" xfId="23212"/>
    <cellStyle name="_VC 6.15.06 update on 06GRC power costs.xls Chart 3_04 07E Wild Horse Wind Expansion (C) (2)_TENASKA REGULATORY ASSET 3 2 2" xfId="23213"/>
    <cellStyle name="_VC 6.15.06 update on 06GRC power costs.xls Chart 3_04 07E Wild Horse Wind Expansion (C) (2)_TENASKA REGULATORY ASSET 3 3" xfId="23214"/>
    <cellStyle name="_VC 6.15.06 update on 06GRC power costs.xls Chart 3_04 07E Wild Horse Wind Expansion (C) (2)_TENASKA REGULATORY ASSET 4" xfId="23215"/>
    <cellStyle name="_VC 6.15.06 update on 06GRC power costs.xls Chart 3_04 07E Wild Horse Wind Expansion (C) (2)_TENASKA REGULATORY ASSET 4 2" xfId="23216"/>
    <cellStyle name="_VC 6.15.06 update on 06GRC power costs.xls Chart 3_04 07E Wild Horse Wind Expansion (C) (2)_TENASKA REGULATORY ASSET 5" xfId="23217"/>
    <cellStyle name="_VC 6.15.06 update on 06GRC power costs.xls Chart 3_04 07E Wild Horse Wind Expansion (C) (2)_TENASKA REGULATORY ASSET 6" xfId="23218"/>
    <cellStyle name="_VC 6.15.06 update on 06GRC power costs.xls Chart 3_16.37E Wild Horse Expansion DeferralRevwrkingfile SF" xfId="23219"/>
    <cellStyle name="_VC 6.15.06 update on 06GRC power costs.xls Chart 3_16.37E Wild Horse Expansion DeferralRevwrkingfile SF 2" xfId="23220"/>
    <cellStyle name="_VC 6.15.06 update on 06GRC power costs.xls Chart 3_16.37E Wild Horse Expansion DeferralRevwrkingfile SF 2 2" xfId="23221"/>
    <cellStyle name="_VC 6.15.06 update on 06GRC power costs.xls Chart 3_16.37E Wild Horse Expansion DeferralRevwrkingfile SF 2 2 2" xfId="23222"/>
    <cellStyle name="_VC 6.15.06 update on 06GRC power costs.xls Chart 3_16.37E Wild Horse Expansion DeferralRevwrkingfile SF 2 2 2 2" xfId="23223"/>
    <cellStyle name="_VC 6.15.06 update on 06GRC power costs.xls Chart 3_16.37E Wild Horse Expansion DeferralRevwrkingfile SF 2 3" xfId="23224"/>
    <cellStyle name="_VC 6.15.06 update on 06GRC power costs.xls Chart 3_16.37E Wild Horse Expansion DeferralRevwrkingfile SF 2 3 2" xfId="23225"/>
    <cellStyle name="_VC 6.15.06 update on 06GRC power costs.xls Chart 3_16.37E Wild Horse Expansion DeferralRevwrkingfile SF 2 4" xfId="23226"/>
    <cellStyle name="_VC 6.15.06 update on 06GRC power costs.xls Chart 3_16.37E Wild Horse Expansion DeferralRevwrkingfile SF 2 4 2" xfId="23227"/>
    <cellStyle name="_VC 6.15.06 update on 06GRC power costs.xls Chart 3_16.37E Wild Horse Expansion DeferralRevwrkingfile SF 3" xfId="23228"/>
    <cellStyle name="_VC 6.15.06 update on 06GRC power costs.xls Chart 3_16.37E Wild Horse Expansion DeferralRevwrkingfile SF 3 2" xfId="23229"/>
    <cellStyle name="_VC 6.15.06 update on 06GRC power costs.xls Chart 3_16.37E Wild Horse Expansion DeferralRevwrkingfile SF 3 2 2" xfId="23230"/>
    <cellStyle name="_VC 6.15.06 update on 06GRC power costs.xls Chart 3_16.37E Wild Horse Expansion DeferralRevwrkingfile SF 3 3" xfId="23231"/>
    <cellStyle name="_VC 6.15.06 update on 06GRC power costs.xls Chart 3_16.37E Wild Horse Expansion DeferralRevwrkingfile SF 4" xfId="23232"/>
    <cellStyle name="_VC 6.15.06 update on 06GRC power costs.xls Chart 3_16.37E Wild Horse Expansion DeferralRevwrkingfile SF 4 2" xfId="23233"/>
    <cellStyle name="_VC 6.15.06 update on 06GRC power costs.xls Chart 3_16.37E Wild Horse Expansion DeferralRevwrkingfile SF 4 2 2" xfId="23234"/>
    <cellStyle name="_VC 6.15.06 update on 06GRC power costs.xls Chart 3_16.37E Wild Horse Expansion DeferralRevwrkingfile SF 4 3" xfId="23235"/>
    <cellStyle name="_VC 6.15.06 update on 06GRC power costs.xls Chart 3_16.37E Wild Horse Expansion DeferralRevwrkingfile SF 5" xfId="23236"/>
    <cellStyle name="_VC 6.15.06 update on 06GRC power costs.xls Chart 3_16.37E Wild Horse Expansion DeferralRevwrkingfile SF 5 2" xfId="23237"/>
    <cellStyle name="_VC 6.15.06 update on 06GRC power costs.xls Chart 3_16.37E Wild Horse Expansion DeferralRevwrkingfile SF 6" xfId="23238"/>
    <cellStyle name="_VC 6.15.06 update on 06GRC power costs.xls Chart 3_16.37E Wild Horse Expansion DeferralRevwrkingfile SF 6 2" xfId="23239"/>
    <cellStyle name="_VC 6.15.06 update on 06GRC power costs.xls Chart 3_16.37E Wild Horse Expansion DeferralRevwrkingfile SF_DEM-WP(C) ENERG10C--ctn Mid-C_042010 2010GRC" xfId="23240"/>
    <cellStyle name="_VC 6.15.06 update on 06GRC power costs.xls Chart 3_16.37E Wild Horse Expansion DeferralRevwrkingfile SF_DEM-WP(C) ENERG10C--ctn Mid-C_042010 2010GRC 2" xfId="23241"/>
    <cellStyle name="_VC 6.15.06 update on 06GRC power costs.xls Chart 3_2009 Compliance Filing PCA Exhibits for GRC" xfId="23242"/>
    <cellStyle name="_VC 6.15.06 update on 06GRC power costs.xls Chart 3_2009 Compliance Filing PCA Exhibits for GRC 2" xfId="23243"/>
    <cellStyle name="_VC 6.15.06 update on 06GRC power costs.xls Chart 3_2009 Compliance Filing PCA Exhibits for GRC 2 2" xfId="23244"/>
    <cellStyle name="_VC 6.15.06 update on 06GRC power costs.xls Chart 3_2009 Compliance Filing PCA Exhibits for GRC 3" xfId="23245"/>
    <cellStyle name="_VC 6.15.06 update on 06GRC power costs.xls Chart 3_2009 GRC Compl Filing - Exhibit D" xfId="23246"/>
    <cellStyle name="_VC 6.15.06 update on 06GRC power costs.xls Chart 3_2009 GRC Compl Filing - Exhibit D 2" xfId="23247"/>
    <cellStyle name="_VC 6.15.06 update on 06GRC power costs.xls Chart 3_2009 GRC Compl Filing - Exhibit D 2 2" xfId="23248"/>
    <cellStyle name="_VC 6.15.06 update on 06GRC power costs.xls Chart 3_2009 GRC Compl Filing - Exhibit D 2 2 2" xfId="23249"/>
    <cellStyle name="_VC 6.15.06 update on 06GRC power costs.xls Chart 3_2009 GRC Compl Filing - Exhibit D 2 2 2 2" xfId="23250"/>
    <cellStyle name="_VC 6.15.06 update on 06GRC power costs.xls Chart 3_2009 GRC Compl Filing - Exhibit D 2 3" xfId="23251"/>
    <cellStyle name="_VC 6.15.06 update on 06GRC power costs.xls Chart 3_2009 GRC Compl Filing - Exhibit D 2 3 2" xfId="23252"/>
    <cellStyle name="_VC 6.15.06 update on 06GRC power costs.xls Chart 3_2009 GRC Compl Filing - Exhibit D 2 4" xfId="23253"/>
    <cellStyle name="_VC 6.15.06 update on 06GRC power costs.xls Chart 3_2009 GRC Compl Filing - Exhibit D 2 4 2" xfId="23254"/>
    <cellStyle name="_VC 6.15.06 update on 06GRC power costs.xls Chart 3_2009 GRC Compl Filing - Exhibit D 3" xfId="23255"/>
    <cellStyle name="_VC 6.15.06 update on 06GRC power costs.xls Chart 3_2009 GRC Compl Filing - Exhibit D 3 2" xfId="23256"/>
    <cellStyle name="_VC 6.15.06 update on 06GRC power costs.xls Chart 3_2009 GRC Compl Filing - Exhibit D 3 2 2" xfId="23257"/>
    <cellStyle name="_VC 6.15.06 update on 06GRC power costs.xls Chart 3_2009 GRC Compl Filing - Exhibit D 3 3" xfId="23258"/>
    <cellStyle name="_VC 6.15.06 update on 06GRC power costs.xls Chart 3_2009 GRC Compl Filing - Exhibit D 4" xfId="23259"/>
    <cellStyle name="_VC 6.15.06 update on 06GRC power costs.xls Chart 3_2009 GRC Compl Filing - Exhibit D 4 2" xfId="23260"/>
    <cellStyle name="_VC 6.15.06 update on 06GRC power costs.xls Chart 3_2009 GRC Compl Filing - Exhibit D 4 2 2" xfId="23261"/>
    <cellStyle name="_VC 6.15.06 update on 06GRC power costs.xls Chart 3_2009 GRC Compl Filing - Exhibit D 4 3" xfId="23262"/>
    <cellStyle name="_VC 6.15.06 update on 06GRC power costs.xls Chart 3_2009 GRC Compl Filing - Exhibit D 5" xfId="23263"/>
    <cellStyle name="_VC 6.15.06 update on 06GRC power costs.xls Chart 3_2009 GRC Compl Filing - Exhibit D 5 2" xfId="23264"/>
    <cellStyle name="_VC 6.15.06 update on 06GRC power costs.xls Chart 3_2009 GRC Compl Filing - Exhibit D 6" xfId="23265"/>
    <cellStyle name="_VC 6.15.06 update on 06GRC power costs.xls Chart 3_2009 GRC Compl Filing - Exhibit D 6 2" xfId="23266"/>
    <cellStyle name="_VC 6.15.06 update on 06GRC power costs.xls Chart 3_2009 GRC Compl Filing - Exhibit D_DEM-WP(C) ENERG10C--ctn Mid-C_042010 2010GRC" xfId="23267"/>
    <cellStyle name="_VC 6.15.06 update on 06GRC power costs.xls Chart 3_2009 GRC Compl Filing - Exhibit D_DEM-WP(C) ENERG10C--ctn Mid-C_042010 2010GRC 2" xfId="23268"/>
    <cellStyle name="_VC 6.15.06 update on 06GRC power costs.xls Chart 3_2010 PTC's July1_Dec31 2010 " xfId="23269"/>
    <cellStyle name="_VC 6.15.06 update on 06GRC power costs.xls Chart 3_2010 PTC's Sept10_Aug11 (Version 4)" xfId="23270"/>
    <cellStyle name="_VC 6.15.06 update on 06GRC power costs.xls Chart 3_3.01 Income Statement" xfId="23271"/>
    <cellStyle name="_VC 6.15.06 update on 06GRC power costs.xls Chart 3_4 31 Regulatory Assets and Liabilities  7 06- Exhibit D" xfId="23272"/>
    <cellStyle name="_VC 6.15.06 update on 06GRC power costs.xls Chart 3_4 31 Regulatory Assets and Liabilities  7 06- Exhibit D 2" xfId="23273"/>
    <cellStyle name="_VC 6.15.06 update on 06GRC power costs.xls Chart 3_4 31 Regulatory Assets and Liabilities  7 06- Exhibit D 2 2" xfId="23274"/>
    <cellStyle name="_VC 6.15.06 update on 06GRC power costs.xls Chart 3_4 31 Regulatory Assets and Liabilities  7 06- Exhibit D 2 2 2" xfId="23275"/>
    <cellStyle name="_VC 6.15.06 update on 06GRC power costs.xls Chart 3_4 31 Regulatory Assets and Liabilities  7 06- Exhibit D 2 2 2 2" xfId="23276"/>
    <cellStyle name="_VC 6.15.06 update on 06GRC power costs.xls Chart 3_4 31 Regulatory Assets and Liabilities  7 06- Exhibit D 2 3" xfId="23277"/>
    <cellStyle name="_VC 6.15.06 update on 06GRC power costs.xls Chart 3_4 31 Regulatory Assets and Liabilities  7 06- Exhibit D 2 3 2" xfId="23278"/>
    <cellStyle name="_VC 6.15.06 update on 06GRC power costs.xls Chart 3_4 31 Regulatory Assets and Liabilities  7 06- Exhibit D 2 4" xfId="23279"/>
    <cellStyle name="_VC 6.15.06 update on 06GRC power costs.xls Chart 3_4 31 Regulatory Assets and Liabilities  7 06- Exhibit D 2 4 2" xfId="23280"/>
    <cellStyle name="_VC 6.15.06 update on 06GRC power costs.xls Chart 3_4 31 Regulatory Assets and Liabilities  7 06- Exhibit D 3" xfId="23281"/>
    <cellStyle name="_VC 6.15.06 update on 06GRC power costs.xls Chart 3_4 31 Regulatory Assets and Liabilities  7 06- Exhibit D 3 2" xfId="23282"/>
    <cellStyle name="_VC 6.15.06 update on 06GRC power costs.xls Chart 3_4 31 Regulatory Assets and Liabilities  7 06- Exhibit D 3 2 2" xfId="23283"/>
    <cellStyle name="_VC 6.15.06 update on 06GRC power costs.xls Chart 3_4 31 Regulatory Assets and Liabilities  7 06- Exhibit D 3 3" xfId="23284"/>
    <cellStyle name="_VC 6.15.06 update on 06GRC power costs.xls Chart 3_4 31 Regulatory Assets and Liabilities  7 06- Exhibit D 4" xfId="23285"/>
    <cellStyle name="_VC 6.15.06 update on 06GRC power costs.xls Chart 3_4 31 Regulatory Assets and Liabilities  7 06- Exhibit D 4 2" xfId="23286"/>
    <cellStyle name="_VC 6.15.06 update on 06GRC power costs.xls Chart 3_4 31 Regulatory Assets and Liabilities  7 06- Exhibit D 4 2 2" xfId="23287"/>
    <cellStyle name="_VC 6.15.06 update on 06GRC power costs.xls Chart 3_4 31 Regulatory Assets and Liabilities  7 06- Exhibit D 4 3" xfId="23288"/>
    <cellStyle name="_VC 6.15.06 update on 06GRC power costs.xls Chart 3_4 31 Regulatory Assets and Liabilities  7 06- Exhibit D 5" xfId="23289"/>
    <cellStyle name="_VC 6.15.06 update on 06GRC power costs.xls Chart 3_4 31 Regulatory Assets and Liabilities  7 06- Exhibit D 5 2" xfId="23290"/>
    <cellStyle name="_VC 6.15.06 update on 06GRC power costs.xls Chart 3_4 31 Regulatory Assets and Liabilities  7 06- Exhibit D 6" xfId="23291"/>
    <cellStyle name="_VC 6.15.06 update on 06GRC power costs.xls Chart 3_4 31 Regulatory Assets and Liabilities  7 06- Exhibit D 6 2" xfId="23292"/>
    <cellStyle name="_VC 6.15.06 update on 06GRC power costs.xls Chart 3_4 31 Regulatory Assets and Liabilities  7 06- Exhibit D_DEM-WP(C) ENERG10C--ctn Mid-C_042010 2010GRC" xfId="23293"/>
    <cellStyle name="_VC 6.15.06 update on 06GRC power costs.xls Chart 3_4 31 Regulatory Assets and Liabilities  7 06- Exhibit D_DEM-WP(C) ENERG10C--ctn Mid-C_042010 2010GRC 2" xfId="23294"/>
    <cellStyle name="_VC 6.15.06 update on 06GRC power costs.xls Chart 3_4 31 Regulatory Assets and Liabilities  7 06- Exhibit D_NIM Summary" xfId="23295"/>
    <cellStyle name="_VC 6.15.06 update on 06GRC power costs.xls Chart 3_4 31 Regulatory Assets and Liabilities  7 06- Exhibit D_NIM Summary 2" xfId="23296"/>
    <cellStyle name="_VC 6.15.06 update on 06GRC power costs.xls Chart 3_4 31 Regulatory Assets and Liabilities  7 06- Exhibit D_NIM Summary 2 2" xfId="23297"/>
    <cellStyle name="_VC 6.15.06 update on 06GRC power costs.xls Chart 3_4 31 Regulatory Assets and Liabilities  7 06- Exhibit D_NIM Summary 2 2 2" xfId="23298"/>
    <cellStyle name="_VC 6.15.06 update on 06GRC power costs.xls Chart 3_4 31 Regulatory Assets and Liabilities  7 06- Exhibit D_NIM Summary 2 2 2 2" xfId="23299"/>
    <cellStyle name="_VC 6.15.06 update on 06GRC power costs.xls Chart 3_4 31 Regulatory Assets and Liabilities  7 06- Exhibit D_NIM Summary 2 3" xfId="23300"/>
    <cellStyle name="_VC 6.15.06 update on 06GRC power costs.xls Chart 3_4 31 Regulatory Assets and Liabilities  7 06- Exhibit D_NIM Summary 2 3 2" xfId="23301"/>
    <cellStyle name="_VC 6.15.06 update on 06GRC power costs.xls Chart 3_4 31 Regulatory Assets and Liabilities  7 06- Exhibit D_NIM Summary 2 4" xfId="23302"/>
    <cellStyle name="_VC 6.15.06 update on 06GRC power costs.xls Chart 3_4 31 Regulatory Assets and Liabilities  7 06- Exhibit D_NIM Summary 2 4 2" xfId="23303"/>
    <cellStyle name="_VC 6.15.06 update on 06GRC power costs.xls Chart 3_4 31 Regulatory Assets and Liabilities  7 06- Exhibit D_NIM Summary 3" xfId="23304"/>
    <cellStyle name="_VC 6.15.06 update on 06GRC power costs.xls Chart 3_4 31 Regulatory Assets and Liabilities  7 06- Exhibit D_NIM Summary 3 2" xfId="23305"/>
    <cellStyle name="_VC 6.15.06 update on 06GRC power costs.xls Chart 3_4 31 Regulatory Assets and Liabilities  7 06- Exhibit D_NIM Summary 3 2 2" xfId="23306"/>
    <cellStyle name="_VC 6.15.06 update on 06GRC power costs.xls Chart 3_4 31 Regulatory Assets and Liabilities  7 06- Exhibit D_NIM Summary 3 3" xfId="23307"/>
    <cellStyle name="_VC 6.15.06 update on 06GRC power costs.xls Chart 3_4 31 Regulatory Assets and Liabilities  7 06- Exhibit D_NIM Summary 4" xfId="23308"/>
    <cellStyle name="_VC 6.15.06 update on 06GRC power costs.xls Chart 3_4 31 Regulatory Assets and Liabilities  7 06- Exhibit D_NIM Summary 4 2" xfId="23309"/>
    <cellStyle name="_VC 6.15.06 update on 06GRC power costs.xls Chart 3_4 31 Regulatory Assets and Liabilities  7 06- Exhibit D_NIM Summary 4 2 2" xfId="23310"/>
    <cellStyle name="_VC 6.15.06 update on 06GRC power costs.xls Chart 3_4 31 Regulatory Assets and Liabilities  7 06- Exhibit D_NIM Summary 4 3" xfId="23311"/>
    <cellStyle name="_VC 6.15.06 update on 06GRC power costs.xls Chart 3_4 31 Regulatory Assets and Liabilities  7 06- Exhibit D_NIM Summary 5" xfId="23312"/>
    <cellStyle name="_VC 6.15.06 update on 06GRC power costs.xls Chart 3_4 31 Regulatory Assets and Liabilities  7 06- Exhibit D_NIM Summary 5 2" xfId="23313"/>
    <cellStyle name="_VC 6.15.06 update on 06GRC power costs.xls Chart 3_4 31 Regulatory Assets and Liabilities  7 06- Exhibit D_NIM Summary 6" xfId="23314"/>
    <cellStyle name="_VC 6.15.06 update on 06GRC power costs.xls Chart 3_4 31 Regulatory Assets and Liabilities  7 06- Exhibit D_NIM Summary 6 2" xfId="23315"/>
    <cellStyle name="_VC 6.15.06 update on 06GRC power costs.xls Chart 3_4 31 Regulatory Assets and Liabilities  7 06- Exhibit D_NIM Summary_DEM-WP(C) ENERG10C--ctn Mid-C_042010 2010GRC" xfId="23316"/>
    <cellStyle name="_VC 6.15.06 update on 06GRC power costs.xls Chart 3_4 31 Regulatory Assets and Liabilities  7 06- Exhibit D_NIM Summary_DEM-WP(C) ENERG10C--ctn Mid-C_042010 2010GRC 2" xfId="23317"/>
    <cellStyle name="_VC 6.15.06 update on 06GRC power costs.xls Chart 3_4 31E Reg Asset  Liab and EXH D" xfId="23318"/>
    <cellStyle name="_VC 6.15.06 update on 06GRC power costs.xls Chart 3_4 31E Reg Asset  Liab and EXH D _ Aug 10 Filing (2)" xfId="23319"/>
    <cellStyle name="_VC 6.15.06 update on 06GRC power costs.xls Chart 3_4 31E Reg Asset  Liab and EXH D _ Aug 10 Filing (2) 2" xfId="23320"/>
    <cellStyle name="_VC 6.15.06 update on 06GRC power costs.xls Chart 3_4 31E Reg Asset  Liab and EXH D _ Aug 10 Filing (2) 2 2" xfId="23321"/>
    <cellStyle name="_VC 6.15.06 update on 06GRC power costs.xls Chart 3_4 31E Reg Asset  Liab and EXH D _ Aug 10 Filing (2) 2 2 2" xfId="23322"/>
    <cellStyle name="_VC 6.15.06 update on 06GRC power costs.xls Chart 3_4 31E Reg Asset  Liab and EXH D _ Aug 10 Filing (2) 2 3" xfId="23323"/>
    <cellStyle name="_VC 6.15.06 update on 06GRC power costs.xls Chart 3_4 31E Reg Asset  Liab and EXH D _ Aug 10 Filing (2) 3" xfId="23324"/>
    <cellStyle name="_VC 6.15.06 update on 06GRC power costs.xls Chart 3_4 31E Reg Asset  Liab and EXH D _ Aug 10 Filing (2) 3 2" xfId="23325"/>
    <cellStyle name="_VC 6.15.06 update on 06GRC power costs.xls Chart 3_4 31E Reg Asset  Liab and EXH D _ Aug 10 Filing (2) 3 2 2" xfId="23326"/>
    <cellStyle name="_VC 6.15.06 update on 06GRC power costs.xls Chart 3_4 31E Reg Asset  Liab and EXH D _ Aug 10 Filing (2) 3 3" xfId="23327"/>
    <cellStyle name="_VC 6.15.06 update on 06GRC power costs.xls Chart 3_4 31E Reg Asset  Liab and EXH D _ Aug 10 Filing (2) 4" xfId="23328"/>
    <cellStyle name="_VC 6.15.06 update on 06GRC power costs.xls Chart 3_4 31E Reg Asset  Liab and EXH D _ Aug 10 Filing (2) 4 2" xfId="23329"/>
    <cellStyle name="_VC 6.15.06 update on 06GRC power costs.xls Chart 3_4 31E Reg Asset  Liab and EXH D _ Aug 10 Filing (2) 5" xfId="23330"/>
    <cellStyle name="_VC 6.15.06 update on 06GRC power costs.xls Chart 3_4 31E Reg Asset  Liab and EXH D _ Aug 10 Filing (2) 5 2" xfId="23331"/>
    <cellStyle name="_VC 6.15.06 update on 06GRC power costs.xls Chart 3_4 31E Reg Asset  Liab and EXH D 10" xfId="23332"/>
    <cellStyle name="_VC 6.15.06 update on 06GRC power costs.xls Chart 3_4 31E Reg Asset  Liab and EXH D 10 2" xfId="23333"/>
    <cellStyle name="_VC 6.15.06 update on 06GRC power costs.xls Chart 3_4 31E Reg Asset  Liab and EXH D 10 2 2" xfId="23334"/>
    <cellStyle name="_VC 6.15.06 update on 06GRC power costs.xls Chart 3_4 31E Reg Asset  Liab and EXH D 10 3" xfId="23335"/>
    <cellStyle name="_VC 6.15.06 update on 06GRC power costs.xls Chart 3_4 31E Reg Asset  Liab and EXH D 11" xfId="23336"/>
    <cellStyle name="_VC 6.15.06 update on 06GRC power costs.xls Chart 3_4 31E Reg Asset  Liab and EXH D 11 2" xfId="23337"/>
    <cellStyle name="_VC 6.15.06 update on 06GRC power costs.xls Chart 3_4 31E Reg Asset  Liab and EXH D 11 2 2" xfId="23338"/>
    <cellStyle name="_VC 6.15.06 update on 06GRC power costs.xls Chart 3_4 31E Reg Asset  Liab and EXH D 11 3" xfId="23339"/>
    <cellStyle name="_VC 6.15.06 update on 06GRC power costs.xls Chart 3_4 31E Reg Asset  Liab and EXH D 12" xfId="23340"/>
    <cellStyle name="_VC 6.15.06 update on 06GRC power costs.xls Chart 3_4 31E Reg Asset  Liab and EXH D 12 2" xfId="23341"/>
    <cellStyle name="_VC 6.15.06 update on 06GRC power costs.xls Chart 3_4 31E Reg Asset  Liab and EXH D 12 2 2" xfId="23342"/>
    <cellStyle name="_VC 6.15.06 update on 06GRC power costs.xls Chart 3_4 31E Reg Asset  Liab and EXH D 12 3" xfId="23343"/>
    <cellStyle name="_VC 6.15.06 update on 06GRC power costs.xls Chart 3_4 31E Reg Asset  Liab and EXH D 13" xfId="23344"/>
    <cellStyle name="_VC 6.15.06 update on 06GRC power costs.xls Chart 3_4 31E Reg Asset  Liab and EXH D 13 2" xfId="23345"/>
    <cellStyle name="_VC 6.15.06 update on 06GRC power costs.xls Chart 3_4 31E Reg Asset  Liab and EXH D 13 2 2" xfId="23346"/>
    <cellStyle name="_VC 6.15.06 update on 06GRC power costs.xls Chart 3_4 31E Reg Asset  Liab and EXH D 13 3" xfId="23347"/>
    <cellStyle name="_VC 6.15.06 update on 06GRC power costs.xls Chart 3_4 31E Reg Asset  Liab and EXH D 14" xfId="23348"/>
    <cellStyle name="_VC 6.15.06 update on 06GRC power costs.xls Chart 3_4 31E Reg Asset  Liab and EXH D 14 2" xfId="23349"/>
    <cellStyle name="_VC 6.15.06 update on 06GRC power costs.xls Chart 3_4 31E Reg Asset  Liab and EXH D 14 2 2" xfId="23350"/>
    <cellStyle name="_VC 6.15.06 update on 06GRC power costs.xls Chart 3_4 31E Reg Asset  Liab and EXH D 14 3" xfId="23351"/>
    <cellStyle name="_VC 6.15.06 update on 06GRC power costs.xls Chart 3_4 31E Reg Asset  Liab and EXH D 15" xfId="23352"/>
    <cellStyle name="_VC 6.15.06 update on 06GRC power costs.xls Chart 3_4 31E Reg Asset  Liab and EXH D 15 2" xfId="23353"/>
    <cellStyle name="_VC 6.15.06 update on 06GRC power costs.xls Chart 3_4 31E Reg Asset  Liab and EXH D 15 2 2" xfId="23354"/>
    <cellStyle name="_VC 6.15.06 update on 06GRC power costs.xls Chart 3_4 31E Reg Asset  Liab and EXH D 15 3" xfId="23355"/>
    <cellStyle name="_VC 6.15.06 update on 06GRC power costs.xls Chart 3_4 31E Reg Asset  Liab and EXH D 16" xfId="23356"/>
    <cellStyle name="_VC 6.15.06 update on 06GRC power costs.xls Chart 3_4 31E Reg Asset  Liab and EXH D 16 2" xfId="23357"/>
    <cellStyle name="_VC 6.15.06 update on 06GRC power costs.xls Chart 3_4 31E Reg Asset  Liab and EXH D 16 2 2" xfId="23358"/>
    <cellStyle name="_VC 6.15.06 update on 06GRC power costs.xls Chart 3_4 31E Reg Asset  Liab and EXH D 16 3" xfId="23359"/>
    <cellStyle name="_VC 6.15.06 update on 06GRC power costs.xls Chart 3_4 31E Reg Asset  Liab and EXH D 17" xfId="23360"/>
    <cellStyle name="_VC 6.15.06 update on 06GRC power costs.xls Chart 3_4 31E Reg Asset  Liab and EXH D 17 2" xfId="23361"/>
    <cellStyle name="_VC 6.15.06 update on 06GRC power costs.xls Chart 3_4 31E Reg Asset  Liab and EXH D 18" xfId="23362"/>
    <cellStyle name="_VC 6.15.06 update on 06GRC power costs.xls Chart 3_4 31E Reg Asset  Liab and EXH D 18 2" xfId="23363"/>
    <cellStyle name="_VC 6.15.06 update on 06GRC power costs.xls Chart 3_4 31E Reg Asset  Liab and EXH D 19" xfId="23364"/>
    <cellStyle name="_VC 6.15.06 update on 06GRC power costs.xls Chart 3_4 31E Reg Asset  Liab and EXH D 19 2" xfId="23365"/>
    <cellStyle name="_VC 6.15.06 update on 06GRC power costs.xls Chart 3_4 31E Reg Asset  Liab and EXH D 2" xfId="23366"/>
    <cellStyle name="_VC 6.15.06 update on 06GRC power costs.xls Chart 3_4 31E Reg Asset  Liab and EXH D 2 2" xfId="23367"/>
    <cellStyle name="_VC 6.15.06 update on 06GRC power costs.xls Chart 3_4 31E Reg Asset  Liab and EXH D 2 2 2" xfId="23368"/>
    <cellStyle name="_VC 6.15.06 update on 06GRC power costs.xls Chart 3_4 31E Reg Asset  Liab and EXH D 2 3" xfId="23369"/>
    <cellStyle name="_VC 6.15.06 update on 06GRC power costs.xls Chart 3_4 31E Reg Asset  Liab and EXH D 20" xfId="23370"/>
    <cellStyle name="_VC 6.15.06 update on 06GRC power costs.xls Chart 3_4 31E Reg Asset  Liab and EXH D 20 2" xfId="23371"/>
    <cellStyle name="_VC 6.15.06 update on 06GRC power costs.xls Chart 3_4 31E Reg Asset  Liab and EXH D 21" xfId="23372"/>
    <cellStyle name="_VC 6.15.06 update on 06GRC power costs.xls Chart 3_4 31E Reg Asset  Liab and EXH D 21 2" xfId="23373"/>
    <cellStyle name="_VC 6.15.06 update on 06GRC power costs.xls Chart 3_4 31E Reg Asset  Liab and EXH D 22" xfId="23374"/>
    <cellStyle name="_VC 6.15.06 update on 06GRC power costs.xls Chart 3_4 31E Reg Asset  Liab and EXH D 22 2" xfId="23375"/>
    <cellStyle name="_VC 6.15.06 update on 06GRC power costs.xls Chart 3_4 31E Reg Asset  Liab and EXH D 23" xfId="23376"/>
    <cellStyle name="_VC 6.15.06 update on 06GRC power costs.xls Chart 3_4 31E Reg Asset  Liab and EXH D 23 2" xfId="23377"/>
    <cellStyle name="_VC 6.15.06 update on 06GRC power costs.xls Chart 3_4 31E Reg Asset  Liab and EXH D 24" xfId="23378"/>
    <cellStyle name="_VC 6.15.06 update on 06GRC power costs.xls Chart 3_4 31E Reg Asset  Liab and EXH D 24 2" xfId="23379"/>
    <cellStyle name="_VC 6.15.06 update on 06GRC power costs.xls Chart 3_4 31E Reg Asset  Liab and EXH D 25" xfId="23380"/>
    <cellStyle name="_VC 6.15.06 update on 06GRC power costs.xls Chart 3_4 31E Reg Asset  Liab and EXH D 25 2" xfId="23381"/>
    <cellStyle name="_VC 6.15.06 update on 06GRC power costs.xls Chart 3_4 31E Reg Asset  Liab and EXH D 26" xfId="23382"/>
    <cellStyle name="_VC 6.15.06 update on 06GRC power costs.xls Chart 3_4 31E Reg Asset  Liab and EXH D 26 2" xfId="23383"/>
    <cellStyle name="_VC 6.15.06 update on 06GRC power costs.xls Chart 3_4 31E Reg Asset  Liab and EXH D 27" xfId="23384"/>
    <cellStyle name="_VC 6.15.06 update on 06GRC power costs.xls Chart 3_4 31E Reg Asset  Liab and EXH D 27 2" xfId="23385"/>
    <cellStyle name="_VC 6.15.06 update on 06GRC power costs.xls Chart 3_4 31E Reg Asset  Liab and EXH D 28" xfId="23386"/>
    <cellStyle name="_VC 6.15.06 update on 06GRC power costs.xls Chart 3_4 31E Reg Asset  Liab and EXH D 28 2" xfId="23387"/>
    <cellStyle name="_VC 6.15.06 update on 06GRC power costs.xls Chart 3_4 31E Reg Asset  Liab and EXH D 29" xfId="23388"/>
    <cellStyle name="_VC 6.15.06 update on 06GRC power costs.xls Chart 3_4 31E Reg Asset  Liab and EXH D 29 2" xfId="23389"/>
    <cellStyle name="_VC 6.15.06 update on 06GRC power costs.xls Chart 3_4 31E Reg Asset  Liab and EXH D 3" xfId="23390"/>
    <cellStyle name="_VC 6.15.06 update on 06GRC power costs.xls Chart 3_4 31E Reg Asset  Liab and EXH D 3 2" xfId="23391"/>
    <cellStyle name="_VC 6.15.06 update on 06GRC power costs.xls Chart 3_4 31E Reg Asset  Liab and EXH D 3 2 2" xfId="23392"/>
    <cellStyle name="_VC 6.15.06 update on 06GRC power costs.xls Chart 3_4 31E Reg Asset  Liab and EXH D 3 3" xfId="23393"/>
    <cellStyle name="_VC 6.15.06 update on 06GRC power costs.xls Chart 3_4 31E Reg Asset  Liab and EXH D 30" xfId="23394"/>
    <cellStyle name="_VC 6.15.06 update on 06GRC power costs.xls Chart 3_4 31E Reg Asset  Liab and EXH D 30 2" xfId="23395"/>
    <cellStyle name="_VC 6.15.06 update on 06GRC power costs.xls Chart 3_4 31E Reg Asset  Liab and EXH D 4" xfId="23396"/>
    <cellStyle name="_VC 6.15.06 update on 06GRC power costs.xls Chart 3_4 31E Reg Asset  Liab and EXH D 4 2" xfId="23397"/>
    <cellStyle name="_VC 6.15.06 update on 06GRC power costs.xls Chart 3_4 31E Reg Asset  Liab and EXH D 4 2 2" xfId="23398"/>
    <cellStyle name="_VC 6.15.06 update on 06GRC power costs.xls Chart 3_4 31E Reg Asset  Liab and EXH D 5" xfId="23399"/>
    <cellStyle name="_VC 6.15.06 update on 06GRC power costs.xls Chart 3_4 31E Reg Asset  Liab and EXH D 5 2" xfId="23400"/>
    <cellStyle name="_VC 6.15.06 update on 06GRC power costs.xls Chart 3_4 31E Reg Asset  Liab and EXH D 5 2 2" xfId="23401"/>
    <cellStyle name="_VC 6.15.06 update on 06GRC power costs.xls Chart 3_4 31E Reg Asset  Liab and EXH D 6" xfId="23402"/>
    <cellStyle name="_VC 6.15.06 update on 06GRC power costs.xls Chart 3_4 31E Reg Asset  Liab and EXH D 6 2" xfId="23403"/>
    <cellStyle name="_VC 6.15.06 update on 06GRC power costs.xls Chart 3_4 31E Reg Asset  Liab and EXH D 6 2 2" xfId="23404"/>
    <cellStyle name="_VC 6.15.06 update on 06GRC power costs.xls Chart 3_4 31E Reg Asset  Liab and EXH D 6 3" xfId="23405"/>
    <cellStyle name="_VC 6.15.06 update on 06GRC power costs.xls Chart 3_4 31E Reg Asset  Liab and EXH D 7" xfId="23406"/>
    <cellStyle name="_VC 6.15.06 update on 06GRC power costs.xls Chart 3_4 31E Reg Asset  Liab and EXH D 7 2" xfId="23407"/>
    <cellStyle name="_VC 6.15.06 update on 06GRC power costs.xls Chart 3_4 31E Reg Asset  Liab and EXH D 7 2 2" xfId="23408"/>
    <cellStyle name="_VC 6.15.06 update on 06GRC power costs.xls Chart 3_4 31E Reg Asset  Liab and EXH D 7 3" xfId="23409"/>
    <cellStyle name="_VC 6.15.06 update on 06GRC power costs.xls Chart 3_4 31E Reg Asset  Liab and EXH D 8" xfId="23410"/>
    <cellStyle name="_VC 6.15.06 update on 06GRC power costs.xls Chart 3_4 31E Reg Asset  Liab and EXH D 8 2" xfId="23411"/>
    <cellStyle name="_VC 6.15.06 update on 06GRC power costs.xls Chart 3_4 31E Reg Asset  Liab and EXH D 8 2 2" xfId="23412"/>
    <cellStyle name="_VC 6.15.06 update on 06GRC power costs.xls Chart 3_4 31E Reg Asset  Liab and EXH D 8 3" xfId="23413"/>
    <cellStyle name="_VC 6.15.06 update on 06GRC power costs.xls Chart 3_4 31E Reg Asset  Liab and EXH D 9" xfId="23414"/>
    <cellStyle name="_VC 6.15.06 update on 06GRC power costs.xls Chart 3_4 31E Reg Asset  Liab and EXH D 9 2" xfId="23415"/>
    <cellStyle name="_VC 6.15.06 update on 06GRC power costs.xls Chart 3_4 31E Reg Asset  Liab and EXH D 9 2 2" xfId="23416"/>
    <cellStyle name="_VC 6.15.06 update on 06GRC power costs.xls Chart 3_4 31E Reg Asset  Liab and EXH D 9 3" xfId="23417"/>
    <cellStyle name="_VC 6.15.06 update on 06GRC power costs.xls Chart 3_4 32 Regulatory Assets and Liabilities  7 06- Exhibit D" xfId="23418"/>
    <cellStyle name="_VC 6.15.06 update on 06GRC power costs.xls Chart 3_4 32 Regulatory Assets and Liabilities  7 06- Exhibit D 2" xfId="23419"/>
    <cellStyle name="_VC 6.15.06 update on 06GRC power costs.xls Chart 3_4 32 Regulatory Assets and Liabilities  7 06- Exhibit D 2 2" xfId="23420"/>
    <cellStyle name="_VC 6.15.06 update on 06GRC power costs.xls Chart 3_4 32 Regulatory Assets and Liabilities  7 06- Exhibit D 2 2 2" xfId="23421"/>
    <cellStyle name="_VC 6.15.06 update on 06GRC power costs.xls Chart 3_4 32 Regulatory Assets and Liabilities  7 06- Exhibit D 2 2 2 2" xfId="23422"/>
    <cellStyle name="_VC 6.15.06 update on 06GRC power costs.xls Chart 3_4 32 Regulatory Assets and Liabilities  7 06- Exhibit D 2 3" xfId="23423"/>
    <cellStyle name="_VC 6.15.06 update on 06GRC power costs.xls Chart 3_4 32 Regulatory Assets and Liabilities  7 06- Exhibit D 2 3 2" xfId="23424"/>
    <cellStyle name="_VC 6.15.06 update on 06GRC power costs.xls Chart 3_4 32 Regulatory Assets and Liabilities  7 06- Exhibit D 2 4" xfId="23425"/>
    <cellStyle name="_VC 6.15.06 update on 06GRC power costs.xls Chart 3_4 32 Regulatory Assets and Liabilities  7 06- Exhibit D 2 4 2" xfId="23426"/>
    <cellStyle name="_VC 6.15.06 update on 06GRC power costs.xls Chart 3_4 32 Regulatory Assets and Liabilities  7 06- Exhibit D 3" xfId="23427"/>
    <cellStyle name="_VC 6.15.06 update on 06GRC power costs.xls Chart 3_4 32 Regulatory Assets and Liabilities  7 06- Exhibit D 3 2" xfId="23428"/>
    <cellStyle name="_VC 6.15.06 update on 06GRC power costs.xls Chart 3_4 32 Regulatory Assets and Liabilities  7 06- Exhibit D 3 2 2" xfId="23429"/>
    <cellStyle name="_VC 6.15.06 update on 06GRC power costs.xls Chart 3_4 32 Regulatory Assets and Liabilities  7 06- Exhibit D 3 3" xfId="23430"/>
    <cellStyle name="_VC 6.15.06 update on 06GRC power costs.xls Chart 3_4 32 Regulatory Assets and Liabilities  7 06- Exhibit D 4" xfId="23431"/>
    <cellStyle name="_VC 6.15.06 update on 06GRC power costs.xls Chart 3_4 32 Regulatory Assets and Liabilities  7 06- Exhibit D 4 2" xfId="23432"/>
    <cellStyle name="_VC 6.15.06 update on 06GRC power costs.xls Chart 3_4 32 Regulatory Assets and Liabilities  7 06- Exhibit D 4 2 2" xfId="23433"/>
    <cellStyle name="_VC 6.15.06 update on 06GRC power costs.xls Chart 3_4 32 Regulatory Assets and Liabilities  7 06- Exhibit D 4 3" xfId="23434"/>
    <cellStyle name="_VC 6.15.06 update on 06GRC power costs.xls Chart 3_4 32 Regulatory Assets and Liabilities  7 06- Exhibit D 5" xfId="23435"/>
    <cellStyle name="_VC 6.15.06 update on 06GRC power costs.xls Chart 3_4 32 Regulatory Assets and Liabilities  7 06- Exhibit D 5 2" xfId="23436"/>
    <cellStyle name="_VC 6.15.06 update on 06GRC power costs.xls Chart 3_4 32 Regulatory Assets and Liabilities  7 06- Exhibit D 6" xfId="23437"/>
    <cellStyle name="_VC 6.15.06 update on 06GRC power costs.xls Chart 3_4 32 Regulatory Assets and Liabilities  7 06- Exhibit D 6 2" xfId="23438"/>
    <cellStyle name="_VC 6.15.06 update on 06GRC power costs.xls Chart 3_4 32 Regulatory Assets and Liabilities  7 06- Exhibit D_DEM-WP(C) ENERG10C--ctn Mid-C_042010 2010GRC" xfId="23439"/>
    <cellStyle name="_VC 6.15.06 update on 06GRC power costs.xls Chart 3_4 32 Regulatory Assets and Liabilities  7 06- Exhibit D_DEM-WP(C) ENERG10C--ctn Mid-C_042010 2010GRC 2" xfId="23440"/>
    <cellStyle name="_VC 6.15.06 update on 06GRC power costs.xls Chart 3_4 32 Regulatory Assets and Liabilities  7 06- Exhibit D_NIM Summary" xfId="23441"/>
    <cellStyle name="_VC 6.15.06 update on 06GRC power costs.xls Chart 3_4 32 Regulatory Assets and Liabilities  7 06- Exhibit D_NIM Summary 2" xfId="23442"/>
    <cellStyle name="_VC 6.15.06 update on 06GRC power costs.xls Chart 3_4 32 Regulatory Assets and Liabilities  7 06- Exhibit D_NIM Summary 2 2" xfId="23443"/>
    <cellStyle name="_VC 6.15.06 update on 06GRC power costs.xls Chart 3_4 32 Regulatory Assets and Liabilities  7 06- Exhibit D_NIM Summary 2 2 2" xfId="23444"/>
    <cellStyle name="_VC 6.15.06 update on 06GRC power costs.xls Chart 3_4 32 Regulatory Assets and Liabilities  7 06- Exhibit D_NIM Summary 2 2 2 2" xfId="23445"/>
    <cellStyle name="_VC 6.15.06 update on 06GRC power costs.xls Chart 3_4 32 Regulatory Assets and Liabilities  7 06- Exhibit D_NIM Summary 2 3" xfId="23446"/>
    <cellStyle name="_VC 6.15.06 update on 06GRC power costs.xls Chart 3_4 32 Regulatory Assets and Liabilities  7 06- Exhibit D_NIM Summary 2 3 2" xfId="23447"/>
    <cellStyle name="_VC 6.15.06 update on 06GRC power costs.xls Chart 3_4 32 Regulatory Assets and Liabilities  7 06- Exhibit D_NIM Summary 2 4" xfId="23448"/>
    <cellStyle name="_VC 6.15.06 update on 06GRC power costs.xls Chart 3_4 32 Regulatory Assets and Liabilities  7 06- Exhibit D_NIM Summary 2 4 2" xfId="23449"/>
    <cellStyle name="_VC 6.15.06 update on 06GRC power costs.xls Chart 3_4 32 Regulatory Assets and Liabilities  7 06- Exhibit D_NIM Summary 3" xfId="23450"/>
    <cellStyle name="_VC 6.15.06 update on 06GRC power costs.xls Chart 3_4 32 Regulatory Assets and Liabilities  7 06- Exhibit D_NIM Summary 3 2" xfId="23451"/>
    <cellStyle name="_VC 6.15.06 update on 06GRC power costs.xls Chart 3_4 32 Regulatory Assets and Liabilities  7 06- Exhibit D_NIM Summary 3 2 2" xfId="23452"/>
    <cellStyle name="_VC 6.15.06 update on 06GRC power costs.xls Chart 3_4 32 Regulatory Assets and Liabilities  7 06- Exhibit D_NIM Summary 3 3" xfId="23453"/>
    <cellStyle name="_VC 6.15.06 update on 06GRC power costs.xls Chart 3_4 32 Regulatory Assets and Liabilities  7 06- Exhibit D_NIM Summary 4" xfId="23454"/>
    <cellStyle name="_VC 6.15.06 update on 06GRC power costs.xls Chart 3_4 32 Regulatory Assets and Liabilities  7 06- Exhibit D_NIM Summary 4 2" xfId="23455"/>
    <cellStyle name="_VC 6.15.06 update on 06GRC power costs.xls Chart 3_4 32 Regulatory Assets and Liabilities  7 06- Exhibit D_NIM Summary 4 2 2" xfId="23456"/>
    <cellStyle name="_VC 6.15.06 update on 06GRC power costs.xls Chart 3_4 32 Regulatory Assets and Liabilities  7 06- Exhibit D_NIM Summary 4 3" xfId="23457"/>
    <cellStyle name="_VC 6.15.06 update on 06GRC power costs.xls Chart 3_4 32 Regulatory Assets and Liabilities  7 06- Exhibit D_NIM Summary 5" xfId="23458"/>
    <cellStyle name="_VC 6.15.06 update on 06GRC power costs.xls Chart 3_4 32 Regulatory Assets and Liabilities  7 06- Exhibit D_NIM Summary 5 2" xfId="23459"/>
    <cellStyle name="_VC 6.15.06 update on 06GRC power costs.xls Chart 3_4 32 Regulatory Assets and Liabilities  7 06- Exhibit D_NIM Summary 6" xfId="23460"/>
    <cellStyle name="_VC 6.15.06 update on 06GRC power costs.xls Chart 3_4 32 Regulatory Assets and Liabilities  7 06- Exhibit D_NIM Summary 6 2" xfId="23461"/>
    <cellStyle name="_VC 6.15.06 update on 06GRC power costs.xls Chart 3_4 32 Regulatory Assets and Liabilities  7 06- Exhibit D_NIM Summary_DEM-WP(C) ENERG10C--ctn Mid-C_042010 2010GRC" xfId="23462"/>
    <cellStyle name="_VC 6.15.06 update on 06GRC power costs.xls Chart 3_4 32 Regulatory Assets and Liabilities  7 06- Exhibit D_NIM Summary_DEM-WP(C) ENERG10C--ctn Mid-C_042010 2010GRC 2" xfId="23463"/>
    <cellStyle name="_VC 6.15.06 update on 06GRC power costs.xls Chart 3_ACCOUNTS" xfId="23464"/>
    <cellStyle name="_VC 6.15.06 update on 06GRC power costs.xls Chart 3_Att B to RECs proceeds proposal" xfId="23465"/>
    <cellStyle name="_VC 6.15.06 update on 06GRC power costs.xls Chart 3_AURORA Total New" xfId="23466"/>
    <cellStyle name="_VC 6.15.06 update on 06GRC power costs.xls Chart 3_AURORA Total New 2" xfId="23467"/>
    <cellStyle name="_VC 6.15.06 update on 06GRC power costs.xls Chart 3_AURORA Total New 2 2" xfId="23468"/>
    <cellStyle name="_VC 6.15.06 update on 06GRC power costs.xls Chart 3_AURORA Total New 2 2 2" xfId="23469"/>
    <cellStyle name="_VC 6.15.06 update on 06GRC power costs.xls Chart 3_AURORA Total New 2 2 2 2" xfId="23470"/>
    <cellStyle name="_VC 6.15.06 update on 06GRC power costs.xls Chart 3_AURORA Total New 2 3" xfId="23471"/>
    <cellStyle name="_VC 6.15.06 update on 06GRC power costs.xls Chart 3_AURORA Total New 2 3 2" xfId="23472"/>
    <cellStyle name="_VC 6.15.06 update on 06GRC power costs.xls Chart 3_AURORA Total New 2 4" xfId="23473"/>
    <cellStyle name="_VC 6.15.06 update on 06GRC power costs.xls Chart 3_AURORA Total New 2 4 2" xfId="23474"/>
    <cellStyle name="_VC 6.15.06 update on 06GRC power costs.xls Chart 3_AURORA Total New 3" xfId="23475"/>
    <cellStyle name="_VC 6.15.06 update on 06GRC power costs.xls Chart 3_AURORA Total New 3 2" xfId="23476"/>
    <cellStyle name="_VC 6.15.06 update on 06GRC power costs.xls Chart 3_AURORA Total New 3 2 2" xfId="23477"/>
    <cellStyle name="_VC 6.15.06 update on 06GRC power costs.xls Chart 3_AURORA Total New 4" xfId="23478"/>
    <cellStyle name="_VC 6.15.06 update on 06GRC power costs.xls Chart 3_AURORA Total New 4 2" xfId="23479"/>
    <cellStyle name="_VC 6.15.06 update on 06GRC power costs.xls Chart 3_AURORA Total New 5" xfId="23480"/>
    <cellStyle name="_VC 6.15.06 update on 06GRC power costs.xls Chart 3_AURORA Total New 5 2" xfId="23481"/>
    <cellStyle name="_VC 6.15.06 update on 06GRC power costs.xls Chart 3_Backup for Attachment B 2010-09-09" xfId="23482"/>
    <cellStyle name="_VC 6.15.06 update on 06GRC power costs.xls Chart 3_Bench Request - Attachment B" xfId="23483"/>
    <cellStyle name="_VC 6.15.06 update on 06GRC power costs.xls Chart 3_Book2" xfId="23484"/>
    <cellStyle name="_VC 6.15.06 update on 06GRC power costs.xls Chart 3_Book2 2" xfId="23485"/>
    <cellStyle name="_VC 6.15.06 update on 06GRC power costs.xls Chart 3_Book2 2 2" xfId="23486"/>
    <cellStyle name="_VC 6.15.06 update on 06GRC power costs.xls Chart 3_Book2 2 2 2" xfId="23487"/>
    <cellStyle name="_VC 6.15.06 update on 06GRC power costs.xls Chart 3_Book2 2 2 2 2" xfId="23488"/>
    <cellStyle name="_VC 6.15.06 update on 06GRC power costs.xls Chart 3_Book2 2 3" xfId="23489"/>
    <cellStyle name="_VC 6.15.06 update on 06GRC power costs.xls Chart 3_Book2 2 3 2" xfId="23490"/>
    <cellStyle name="_VC 6.15.06 update on 06GRC power costs.xls Chart 3_Book2 2 4" xfId="23491"/>
    <cellStyle name="_VC 6.15.06 update on 06GRC power costs.xls Chart 3_Book2 2 4 2" xfId="23492"/>
    <cellStyle name="_VC 6.15.06 update on 06GRC power costs.xls Chart 3_Book2 3" xfId="23493"/>
    <cellStyle name="_VC 6.15.06 update on 06GRC power costs.xls Chart 3_Book2 3 2" xfId="23494"/>
    <cellStyle name="_VC 6.15.06 update on 06GRC power costs.xls Chart 3_Book2 3 2 2" xfId="23495"/>
    <cellStyle name="_VC 6.15.06 update on 06GRC power costs.xls Chart 3_Book2 3 3" xfId="23496"/>
    <cellStyle name="_VC 6.15.06 update on 06GRC power costs.xls Chart 3_Book2 4" xfId="23497"/>
    <cellStyle name="_VC 6.15.06 update on 06GRC power costs.xls Chart 3_Book2 4 2" xfId="23498"/>
    <cellStyle name="_VC 6.15.06 update on 06GRC power costs.xls Chart 3_Book2 4 2 2" xfId="23499"/>
    <cellStyle name="_VC 6.15.06 update on 06GRC power costs.xls Chart 3_Book2 4 3" xfId="23500"/>
    <cellStyle name="_VC 6.15.06 update on 06GRC power costs.xls Chart 3_Book2 5" xfId="23501"/>
    <cellStyle name="_VC 6.15.06 update on 06GRC power costs.xls Chart 3_Book2 5 2" xfId="23502"/>
    <cellStyle name="_VC 6.15.06 update on 06GRC power costs.xls Chart 3_Book2 6" xfId="23503"/>
    <cellStyle name="_VC 6.15.06 update on 06GRC power costs.xls Chart 3_Book2 6 2" xfId="23504"/>
    <cellStyle name="_VC 6.15.06 update on 06GRC power costs.xls Chart 3_Book2_Adj Bench DR 3 for Initial Briefs (Electric)" xfId="23505"/>
    <cellStyle name="_VC 6.15.06 update on 06GRC power costs.xls Chart 3_Book2_Adj Bench DR 3 for Initial Briefs (Electric) 2" xfId="23506"/>
    <cellStyle name="_VC 6.15.06 update on 06GRC power costs.xls Chart 3_Book2_Adj Bench DR 3 for Initial Briefs (Electric) 2 2" xfId="23507"/>
    <cellStyle name="_VC 6.15.06 update on 06GRC power costs.xls Chart 3_Book2_Adj Bench DR 3 for Initial Briefs (Electric) 2 2 2" xfId="23508"/>
    <cellStyle name="_VC 6.15.06 update on 06GRC power costs.xls Chart 3_Book2_Adj Bench DR 3 for Initial Briefs (Electric) 2 2 2 2" xfId="23509"/>
    <cellStyle name="_VC 6.15.06 update on 06GRC power costs.xls Chart 3_Book2_Adj Bench DR 3 for Initial Briefs (Electric) 2 3" xfId="23510"/>
    <cellStyle name="_VC 6.15.06 update on 06GRC power costs.xls Chart 3_Book2_Adj Bench DR 3 for Initial Briefs (Electric) 2 3 2" xfId="23511"/>
    <cellStyle name="_VC 6.15.06 update on 06GRC power costs.xls Chart 3_Book2_Adj Bench DR 3 for Initial Briefs (Electric) 2 4" xfId="23512"/>
    <cellStyle name="_VC 6.15.06 update on 06GRC power costs.xls Chart 3_Book2_Adj Bench DR 3 for Initial Briefs (Electric) 2 4 2" xfId="23513"/>
    <cellStyle name="_VC 6.15.06 update on 06GRC power costs.xls Chart 3_Book2_Adj Bench DR 3 for Initial Briefs (Electric) 3" xfId="23514"/>
    <cellStyle name="_VC 6.15.06 update on 06GRC power costs.xls Chart 3_Book2_Adj Bench DR 3 for Initial Briefs (Electric) 3 2" xfId="23515"/>
    <cellStyle name="_VC 6.15.06 update on 06GRC power costs.xls Chart 3_Book2_Adj Bench DR 3 for Initial Briefs (Electric) 3 2 2" xfId="23516"/>
    <cellStyle name="_VC 6.15.06 update on 06GRC power costs.xls Chart 3_Book2_Adj Bench DR 3 for Initial Briefs (Electric) 3 3" xfId="23517"/>
    <cellStyle name="_VC 6.15.06 update on 06GRC power costs.xls Chart 3_Book2_Adj Bench DR 3 for Initial Briefs (Electric) 4" xfId="23518"/>
    <cellStyle name="_VC 6.15.06 update on 06GRC power costs.xls Chart 3_Book2_Adj Bench DR 3 for Initial Briefs (Electric) 4 2" xfId="23519"/>
    <cellStyle name="_VC 6.15.06 update on 06GRC power costs.xls Chart 3_Book2_Adj Bench DR 3 for Initial Briefs (Electric) 4 2 2" xfId="23520"/>
    <cellStyle name="_VC 6.15.06 update on 06GRC power costs.xls Chart 3_Book2_Adj Bench DR 3 for Initial Briefs (Electric) 4 3" xfId="23521"/>
    <cellStyle name="_VC 6.15.06 update on 06GRC power costs.xls Chart 3_Book2_Adj Bench DR 3 for Initial Briefs (Electric) 5" xfId="23522"/>
    <cellStyle name="_VC 6.15.06 update on 06GRC power costs.xls Chart 3_Book2_Adj Bench DR 3 for Initial Briefs (Electric) 5 2" xfId="23523"/>
    <cellStyle name="_VC 6.15.06 update on 06GRC power costs.xls Chart 3_Book2_Adj Bench DR 3 for Initial Briefs (Electric) 6" xfId="23524"/>
    <cellStyle name="_VC 6.15.06 update on 06GRC power costs.xls Chart 3_Book2_Adj Bench DR 3 for Initial Briefs (Electric) 6 2" xfId="23525"/>
    <cellStyle name="_VC 6.15.06 update on 06GRC power costs.xls Chart 3_Book2_Adj Bench DR 3 for Initial Briefs (Electric)_DEM-WP(C) ENERG10C--ctn Mid-C_042010 2010GRC" xfId="23526"/>
    <cellStyle name="_VC 6.15.06 update on 06GRC power costs.xls Chart 3_Book2_Adj Bench DR 3 for Initial Briefs (Electric)_DEM-WP(C) ENERG10C--ctn Mid-C_042010 2010GRC 2" xfId="23527"/>
    <cellStyle name="_VC 6.15.06 update on 06GRC power costs.xls Chart 3_Book2_DEM-WP(C) ENERG10C--ctn Mid-C_042010 2010GRC" xfId="23528"/>
    <cellStyle name="_VC 6.15.06 update on 06GRC power costs.xls Chart 3_Book2_DEM-WP(C) ENERG10C--ctn Mid-C_042010 2010GRC 2" xfId="23529"/>
    <cellStyle name="_VC 6.15.06 update on 06GRC power costs.xls Chart 3_Book2_Electric Rev Req Model (2009 GRC) Rebuttal" xfId="23530"/>
    <cellStyle name="_VC 6.15.06 update on 06GRC power costs.xls Chart 3_Book2_Electric Rev Req Model (2009 GRC) Rebuttal 2" xfId="23531"/>
    <cellStyle name="_VC 6.15.06 update on 06GRC power costs.xls Chart 3_Book2_Electric Rev Req Model (2009 GRC) Rebuttal 2 2" xfId="23532"/>
    <cellStyle name="_VC 6.15.06 update on 06GRC power costs.xls Chart 3_Book2_Electric Rev Req Model (2009 GRC) Rebuttal 2 2 2" xfId="23533"/>
    <cellStyle name="_VC 6.15.06 update on 06GRC power costs.xls Chart 3_Book2_Electric Rev Req Model (2009 GRC) Rebuttal 2 3" xfId="23534"/>
    <cellStyle name="_VC 6.15.06 update on 06GRC power costs.xls Chart 3_Book2_Electric Rev Req Model (2009 GRC) Rebuttal 3" xfId="23535"/>
    <cellStyle name="_VC 6.15.06 update on 06GRC power costs.xls Chart 3_Book2_Electric Rev Req Model (2009 GRC) Rebuttal 3 2" xfId="23536"/>
    <cellStyle name="_VC 6.15.06 update on 06GRC power costs.xls Chart 3_Book2_Electric Rev Req Model (2009 GRC) Rebuttal 4" xfId="23537"/>
    <cellStyle name="_VC 6.15.06 update on 06GRC power costs.xls Chart 3_Book2_Electric Rev Req Model (2009 GRC) Rebuttal REmoval of New  WH Solar AdjustMI" xfId="23538"/>
    <cellStyle name="_VC 6.15.06 update on 06GRC power costs.xls Chart 3_Book2_Electric Rev Req Model (2009 GRC) Rebuttal REmoval of New  WH Solar AdjustMI 2" xfId="23539"/>
    <cellStyle name="_VC 6.15.06 update on 06GRC power costs.xls Chart 3_Book2_Electric Rev Req Model (2009 GRC) Rebuttal REmoval of New  WH Solar AdjustMI 2 2" xfId="23540"/>
    <cellStyle name="_VC 6.15.06 update on 06GRC power costs.xls Chart 3_Book2_Electric Rev Req Model (2009 GRC) Rebuttal REmoval of New  WH Solar AdjustMI 2 2 2" xfId="23541"/>
    <cellStyle name="_VC 6.15.06 update on 06GRC power costs.xls Chart 3_Book2_Electric Rev Req Model (2009 GRC) Rebuttal REmoval of New  WH Solar AdjustMI 2 2 2 2" xfId="23542"/>
    <cellStyle name="_VC 6.15.06 update on 06GRC power costs.xls Chart 3_Book2_Electric Rev Req Model (2009 GRC) Rebuttal REmoval of New  WH Solar AdjustMI 2 3" xfId="23543"/>
    <cellStyle name="_VC 6.15.06 update on 06GRC power costs.xls Chart 3_Book2_Electric Rev Req Model (2009 GRC) Rebuttal REmoval of New  WH Solar AdjustMI 2 3 2" xfId="23544"/>
    <cellStyle name="_VC 6.15.06 update on 06GRC power costs.xls Chart 3_Book2_Electric Rev Req Model (2009 GRC) Rebuttal REmoval of New  WH Solar AdjustMI 2 4" xfId="23545"/>
    <cellStyle name="_VC 6.15.06 update on 06GRC power costs.xls Chart 3_Book2_Electric Rev Req Model (2009 GRC) Rebuttal REmoval of New  WH Solar AdjustMI 2 4 2" xfId="23546"/>
    <cellStyle name="_VC 6.15.06 update on 06GRC power costs.xls Chart 3_Book2_Electric Rev Req Model (2009 GRC) Rebuttal REmoval of New  WH Solar AdjustMI 3" xfId="23547"/>
    <cellStyle name="_VC 6.15.06 update on 06GRC power costs.xls Chart 3_Book2_Electric Rev Req Model (2009 GRC) Rebuttal REmoval of New  WH Solar AdjustMI 3 2" xfId="23548"/>
    <cellStyle name="_VC 6.15.06 update on 06GRC power costs.xls Chart 3_Book2_Electric Rev Req Model (2009 GRC) Rebuttal REmoval of New  WH Solar AdjustMI 3 2 2" xfId="23549"/>
    <cellStyle name="_VC 6.15.06 update on 06GRC power costs.xls Chart 3_Book2_Electric Rev Req Model (2009 GRC) Rebuttal REmoval of New  WH Solar AdjustMI 3 3" xfId="23550"/>
    <cellStyle name="_VC 6.15.06 update on 06GRC power costs.xls Chart 3_Book2_Electric Rev Req Model (2009 GRC) Rebuttal REmoval of New  WH Solar AdjustMI 4" xfId="23551"/>
    <cellStyle name="_VC 6.15.06 update on 06GRC power costs.xls Chart 3_Book2_Electric Rev Req Model (2009 GRC) Rebuttal REmoval of New  WH Solar AdjustMI 4 2" xfId="23552"/>
    <cellStyle name="_VC 6.15.06 update on 06GRC power costs.xls Chart 3_Book2_Electric Rev Req Model (2009 GRC) Rebuttal REmoval of New  WH Solar AdjustMI 4 2 2" xfId="23553"/>
    <cellStyle name="_VC 6.15.06 update on 06GRC power costs.xls Chart 3_Book2_Electric Rev Req Model (2009 GRC) Rebuttal REmoval of New  WH Solar AdjustMI 4 3" xfId="23554"/>
    <cellStyle name="_VC 6.15.06 update on 06GRC power costs.xls Chart 3_Book2_Electric Rev Req Model (2009 GRC) Rebuttal REmoval of New  WH Solar AdjustMI 5" xfId="23555"/>
    <cellStyle name="_VC 6.15.06 update on 06GRC power costs.xls Chart 3_Book2_Electric Rev Req Model (2009 GRC) Rebuttal REmoval of New  WH Solar AdjustMI 5 2" xfId="23556"/>
    <cellStyle name="_VC 6.15.06 update on 06GRC power costs.xls Chart 3_Book2_Electric Rev Req Model (2009 GRC) Rebuttal REmoval of New  WH Solar AdjustMI 6" xfId="23557"/>
    <cellStyle name="_VC 6.15.06 update on 06GRC power costs.xls Chart 3_Book2_Electric Rev Req Model (2009 GRC) Rebuttal REmoval of New  WH Solar AdjustMI 6 2" xfId="23558"/>
    <cellStyle name="_VC 6.15.06 update on 06GRC power costs.xls Chart 3_Book2_Electric Rev Req Model (2009 GRC) Rebuttal REmoval of New  WH Solar AdjustMI_DEM-WP(C) ENERG10C--ctn Mid-C_042010 2010GRC" xfId="23559"/>
    <cellStyle name="_VC 6.15.06 update on 06GRC power costs.xls Chart 3_Book2_Electric Rev Req Model (2009 GRC) Rebuttal REmoval of New  WH Solar AdjustMI_DEM-WP(C) ENERG10C--ctn Mid-C_042010 2010GRC 2" xfId="23560"/>
    <cellStyle name="_VC 6.15.06 update on 06GRC power costs.xls Chart 3_Book2_Electric Rev Req Model (2009 GRC) Revised 01-18-2010" xfId="23561"/>
    <cellStyle name="_VC 6.15.06 update on 06GRC power costs.xls Chart 3_Book2_Electric Rev Req Model (2009 GRC) Revised 01-18-2010 2" xfId="23562"/>
    <cellStyle name="_VC 6.15.06 update on 06GRC power costs.xls Chart 3_Book2_Electric Rev Req Model (2009 GRC) Revised 01-18-2010 2 2" xfId="23563"/>
    <cellStyle name="_VC 6.15.06 update on 06GRC power costs.xls Chart 3_Book2_Electric Rev Req Model (2009 GRC) Revised 01-18-2010 2 2 2" xfId="23564"/>
    <cellStyle name="_VC 6.15.06 update on 06GRC power costs.xls Chart 3_Book2_Electric Rev Req Model (2009 GRC) Revised 01-18-2010 2 2 2 2" xfId="23565"/>
    <cellStyle name="_VC 6.15.06 update on 06GRC power costs.xls Chart 3_Book2_Electric Rev Req Model (2009 GRC) Revised 01-18-2010 2 3" xfId="23566"/>
    <cellStyle name="_VC 6.15.06 update on 06GRC power costs.xls Chart 3_Book2_Electric Rev Req Model (2009 GRC) Revised 01-18-2010 2 3 2" xfId="23567"/>
    <cellStyle name="_VC 6.15.06 update on 06GRC power costs.xls Chart 3_Book2_Electric Rev Req Model (2009 GRC) Revised 01-18-2010 2 4" xfId="23568"/>
    <cellStyle name="_VC 6.15.06 update on 06GRC power costs.xls Chart 3_Book2_Electric Rev Req Model (2009 GRC) Revised 01-18-2010 2 4 2" xfId="23569"/>
    <cellStyle name="_VC 6.15.06 update on 06GRC power costs.xls Chart 3_Book2_Electric Rev Req Model (2009 GRC) Revised 01-18-2010 3" xfId="23570"/>
    <cellStyle name="_VC 6.15.06 update on 06GRC power costs.xls Chart 3_Book2_Electric Rev Req Model (2009 GRC) Revised 01-18-2010 3 2" xfId="23571"/>
    <cellStyle name="_VC 6.15.06 update on 06GRC power costs.xls Chart 3_Book2_Electric Rev Req Model (2009 GRC) Revised 01-18-2010 3 2 2" xfId="23572"/>
    <cellStyle name="_VC 6.15.06 update on 06GRC power costs.xls Chart 3_Book2_Electric Rev Req Model (2009 GRC) Revised 01-18-2010 3 3" xfId="23573"/>
    <cellStyle name="_VC 6.15.06 update on 06GRC power costs.xls Chart 3_Book2_Electric Rev Req Model (2009 GRC) Revised 01-18-2010 4" xfId="23574"/>
    <cellStyle name="_VC 6.15.06 update on 06GRC power costs.xls Chart 3_Book2_Electric Rev Req Model (2009 GRC) Revised 01-18-2010 4 2" xfId="23575"/>
    <cellStyle name="_VC 6.15.06 update on 06GRC power costs.xls Chart 3_Book2_Electric Rev Req Model (2009 GRC) Revised 01-18-2010 4 2 2" xfId="23576"/>
    <cellStyle name="_VC 6.15.06 update on 06GRC power costs.xls Chart 3_Book2_Electric Rev Req Model (2009 GRC) Revised 01-18-2010 4 3" xfId="23577"/>
    <cellStyle name="_VC 6.15.06 update on 06GRC power costs.xls Chart 3_Book2_Electric Rev Req Model (2009 GRC) Revised 01-18-2010 5" xfId="23578"/>
    <cellStyle name="_VC 6.15.06 update on 06GRC power costs.xls Chart 3_Book2_Electric Rev Req Model (2009 GRC) Revised 01-18-2010 5 2" xfId="23579"/>
    <cellStyle name="_VC 6.15.06 update on 06GRC power costs.xls Chart 3_Book2_Electric Rev Req Model (2009 GRC) Revised 01-18-2010 6" xfId="23580"/>
    <cellStyle name="_VC 6.15.06 update on 06GRC power costs.xls Chart 3_Book2_Electric Rev Req Model (2009 GRC) Revised 01-18-2010 6 2" xfId="23581"/>
    <cellStyle name="_VC 6.15.06 update on 06GRC power costs.xls Chart 3_Book2_Electric Rev Req Model (2009 GRC) Revised 01-18-2010_DEM-WP(C) ENERG10C--ctn Mid-C_042010 2010GRC" xfId="23582"/>
    <cellStyle name="_VC 6.15.06 update on 06GRC power costs.xls Chart 3_Book2_Electric Rev Req Model (2009 GRC) Revised 01-18-2010_DEM-WP(C) ENERG10C--ctn Mid-C_042010 2010GRC 2" xfId="23583"/>
    <cellStyle name="_VC 6.15.06 update on 06GRC power costs.xls Chart 3_Book2_Final Order Electric EXHIBIT A-1" xfId="23584"/>
    <cellStyle name="_VC 6.15.06 update on 06GRC power costs.xls Chart 3_Book2_Final Order Electric EXHIBIT A-1 2" xfId="23585"/>
    <cellStyle name="_VC 6.15.06 update on 06GRC power costs.xls Chart 3_Book2_Final Order Electric EXHIBIT A-1 2 2" xfId="23586"/>
    <cellStyle name="_VC 6.15.06 update on 06GRC power costs.xls Chart 3_Book2_Final Order Electric EXHIBIT A-1 2 2 2" xfId="23587"/>
    <cellStyle name="_VC 6.15.06 update on 06GRC power costs.xls Chart 3_Book2_Final Order Electric EXHIBIT A-1 2 3" xfId="23588"/>
    <cellStyle name="_VC 6.15.06 update on 06GRC power costs.xls Chart 3_Book2_Final Order Electric EXHIBIT A-1 3" xfId="23589"/>
    <cellStyle name="_VC 6.15.06 update on 06GRC power costs.xls Chart 3_Book2_Final Order Electric EXHIBIT A-1 3 2" xfId="23590"/>
    <cellStyle name="_VC 6.15.06 update on 06GRC power costs.xls Chart 3_Book2_Final Order Electric EXHIBIT A-1 3 2 2" xfId="23591"/>
    <cellStyle name="_VC 6.15.06 update on 06GRC power costs.xls Chart 3_Book2_Final Order Electric EXHIBIT A-1 3 3" xfId="23592"/>
    <cellStyle name="_VC 6.15.06 update on 06GRC power costs.xls Chart 3_Book2_Final Order Electric EXHIBIT A-1 4" xfId="23593"/>
    <cellStyle name="_VC 6.15.06 update on 06GRC power costs.xls Chart 3_Book2_Final Order Electric EXHIBIT A-1 4 2" xfId="23594"/>
    <cellStyle name="_VC 6.15.06 update on 06GRC power costs.xls Chart 3_Book2_Final Order Electric EXHIBIT A-1 5" xfId="23595"/>
    <cellStyle name="_VC 6.15.06 update on 06GRC power costs.xls Chart 3_Book2_Final Order Electric EXHIBIT A-1 6" xfId="23596"/>
    <cellStyle name="_VC 6.15.06 update on 06GRC power costs.xls Chart 3_Book4" xfId="23597"/>
    <cellStyle name="_VC 6.15.06 update on 06GRC power costs.xls Chart 3_Book4 2" xfId="23598"/>
    <cellStyle name="_VC 6.15.06 update on 06GRC power costs.xls Chart 3_Book4 2 2" xfId="23599"/>
    <cellStyle name="_VC 6.15.06 update on 06GRC power costs.xls Chart 3_Book4 2 2 2" xfId="23600"/>
    <cellStyle name="_VC 6.15.06 update on 06GRC power costs.xls Chart 3_Book4 2 2 2 2" xfId="23601"/>
    <cellStyle name="_VC 6.15.06 update on 06GRC power costs.xls Chart 3_Book4 2 3" xfId="23602"/>
    <cellStyle name="_VC 6.15.06 update on 06GRC power costs.xls Chart 3_Book4 2 3 2" xfId="23603"/>
    <cellStyle name="_VC 6.15.06 update on 06GRC power costs.xls Chart 3_Book4 2 4" xfId="23604"/>
    <cellStyle name="_VC 6.15.06 update on 06GRC power costs.xls Chart 3_Book4 2 4 2" xfId="23605"/>
    <cellStyle name="_VC 6.15.06 update on 06GRC power costs.xls Chart 3_Book4 3" xfId="23606"/>
    <cellStyle name="_VC 6.15.06 update on 06GRC power costs.xls Chart 3_Book4 3 2" xfId="23607"/>
    <cellStyle name="_VC 6.15.06 update on 06GRC power costs.xls Chart 3_Book4 3 2 2" xfId="23608"/>
    <cellStyle name="_VC 6.15.06 update on 06GRC power costs.xls Chart 3_Book4 3 3" xfId="23609"/>
    <cellStyle name="_VC 6.15.06 update on 06GRC power costs.xls Chart 3_Book4 4" xfId="23610"/>
    <cellStyle name="_VC 6.15.06 update on 06GRC power costs.xls Chart 3_Book4 4 2" xfId="23611"/>
    <cellStyle name="_VC 6.15.06 update on 06GRC power costs.xls Chart 3_Book4 4 2 2" xfId="23612"/>
    <cellStyle name="_VC 6.15.06 update on 06GRC power costs.xls Chart 3_Book4 4 3" xfId="23613"/>
    <cellStyle name="_VC 6.15.06 update on 06GRC power costs.xls Chart 3_Book4 5" xfId="23614"/>
    <cellStyle name="_VC 6.15.06 update on 06GRC power costs.xls Chart 3_Book4 5 2" xfId="23615"/>
    <cellStyle name="_VC 6.15.06 update on 06GRC power costs.xls Chart 3_Book4 6" xfId="23616"/>
    <cellStyle name="_VC 6.15.06 update on 06GRC power costs.xls Chart 3_Book4 6 2" xfId="23617"/>
    <cellStyle name="_VC 6.15.06 update on 06GRC power costs.xls Chart 3_Book4_DEM-WP(C) ENERG10C--ctn Mid-C_042010 2010GRC" xfId="23618"/>
    <cellStyle name="_VC 6.15.06 update on 06GRC power costs.xls Chart 3_Book4_DEM-WP(C) ENERG10C--ctn Mid-C_042010 2010GRC 2" xfId="23619"/>
    <cellStyle name="_VC 6.15.06 update on 06GRC power costs.xls Chart 3_Book9" xfId="23620"/>
    <cellStyle name="_VC 6.15.06 update on 06GRC power costs.xls Chart 3_Book9 2" xfId="23621"/>
    <cellStyle name="_VC 6.15.06 update on 06GRC power costs.xls Chart 3_Book9 2 2" xfId="23622"/>
    <cellStyle name="_VC 6.15.06 update on 06GRC power costs.xls Chart 3_Book9 2 2 2" xfId="23623"/>
    <cellStyle name="_VC 6.15.06 update on 06GRC power costs.xls Chart 3_Book9 2 2 2 2" xfId="23624"/>
    <cellStyle name="_VC 6.15.06 update on 06GRC power costs.xls Chart 3_Book9 2 3" xfId="23625"/>
    <cellStyle name="_VC 6.15.06 update on 06GRC power costs.xls Chart 3_Book9 2 3 2" xfId="23626"/>
    <cellStyle name="_VC 6.15.06 update on 06GRC power costs.xls Chart 3_Book9 2 4" xfId="23627"/>
    <cellStyle name="_VC 6.15.06 update on 06GRC power costs.xls Chart 3_Book9 2 4 2" xfId="23628"/>
    <cellStyle name="_VC 6.15.06 update on 06GRC power costs.xls Chart 3_Book9 3" xfId="23629"/>
    <cellStyle name="_VC 6.15.06 update on 06GRC power costs.xls Chart 3_Book9 3 2" xfId="23630"/>
    <cellStyle name="_VC 6.15.06 update on 06GRC power costs.xls Chart 3_Book9 3 2 2" xfId="23631"/>
    <cellStyle name="_VC 6.15.06 update on 06GRC power costs.xls Chart 3_Book9 3 3" xfId="23632"/>
    <cellStyle name="_VC 6.15.06 update on 06GRC power costs.xls Chart 3_Book9 4" xfId="23633"/>
    <cellStyle name="_VC 6.15.06 update on 06GRC power costs.xls Chart 3_Book9 4 2" xfId="23634"/>
    <cellStyle name="_VC 6.15.06 update on 06GRC power costs.xls Chart 3_Book9 4 2 2" xfId="23635"/>
    <cellStyle name="_VC 6.15.06 update on 06GRC power costs.xls Chart 3_Book9 4 3" xfId="23636"/>
    <cellStyle name="_VC 6.15.06 update on 06GRC power costs.xls Chart 3_Book9 5" xfId="23637"/>
    <cellStyle name="_VC 6.15.06 update on 06GRC power costs.xls Chart 3_Book9 5 2" xfId="23638"/>
    <cellStyle name="_VC 6.15.06 update on 06GRC power costs.xls Chart 3_Book9 6" xfId="23639"/>
    <cellStyle name="_VC 6.15.06 update on 06GRC power costs.xls Chart 3_Book9 6 2" xfId="23640"/>
    <cellStyle name="_VC 6.15.06 update on 06GRC power costs.xls Chart 3_Book9_DEM-WP(C) ENERG10C--ctn Mid-C_042010 2010GRC" xfId="23641"/>
    <cellStyle name="_VC 6.15.06 update on 06GRC power costs.xls Chart 3_Book9_DEM-WP(C) ENERG10C--ctn Mid-C_042010 2010GRC 2" xfId="23642"/>
    <cellStyle name="_VC 6.15.06 update on 06GRC power costs.xls Chart 3_Chelan PUD Power Costs (8-10)" xfId="23643"/>
    <cellStyle name="_VC 6.15.06 update on 06GRC power costs.xls Chart 3_Chelan PUD Power Costs (8-10) 2" xfId="23644"/>
    <cellStyle name="_VC 6.15.06 update on 06GRC power costs.xls Chart 3_DEM-WP(C) Chelan Power Costs" xfId="23645"/>
    <cellStyle name="_VC 6.15.06 update on 06GRC power costs.xls Chart 3_DEM-WP(C) Chelan Power Costs 2" xfId="23646"/>
    <cellStyle name="_VC 6.15.06 update on 06GRC power costs.xls Chart 3_DEM-WP(C) Chelan Power Costs 2 2" xfId="23647"/>
    <cellStyle name="_VC 6.15.06 update on 06GRC power costs.xls Chart 3_DEM-WP(C) Chelan Power Costs 2 2 2" xfId="23648"/>
    <cellStyle name="_VC 6.15.06 update on 06GRC power costs.xls Chart 3_DEM-WP(C) Chelan Power Costs 2 3" xfId="23649"/>
    <cellStyle name="_VC 6.15.06 update on 06GRC power costs.xls Chart 3_DEM-WP(C) Chelan Power Costs 3" xfId="23650"/>
    <cellStyle name="_VC 6.15.06 update on 06GRC power costs.xls Chart 3_DEM-WP(C) Chelan Power Costs 3 2" xfId="23651"/>
    <cellStyle name="_VC 6.15.06 update on 06GRC power costs.xls Chart 3_DEM-WP(C) Chelan Power Costs 3 2 2" xfId="23652"/>
    <cellStyle name="_VC 6.15.06 update on 06GRC power costs.xls Chart 3_DEM-WP(C) Chelan Power Costs 3 3" xfId="23653"/>
    <cellStyle name="_VC 6.15.06 update on 06GRC power costs.xls Chart 3_DEM-WP(C) Chelan Power Costs 4" xfId="23654"/>
    <cellStyle name="_VC 6.15.06 update on 06GRC power costs.xls Chart 3_DEM-WP(C) Chelan Power Costs 4 2" xfId="23655"/>
    <cellStyle name="_VC 6.15.06 update on 06GRC power costs.xls Chart 3_DEM-WP(C) Chelan Power Costs 5" xfId="23656"/>
    <cellStyle name="_VC 6.15.06 update on 06GRC power costs.xls Chart 3_DEM-WP(C) Chelan Power Costs 5 2" xfId="23657"/>
    <cellStyle name="_VC 6.15.06 update on 06GRC power costs.xls Chart 3_DEM-WP(C) ENERG10C--ctn Mid-C_042010 2010GRC" xfId="23658"/>
    <cellStyle name="_VC 6.15.06 update on 06GRC power costs.xls Chart 3_DEM-WP(C) ENERG10C--ctn Mid-C_042010 2010GRC 2" xfId="23659"/>
    <cellStyle name="_VC 6.15.06 update on 06GRC power costs.xls Chart 3_DEM-WP(C) Gas Transport 2010GRC" xfId="23660"/>
    <cellStyle name="_VC 6.15.06 update on 06GRC power costs.xls Chart 3_DEM-WP(C) Gas Transport 2010GRC 2" xfId="23661"/>
    <cellStyle name="_VC 6.15.06 update on 06GRC power costs.xls Chart 3_DEM-WP(C) Gas Transport 2010GRC 2 2" xfId="23662"/>
    <cellStyle name="_VC 6.15.06 update on 06GRC power costs.xls Chart 3_DEM-WP(C) Gas Transport 2010GRC 2 2 2" xfId="23663"/>
    <cellStyle name="_VC 6.15.06 update on 06GRC power costs.xls Chart 3_DEM-WP(C) Gas Transport 2010GRC 2 3" xfId="23664"/>
    <cellStyle name="_VC 6.15.06 update on 06GRC power costs.xls Chart 3_DEM-WP(C) Gas Transport 2010GRC 3" xfId="23665"/>
    <cellStyle name="_VC 6.15.06 update on 06GRC power costs.xls Chart 3_DEM-WP(C) Gas Transport 2010GRC 3 2" xfId="23666"/>
    <cellStyle name="_VC 6.15.06 update on 06GRC power costs.xls Chart 3_DEM-WP(C) Gas Transport 2010GRC 3 2 2" xfId="23667"/>
    <cellStyle name="_VC 6.15.06 update on 06GRC power costs.xls Chart 3_DEM-WP(C) Gas Transport 2010GRC 3 3" xfId="23668"/>
    <cellStyle name="_VC 6.15.06 update on 06GRC power costs.xls Chart 3_DEM-WP(C) Gas Transport 2010GRC 4" xfId="23669"/>
    <cellStyle name="_VC 6.15.06 update on 06GRC power costs.xls Chart 3_DEM-WP(C) Gas Transport 2010GRC 4 2" xfId="23670"/>
    <cellStyle name="_VC 6.15.06 update on 06GRC power costs.xls Chart 3_DEM-WP(C) Gas Transport 2010GRC 5" xfId="23671"/>
    <cellStyle name="_VC 6.15.06 update on 06GRC power costs.xls Chart 3_DEM-WP(C) Gas Transport 2010GRC 5 2" xfId="23672"/>
    <cellStyle name="_VC 6.15.06 update on 06GRC power costs.xls Chart 3_DWH-08 (Rate Spread &amp; Design Workpapers)" xfId="23673"/>
    <cellStyle name="_VC 6.15.06 update on 06GRC power costs.xls Chart 3_Exh A-1 resulting from UE-112050 effective Jan 1 2012" xfId="23674"/>
    <cellStyle name="_VC 6.15.06 update on 06GRC power costs.xls Chart 3_Exh A-1 resulting from UE-112050 effective Jan 1 2012 2" xfId="23675"/>
    <cellStyle name="_VC 6.15.06 update on 06GRC power costs.xls Chart 3_Exhibit A-1 effective 4-1-11 fr S Free 12-11" xfId="23676"/>
    <cellStyle name="_VC 6.15.06 update on 06GRC power costs.xls Chart 3_Exhibit A-1 effective 4-1-11 fr S Free 12-11 2" xfId="23677"/>
    <cellStyle name="_VC 6.15.06 update on 06GRC power costs.xls Chart 3_Final 2008 PTC Rate Design Workpapers 10.27.08" xfId="23678"/>
    <cellStyle name="_VC 6.15.06 update on 06GRC power costs.xls Chart 3_Gas Rev Req Model (2010 GRC)" xfId="23679"/>
    <cellStyle name="_VC 6.15.06 update on 06GRC power costs.xls Chart 3_INPUTS" xfId="23680"/>
    <cellStyle name="_VC 6.15.06 update on 06GRC power costs.xls Chart 3_INPUTS 2" xfId="23681"/>
    <cellStyle name="_VC 6.15.06 update on 06GRC power costs.xls Chart 3_INPUTS 2 2" xfId="23682"/>
    <cellStyle name="_VC 6.15.06 update on 06GRC power costs.xls Chart 3_INPUTS 2 2 2" xfId="23683"/>
    <cellStyle name="_VC 6.15.06 update on 06GRC power costs.xls Chart 3_INPUTS 2 3" xfId="23684"/>
    <cellStyle name="_VC 6.15.06 update on 06GRC power costs.xls Chart 3_INPUTS 3" xfId="23685"/>
    <cellStyle name="_VC 6.15.06 update on 06GRC power costs.xls Chart 3_INPUTS 3 2" xfId="23686"/>
    <cellStyle name="_VC 6.15.06 update on 06GRC power costs.xls Chart 3_INPUTS 4" xfId="23687"/>
    <cellStyle name="_VC 6.15.06 update on 06GRC power costs.xls Chart 3_Mint Farm Generation BPA" xfId="23688"/>
    <cellStyle name="_VC 6.15.06 update on 06GRC power costs.xls Chart 3_NIM Summary" xfId="23689"/>
    <cellStyle name="_VC 6.15.06 update on 06GRC power costs.xls Chart 3_NIM Summary 09GRC" xfId="23690"/>
    <cellStyle name="_VC 6.15.06 update on 06GRC power costs.xls Chart 3_NIM Summary 09GRC 2" xfId="23691"/>
    <cellStyle name="_VC 6.15.06 update on 06GRC power costs.xls Chart 3_NIM Summary 09GRC 2 2" xfId="23692"/>
    <cellStyle name="_VC 6.15.06 update on 06GRC power costs.xls Chart 3_NIM Summary 09GRC 2 2 2" xfId="23693"/>
    <cellStyle name="_VC 6.15.06 update on 06GRC power costs.xls Chart 3_NIM Summary 09GRC 2 2 2 2" xfId="23694"/>
    <cellStyle name="_VC 6.15.06 update on 06GRC power costs.xls Chart 3_NIM Summary 09GRC 2 3" xfId="23695"/>
    <cellStyle name="_VC 6.15.06 update on 06GRC power costs.xls Chart 3_NIM Summary 09GRC 2 3 2" xfId="23696"/>
    <cellStyle name="_VC 6.15.06 update on 06GRC power costs.xls Chart 3_NIM Summary 09GRC 2 4" xfId="23697"/>
    <cellStyle name="_VC 6.15.06 update on 06GRC power costs.xls Chart 3_NIM Summary 09GRC 2 4 2" xfId="23698"/>
    <cellStyle name="_VC 6.15.06 update on 06GRC power costs.xls Chart 3_NIM Summary 09GRC 3" xfId="23699"/>
    <cellStyle name="_VC 6.15.06 update on 06GRC power costs.xls Chart 3_NIM Summary 09GRC 3 2" xfId="23700"/>
    <cellStyle name="_VC 6.15.06 update on 06GRC power costs.xls Chart 3_NIM Summary 09GRC 3 2 2" xfId="23701"/>
    <cellStyle name="_VC 6.15.06 update on 06GRC power costs.xls Chart 3_NIM Summary 09GRC 3 3" xfId="23702"/>
    <cellStyle name="_VC 6.15.06 update on 06GRC power costs.xls Chart 3_NIM Summary 09GRC 4" xfId="23703"/>
    <cellStyle name="_VC 6.15.06 update on 06GRC power costs.xls Chart 3_NIM Summary 09GRC 4 2" xfId="23704"/>
    <cellStyle name="_VC 6.15.06 update on 06GRC power costs.xls Chart 3_NIM Summary 09GRC 4 2 2" xfId="23705"/>
    <cellStyle name="_VC 6.15.06 update on 06GRC power costs.xls Chart 3_NIM Summary 09GRC 4 3" xfId="23706"/>
    <cellStyle name="_VC 6.15.06 update on 06GRC power costs.xls Chart 3_NIM Summary 09GRC 5" xfId="23707"/>
    <cellStyle name="_VC 6.15.06 update on 06GRC power costs.xls Chart 3_NIM Summary 09GRC 5 2" xfId="23708"/>
    <cellStyle name="_VC 6.15.06 update on 06GRC power costs.xls Chart 3_NIM Summary 09GRC 6" xfId="23709"/>
    <cellStyle name="_VC 6.15.06 update on 06GRC power costs.xls Chart 3_NIM Summary 09GRC 6 2" xfId="23710"/>
    <cellStyle name="_VC 6.15.06 update on 06GRC power costs.xls Chart 3_NIM Summary 09GRC_DEM-WP(C) ENERG10C--ctn Mid-C_042010 2010GRC" xfId="23711"/>
    <cellStyle name="_VC 6.15.06 update on 06GRC power costs.xls Chart 3_NIM Summary 09GRC_DEM-WP(C) ENERG10C--ctn Mid-C_042010 2010GRC 2" xfId="23712"/>
    <cellStyle name="_VC 6.15.06 update on 06GRC power costs.xls Chart 3_NIM Summary 10" xfId="23713"/>
    <cellStyle name="_VC 6.15.06 update on 06GRC power costs.xls Chart 3_NIM Summary 10 2" xfId="23714"/>
    <cellStyle name="_VC 6.15.06 update on 06GRC power costs.xls Chart 3_NIM Summary 10 2 2" xfId="23715"/>
    <cellStyle name="_VC 6.15.06 update on 06GRC power costs.xls Chart 3_NIM Summary 10 3" xfId="23716"/>
    <cellStyle name="_VC 6.15.06 update on 06GRC power costs.xls Chart 3_NIM Summary 10 4" xfId="23717"/>
    <cellStyle name="_VC 6.15.06 update on 06GRC power costs.xls Chart 3_NIM Summary 11" xfId="23718"/>
    <cellStyle name="_VC 6.15.06 update on 06GRC power costs.xls Chart 3_NIM Summary 11 2" xfId="23719"/>
    <cellStyle name="_VC 6.15.06 update on 06GRC power costs.xls Chart 3_NIM Summary 11 2 2" xfId="23720"/>
    <cellStyle name="_VC 6.15.06 update on 06GRC power costs.xls Chart 3_NIM Summary 11 3" xfId="23721"/>
    <cellStyle name="_VC 6.15.06 update on 06GRC power costs.xls Chart 3_NIM Summary 11 4" xfId="23722"/>
    <cellStyle name="_VC 6.15.06 update on 06GRC power costs.xls Chart 3_NIM Summary 12" xfId="23723"/>
    <cellStyle name="_VC 6.15.06 update on 06GRC power costs.xls Chart 3_NIM Summary 12 2" xfId="23724"/>
    <cellStyle name="_VC 6.15.06 update on 06GRC power costs.xls Chart 3_NIM Summary 12 2 2" xfId="23725"/>
    <cellStyle name="_VC 6.15.06 update on 06GRC power costs.xls Chart 3_NIM Summary 12 3" xfId="23726"/>
    <cellStyle name="_VC 6.15.06 update on 06GRC power costs.xls Chart 3_NIM Summary 12 4" xfId="23727"/>
    <cellStyle name="_VC 6.15.06 update on 06GRC power costs.xls Chart 3_NIM Summary 13" xfId="23728"/>
    <cellStyle name="_VC 6.15.06 update on 06GRC power costs.xls Chart 3_NIM Summary 13 2" xfId="23729"/>
    <cellStyle name="_VC 6.15.06 update on 06GRC power costs.xls Chart 3_NIM Summary 13 2 2" xfId="23730"/>
    <cellStyle name="_VC 6.15.06 update on 06GRC power costs.xls Chart 3_NIM Summary 13 3" xfId="23731"/>
    <cellStyle name="_VC 6.15.06 update on 06GRC power costs.xls Chart 3_NIM Summary 13 4" xfId="23732"/>
    <cellStyle name="_VC 6.15.06 update on 06GRC power costs.xls Chart 3_NIM Summary 14" xfId="23733"/>
    <cellStyle name="_VC 6.15.06 update on 06GRC power costs.xls Chart 3_NIM Summary 14 2" xfId="23734"/>
    <cellStyle name="_VC 6.15.06 update on 06GRC power costs.xls Chart 3_NIM Summary 14 2 2" xfId="23735"/>
    <cellStyle name="_VC 6.15.06 update on 06GRC power costs.xls Chart 3_NIM Summary 14 3" xfId="23736"/>
    <cellStyle name="_VC 6.15.06 update on 06GRC power costs.xls Chart 3_NIM Summary 14 4" xfId="23737"/>
    <cellStyle name="_VC 6.15.06 update on 06GRC power costs.xls Chart 3_NIM Summary 15" xfId="23738"/>
    <cellStyle name="_VC 6.15.06 update on 06GRC power costs.xls Chart 3_NIM Summary 15 2" xfId="23739"/>
    <cellStyle name="_VC 6.15.06 update on 06GRC power costs.xls Chart 3_NIM Summary 15 2 2" xfId="23740"/>
    <cellStyle name="_VC 6.15.06 update on 06GRC power costs.xls Chart 3_NIM Summary 15 3" xfId="23741"/>
    <cellStyle name="_VC 6.15.06 update on 06GRC power costs.xls Chart 3_NIM Summary 15 4" xfId="23742"/>
    <cellStyle name="_VC 6.15.06 update on 06GRC power costs.xls Chart 3_NIM Summary 16" xfId="23743"/>
    <cellStyle name="_VC 6.15.06 update on 06GRC power costs.xls Chart 3_NIM Summary 16 2" xfId="23744"/>
    <cellStyle name="_VC 6.15.06 update on 06GRC power costs.xls Chart 3_NIM Summary 16 2 2" xfId="23745"/>
    <cellStyle name="_VC 6.15.06 update on 06GRC power costs.xls Chart 3_NIM Summary 16 3" xfId="23746"/>
    <cellStyle name="_VC 6.15.06 update on 06GRC power costs.xls Chart 3_NIM Summary 16 4" xfId="23747"/>
    <cellStyle name="_VC 6.15.06 update on 06GRC power costs.xls Chart 3_NIM Summary 17" xfId="23748"/>
    <cellStyle name="_VC 6.15.06 update on 06GRC power costs.xls Chart 3_NIM Summary 17 2" xfId="23749"/>
    <cellStyle name="_VC 6.15.06 update on 06GRC power costs.xls Chart 3_NIM Summary 17 2 2" xfId="23750"/>
    <cellStyle name="_VC 6.15.06 update on 06GRC power costs.xls Chart 3_NIM Summary 17 3" xfId="23751"/>
    <cellStyle name="_VC 6.15.06 update on 06GRC power costs.xls Chart 3_NIM Summary 17 4" xfId="23752"/>
    <cellStyle name="_VC 6.15.06 update on 06GRC power costs.xls Chart 3_NIM Summary 18" xfId="23753"/>
    <cellStyle name="_VC 6.15.06 update on 06GRC power costs.xls Chart 3_NIM Summary 18 2" xfId="23754"/>
    <cellStyle name="_VC 6.15.06 update on 06GRC power costs.xls Chart 3_NIM Summary 18 3" xfId="23755"/>
    <cellStyle name="_VC 6.15.06 update on 06GRC power costs.xls Chart 3_NIM Summary 19" xfId="23756"/>
    <cellStyle name="_VC 6.15.06 update on 06GRC power costs.xls Chart 3_NIM Summary 19 2" xfId="23757"/>
    <cellStyle name="_VC 6.15.06 update on 06GRC power costs.xls Chart 3_NIM Summary 19 3" xfId="23758"/>
    <cellStyle name="_VC 6.15.06 update on 06GRC power costs.xls Chart 3_NIM Summary 2" xfId="23759"/>
    <cellStyle name="_VC 6.15.06 update on 06GRC power costs.xls Chart 3_NIM Summary 2 2" xfId="23760"/>
    <cellStyle name="_VC 6.15.06 update on 06GRC power costs.xls Chart 3_NIM Summary 2 2 2" xfId="23761"/>
    <cellStyle name="_VC 6.15.06 update on 06GRC power costs.xls Chart 3_NIM Summary 2 2 2 2" xfId="23762"/>
    <cellStyle name="_VC 6.15.06 update on 06GRC power costs.xls Chart 3_NIM Summary 2 3" xfId="23763"/>
    <cellStyle name="_VC 6.15.06 update on 06GRC power costs.xls Chart 3_NIM Summary 2 3 2" xfId="23764"/>
    <cellStyle name="_VC 6.15.06 update on 06GRC power costs.xls Chart 3_NIM Summary 2 4" xfId="23765"/>
    <cellStyle name="_VC 6.15.06 update on 06GRC power costs.xls Chart 3_NIM Summary 2 4 2" xfId="23766"/>
    <cellStyle name="_VC 6.15.06 update on 06GRC power costs.xls Chart 3_NIM Summary 20" xfId="23767"/>
    <cellStyle name="_VC 6.15.06 update on 06GRC power costs.xls Chart 3_NIM Summary 20 2" xfId="23768"/>
    <cellStyle name="_VC 6.15.06 update on 06GRC power costs.xls Chart 3_NIM Summary 20 3" xfId="23769"/>
    <cellStyle name="_VC 6.15.06 update on 06GRC power costs.xls Chart 3_NIM Summary 21" xfId="23770"/>
    <cellStyle name="_VC 6.15.06 update on 06GRC power costs.xls Chart 3_NIM Summary 21 2" xfId="23771"/>
    <cellStyle name="_VC 6.15.06 update on 06GRC power costs.xls Chart 3_NIM Summary 21 3" xfId="23772"/>
    <cellStyle name="_VC 6.15.06 update on 06GRC power costs.xls Chart 3_NIM Summary 22" xfId="23773"/>
    <cellStyle name="_VC 6.15.06 update on 06GRC power costs.xls Chart 3_NIM Summary 22 2" xfId="23774"/>
    <cellStyle name="_VC 6.15.06 update on 06GRC power costs.xls Chart 3_NIM Summary 22 3" xfId="23775"/>
    <cellStyle name="_VC 6.15.06 update on 06GRC power costs.xls Chart 3_NIM Summary 23" xfId="23776"/>
    <cellStyle name="_VC 6.15.06 update on 06GRC power costs.xls Chart 3_NIM Summary 23 2" xfId="23777"/>
    <cellStyle name="_VC 6.15.06 update on 06GRC power costs.xls Chart 3_NIM Summary 23 3" xfId="23778"/>
    <cellStyle name="_VC 6.15.06 update on 06GRC power costs.xls Chart 3_NIM Summary 24" xfId="23779"/>
    <cellStyle name="_VC 6.15.06 update on 06GRC power costs.xls Chart 3_NIM Summary 24 2" xfId="23780"/>
    <cellStyle name="_VC 6.15.06 update on 06GRC power costs.xls Chart 3_NIM Summary 24 3" xfId="23781"/>
    <cellStyle name="_VC 6.15.06 update on 06GRC power costs.xls Chart 3_NIM Summary 25" xfId="23782"/>
    <cellStyle name="_VC 6.15.06 update on 06GRC power costs.xls Chart 3_NIM Summary 25 2" xfId="23783"/>
    <cellStyle name="_VC 6.15.06 update on 06GRC power costs.xls Chart 3_NIM Summary 25 3" xfId="23784"/>
    <cellStyle name="_VC 6.15.06 update on 06GRC power costs.xls Chart 3_NIM Summary 26" xfId="23785"/>
    <cellStyle name="_VC 6.15.06 update on 06GRC power costs.xls Chart 3_NIM Summary 26 2" xfId="23786"/>
    <cellStyle name="_VC 6.15.06 update on 06GRC power costs.xls Chart 3_NIM Summary 26 3" xfId="23787"/>
    <cellStyle name="_VC 6.15.06 update on 06GRC power costs.xls Chart 3_NIM Summary 27" xfId="23788"/>
    <cellStyle name="_VC 6.15.06 update on 06GRC power costs.xls Chart 3_NIM Summary 27 2" xfId="23789"/>
    <cellStyle name="_VC 6.15.06 update on 06GRC power costs.xls Chart 3_NIM Summary 27 3" xfId="23790"/>
    <cellStyle name="_VC 6.15.06 update on 06GRC power costs.xls Chart 3_NIM Summary 28" xfId="23791"/>
    <cellStyle name="_VC 6.15.06 update on 06GRC power costs.xls Chart 3_NIM Summary 28 2" xfId="23792"/>
    <cellStyle name="_VC 6.15.06 update on 06GRC power costs.xls Chart 3_NIM Summary 28 3" xfId="23793"/>
    <cellStyle name="_VC 6.15.06 update on 06GRC power costs.xls Chart 3_NIM Summary 29" xfId="23794"/>
    <cellStyle name="_VC 6.15.06 update on 06GRC power costs.xls Chart 3_NIM Summary 29 2" xfId="23795"/>
    <cellStyle name="_VC 6.15.06 update on 06GRC power costs.xls Chart 3_NIM Summary 29 3" xfId="23796"/>
    <cellStyle name="_VC 6.15.06 update on 06GRC power costs.xls Chart 3_NIM Summary 3" xfId="23797"/>
    <cellStyle name="_VC 6.15.06 update on 06GRC power costs.xls Chart 3_NIM Summary 3 2" xfId="23798"/>
    <cellStyle name="_VC 6.15.06 update on 06GRC power costs.xls Chart 3_NIM Summary 3 2 2" xfId="23799"/>
    <cellStyle name="_VC 6.15.06 update on 06GRC power costs.xls Chart 3_NIM Summary 3 3" xfId="23800"/>
    <cellStyle name="_VC 6.15.06 update on 06GRC power costs.xls Chart 3_NIM Summary 30" xfId="23801"/>
    <cellStyle name="_VC 6.15.06 update on 06GRC power costs.xls Chart 3_NIM Summary 30 2" xfId="23802"/>
    <cellStyle name="_VC 6.15.06 update on 06GRC power costs.xls Chart 3_NIM Summary 30 3" xfId="23803"/>
    <cellStyle name="_VC 6.15.06 update on 06GRC power costs.xls Chart 3_NIM Summary 31" xfId="23804"/>
    <cellStyle name="_VC 6.15.06 update on 06GRC power costs.xls Chart 3_NIM Summary 31 2" xfId="23805"/>
    <cellStyle name="_VC 6.15.06 update on 06GRC power costs.xls Chart 3_NIM Summary 31 3" xfId="23806"/>
    <cellStyle name="_VC 6.15.06 update on 06GRC power costs.xls Chart 3_NIM Summary 32" xfId="23807"/>
    <cellStyle name="_VC 6.15.06 update on 06GRC power costs.xls Chart 3_NIM Summary 32 2" xfId="23808"/>
    <cellStyle name="_VC 6.15.06 update on 06GRC power costs.xls Chart 3_NIM Summary 33" xfId="23809"/>
    <cellStyle name="_VC 6.15.06 update on 06GRC power costs.xls Chart 3_NIM Summary 33 2" xfId="23810"/>
    <cellStyle name="_VC 6.15.06 update on 06GRC power costs.xls Chart 3_NIM Summary 34" xfId="23811"/>
    <cellStyle name="_VC 6.15.06 update on 06GRC power costs.xls Chart 3_NIM Summary 34 2" xfId="23812"/>
    <cellStyle name="_VC 6.15.06 update on 06GRC power costs.xls Chart 3_NIM Summary 35" xfId="23813"/>
    <cellStyle name="_VC 6.15.06 update on 06GRC power costs.xls Chart 3_NIM Summary 35 2" xfId="23814"/>
    <cellStyle name="_VC 6.15.06 update on 06GRC power costs.xls Chart 3_NIM Summary 36" xfId="23815"/>
    <cellStyle name="_VC 6.15.06 update on 06GRC power costs.xls Chart 3_NIM Summary 36 2" xfId="23816"/>
    <cellStyle name="_VC 6.15.06 update on 06GRC power costs.xls Chart 3_NIM Summary 37" xfId="23817"/>
    <cellStyle name="_VC 6.15.06 update on 06GRC power costs.xls Chart 3_NIM Summary 37 2" xfId="23818"/>
    <cellStyle name="_VC 6.15.06 update on 06GRC power costs.xls Chart 3_NIM Summary 38" xfId="23819"/>
    <cellStyle name="_VC 6.15.06 update on 06GRC power costs.xls Chart 3_NIM Summary 38 2" xfId="23820"/>
    <cellStyle name="_VC 6.15.06 update on 06GRC power costs.xls Chart 3_NIM Summary 39" xfId="23821"/>
    <cellStyle name="_VC 6.15.06 update on 06GRC power costs.xls Chart 3_NIM Summary 39 2" xfId="23822"/>
    <cellStyle name="_VC 6.15.06 update on 06GRC power costs.xls Chart 3_NIM Summary 4" xfId="23823"/>
    <cellStyle name="_VC 6.15.06 update on 06GRC power costs.xls Chart 3_NIM Summary 4 2" xfId="23824"/>
    <cellStyle name="_VC 6.15.06 update on 06GRC power costs.xls Chart 3_NIM Summary 4 2 2" xfId="23825"/>
    <cellStyle name="_VC 6.15.06 update on 06GRC power costs.xls Chart 3_NIM Summary 4 3" xfId="23826"/>
    <cellStyle name="_VC 6.15.06 update on 06GRC power costs.xls Chart 3_NIM Summary 40" xfId="23827"/>
    <cellStyle name="_VC 6.15.06 update on 06GRC power costs.xls Chart 3_NIM Summary 40 2" xfId="23828"/>
    <cellStyle name="_VC 6.15.06 update on 06GRC power costs.xls Chart 3_NIM Summary 41" xfId="23829"/>
    <cellStyle name="_VC 6.15.06 update on 06GRC power costs.xls Chart 3_NIM Summary 41 2" xfId="23830"/>
    <cellStyle name="_VC 6.15.06 update on 06GRC power costs.xls Chart 3_NIM Summary 42" xfId="23831"/>
    <cellStyle name="_VC 6.15.06 update on 06GRC power costs.xls Chart 3_NIM Summary 42 2" xfId="23832"/>
    <cellStyle name="_VC 6.15.06 update on 06GRC power costs.xls Chart 3_NIM Summary 43" xfId="23833"/>
    <cellStyle name="_VC 6.15.06 update on 06GRC power costs.xls Chart 3_NIM Summary 43 2" xfId="23834"/>
    <cellStyle name="_VC 6.15.06 update on 06GRC power costs.xls Chart 3_NIM Summary 44" xfId="23835"/>
    <cellStyle name="_VC 6.15.06 update on 06GRC power costs.xls Chart 3_NIM Summary 44 2" xfId="23836"/>
    <cellStyle name="_VC 6.15.06 update on 06GRC power costs.xls Chart 3_NIM Summary 45" xfId="23837"/>
    <cellStyle name="_VC 6.15.06 update on 06GRC power costs.xls Chart 3_NIM Summary 45 2" xfId="23838"/>
    <cellStyle name="_VC 6.15.06 update on 06GRC power costs.xls Chart 3_NIM Summary 46" xfId="23839"/>
    <cellStyle name="_VC 6.15.06 update on 06GRC power costs.xls Chart 3_NIM Summary 46 2" xfId="23840"/>
    <cellStyle name="_VC 6.15.06 update on 06GRC power costs.xls Chart 3_NIM Summary 47" xfId="23841"/>
    <cellStyle name="_VC 6.15.06 update on 06GRC power costs.xls Chart 3_NIM Summary 47 2" xfId="23842"/>
    <cellStyle name="_VC 6.15.06 update on 06GRC power costs.xls Chart 3_NIM Summary 48" xfId="23843"/>
    <cellStyle name="_VC 6.15.06 update on 06GRC power costs.xls Chart 3_NIM Summary 49" xfId="23844"/>
    <cellStyle name="_VC 6.15.06 update on 06GRC power costs.xls Chart 3_NIM Summary 5" xfId="23845"/>
    <cellStyle name="_VC 6.15.06 update on 06GRC power costs.xls Chart 3_NIM Summary 5 2" xfId="23846"/>
    <cellStyle name="_VC 6.15.06 update on 06GRC power costs.xls Chart 3_NIM Summary 5 2 2" xfId="23847"/>
    <cellStyle name="_VC 6.15.06 update on 06GRC power costs.xls Chart 3_NIM Summary 5 3" xfId="23848"/>
    <cellStyle name="_VC 6.15.06 update on 06GRC power costs.xls Chart 3_NIM Summary 50" xfId="23849"/>
    <cellStyle name="_VC 6.15.06 update on 06GRC power costs.xls Chart 3_NIM Summary 51" xfId="23850"/>
    <cellStyle name="_VC 6.15.06 update on 06GRC power costs.xls Chart 3_NIM Summary 6" xfId="23851"/>
    <cellStyle name="_VC 6.15.06 update on 06GRC power costs.xls Chart 3_NIM Summary 6 2" xfId="23852"/>
    <cellStyle name="_VC 6.15.06 update on 06GRC power costs.xls Chart 3_NIM Summary 6 2 2" xfId="23853"/>
    <cellStyle name="_VC 6.15.06 update on 06GRC power costs.xls Chart 3_NIM Summary 6 3" xfId="23854"/>
    <cellStyle name="_VC 6.15.06 update on 06GRC power costs.xls Chart 3_NIM Summary 7" xfId="23855"/>
    <cellStyle name="_VC 6.15.06 update on 06GRC power costs.xls Chart 3_NIM Summary 7 2" xfId="23856"/>
    <cellStyle name="_VC 6.15.06 update on 06GRC power costs.xls Chart 3_NIM Summary 7 2 2" xfId="23857"/>
    <cellStyle name="_VC 6.15.06 update on 06GRC power costs.xls Chart 3_NIM Summary 7 3" xfId="23858"/>
    <cellStyle name="_VC 6.15.06 update on 06GRC power costs.xls Chart 3_NIM Summary 7 4" xfId="23859"/>
    <cellStyle name="_VC 6.15.06 update on 06GRC power costs.xls Chart 3_NIM Summary 8" xfId="23860"/>
    <cellStyle name="_VC 6.15.06 update on 06GRC power costs.xls Chart 3_NIM Summary 8 2" xfId="23861"/>
    <cellStyle name="_VC 6.15.06 update on 06GRC power costs.xls Chart 3_NIM Summary 8 2 2" xfId="23862"/>
    <cellStyle name="_VC 6.15.06 update on 06GRC power costs.xls Chart 3_NIM Summary 8 3" xfId="23863"/>
    <cellStyle name="_VC 6.15.06 update on 06GRC power costs.xls Chart 3_NIM Summary 8 4" xfId="23864"/>
    <cellStyle name="_VC 6.15.06 update on 06GRC power costs.xls Chart 3_NIM Summary 9" xfId="23865"/>
    <cellStyle name="_VC 6.15.06 update on 06GRC power costs.xls Chart 3_NIM Summary 9 2" xfId="23866"/>
    <cellStyle name="_VC 6.15.06 update on 06GRC power costs.xls Chart 3_NIM Summary 9 2 2" xfId="23867"/>
    <cellStyle name="_VC 6.15.06 update on 06GRC power costs.xls Chart 3_NIM Summary 9 3" xfId="23868"/>
    <cellStyle name="_VC 6.15.06 update on 06GRC power costs.xls Chart 3_NIM Summary 9 4" xfId="23869"/>
    <cellStyle name="_VC 6.15.06 update on 06GRC power costs.xls Chart 3_NIM Summary_DEM-WP(C) ENERG10C--ctn Mid-C_042010 2010GRC" xfId="23870"/>
    <cellStyle name="_VC 6.15.06 update on 06GRC power costs.xls Chart 3_NIM Summary_DEM-WP(C) ENERG10C--ctn Mid-C_042010 2010GRC 2" xfId="23871"/>
    <cellStyle name="_VC 6.15.06 update on 06GRC power costs.xls Chart 3_PCA 10 -  Exhibit D Dec 2011" xfId="23872"/>
    <cellStyle name="_VC 6.15.06 update on 06GRC power costs.xls Chart 3_PCA 10 -  Exhibit D Dec 2011 2" xfId="23873"/>
    <cellStyle name="_VC 6.15.06 update on 06GRC power costs.xls Chart 3_PCA 10 -  Exhibit D from A Kellogg Jan 2011" xfId="23874"/>
    <cellStyle name="_VC 6.15.06 update on 06GRC power costs.xls Chart 3_PCA 10 -  Exhibit D from A Kellogg Jan 2011 2" xfId="23875"/>
    <cellStyle name="_VC 6.15.06 update on 06GRC power costs.xls Chart 3_PCA 10 -  Exhibit D from A Kellogg July 2011" xfId="23876"/>
    <cellStyle name="_VC 6.15.06 update on 06GRC power costs.xls Chart 3_PCA 10 -  Exhibit D from A Kellogg July 2011 2" xfId="23877"/>
    <cellStyle name="_VC 6.15.06 update on 06GRC power costs.xls Chart 3_PCA 10 -  Exhibit D from S Free Rcv'd 12-11" xfId="23878"/>
    <cellStyle name="_VC 6.15.06 update on 06GRC power costs.xls Chart 3_PCA 10 -  Exhibit D from S Free Rcv'd 12-11 2" xfId="23879"/>
    <cellStyle name="_VC 6.15.06 update on 06GRC power costs.xls Chart 3_PCA 11 -  Exhibit D Jan 2012 fr A Kellogg" xfId="23880"/>
    <cellStyle name="_VC 6.15.06 update on 06GRC power costs.xls Chart 3_PCA 11 -  Exhibit D Jan 2012 fr A Kellogg 2" xfId="23881"/>
    <cellStyle name="_VC 6.15.06 update on 06GRC power costs.xls Chart 3_PCA 11 -  Exhibit D Jan 2012 WF" xfId="23882"/>
    <cellStyle name="_VC 6.15.06 update on 06GRC power costs.xls Chart 3_PCA 11 -  Exhibit D Jan 2012 WF 2" xfId="23883"/>
    <cellStyle name="_VC 6.15.06 update on 06GRC power costs.xls Chart 3_PCA 9 -  Exhibit D April 2010" xfId="23884"/>
    <cellStyle name="_VC 6.15.06 update on 06GRC power costs.xls Chart 3_PCA 9 -  Exhibit D April 2010 (3)" xfId="23885"/>
    <cellStyle name="_VC 6.15.06 update on 06GRC power costs.xls Chart 3_PCA 9 -  Exhibit D April 2010 (3) 2" xfId="23886"/>
    <cellStyle name="_VC 6.15.06 update on 06GRC power costs.xls Chart 3_PCA 9 -  Exhibit D April 2010 (3) 2 2" xfId="23887"/>
    <cellStyle name="_VC 6.15.06 update on 06GRC power costs.xls Chart 3_PCA 9 -  Exhibit D April 2010 (3) 2 2 2" xfId="23888"/>
    <cellStyle name="_VC 6.15.06 update on 06GRC power costs.xls Chart 3_PCA 9 -  Exhibit D April 2010 (3) 2 2 2 2" xfId="23889"/>
    <cellStyle name="_VC 6.15.06 update on 06GRC power costs.xls Chart 3_PCA 9 -  Exhibit D April 2010 (3) 2 3" xfId="23890"/>
    <cellStyle name="_VC 6.15.06 update on 06GRC power costs.xls Chart 3_PCA 9 -  Exhibit D April 2010 (3) 2 3 2" xfId="23891"/>
    <cellStyle name="_VC 6.15.06 update on 06GRC power costs.xls Chart 3_PCA 9 -  Exhibit D April 2010 (3) 2 4" xfId="23892"/>
    <cellStyle name="_VC 6.15.06 update on 06GRC power costs.xls Chart 3_PCA 9 -  Exhibit D April 2010 (3) 2 4 2" xfId="23893"/>
    <cellStyle name="_VC 6.15.06 update on 06GRC power costs.xls Chart 3_PCA 9 -  Exhibit D April 2010 (3) 3" xfId="23894"/>
    <cellStyle name="_VC 6.15.06 update on 06GRC power costs.xls Chart 3_PCA 9 -  Exhibit D April 2010 (3) 3 2" xfId="23895"/>
    <cellStyle name="_VC 6.15.06 update on 06GRC power costs.xls Chart 3_PCA 9 -  Exhibit D April 2010 (3) 3 2 2" xfId="23896"/>
    <cellStyle name="_VC 6.15.06 update on 06GRC power costs.xls Chart 3_PCA 9 -  Exhibit D April 2010 (3) 3 3" xfId="23897"/>
    <cellStyle name="_VC 6.15.06 update on 06GRC power costs.xls Chart 3_PCA 9 -  Exhibit D April 2010 (3) 4" xfId="23898"/>
    <cellStyle name="_VC 6.15.06 update on 06GRC power costs.xls Chart 3_PCA 9 -  Exhibit D April 2010 (3) 4 2" xfId="23899"/>
    <cellStyle name="_VC 6.15.06 update on 06GRC power costs.xls Chart 3_PCA 9 -  Exhibit D April 2010 (3) 4 2 2" xfId="23900"/>
    <cellStyle name="_VC 6.15.06 update on 06GRC power costs.xls Chart 3_PCA 9 -  Exhibit D April 2010 (3) 4 3" xfId="23901"/>
    <cellStyle name="_VC 6.15.06 update on 06GRC power costs.xls Chart 3_PCA 9 -  Exhibit D April 2010 (3) 5" xfId="23902"/>
    <cellStyle name="_VC 6.15.06 update on 06GRC power costs.xls Chart 3_PCA 9 -  Exhibit D April 2010 (3) 5 2" xfId="23903"/>
    <cellStyle name="_VC 6.15.06 update on 06GRC power costs.xls Chart 3_PCA 9 -  Exhibit D April 2010 (3) 6" xfId="23904"/>
    <cellStyle name="_VC 6.15.06 update on 06GRC power costs.xls Chart 3_PCA 9 -  Exhibit D April 2010 (3) 6 2" xfId="23905"/>
    <cellStyle name="_VC 6.15.06 update on 06GRC power costs.xls Chart 3_PCA 9 -  Exhibit D April 2010 (3)_DEM-WP(C) ENERG10C--ctn Mid-C_042010 2010GRC" xfId="23906"/>
    <cellStyle name="_VC 6.15.06 update on 06GRC power costs.xls Chart 3_PCA 9 -  Exhibit D April 2010 (3)_DEM-WP(C) ENERG10C--ctn Mid-C_042010 2010GRC 2" xfId="23907"/>
    <cellStyle name="_VC 6.15.06 update on 06GRC power costs.xls Chart 3_PCA 9 -  Exhibit D April 2010 2" xfId="23908"/>
    <cellStyle name="_VC 6.15.06 update on 06GRC power costs.xls Chart 3_PCA 9 -  Exhibit D April 2010 2 2" xfId="23909"/>
    <cellStyle name="_VC 6.15.06 update on 06GRC power costs.xls Chart 3_PCA 9 -  Exhibit D April 2010 3" xfId="23910"/>
    <cellStyle name="_VC 6.15.06 update on 06GRC power costs.xls Chart 3_PCA 9 -  Exhibit D April 2010 3 2" xfId="23911"/>
    <cellStyle name="_VC 6.15.06 update on 06GRC power costs.xls Chart 3_PCA 9 -  Exhibit D April 2010 4" xfId="23912"/>
    <cellStyle name="_VC 6.15.06 update on 06GRC power costs.xls Chart 3_PCA 9 -  Exhibit D April 2010 4 2" xfId="23913"/>
    <cellStyle name="_VC 6.15.06 update on 06GRC power costs.xls Chart 3_PCA 9 -  Exhibit D April 2010 5" xfId="23914"/>
    <cellStyle name="_VC 6.15.06 update on 06GRC power costs.xls Chart 3_PCA 9 -  Exhibit D April 2010 5 2" xfId="23915"/>
    <cellStyle name="_VC 6.15.06 update on 06GRC power costs.xls Chart 3_PCA 9 -  Exhibit D April 2010 6" xfId="23916"/>
    <cellStyle name="_VC 6.15.06 update on 06GRC power costs.xls Chart 3_PCA 9 -  Exhibit D April 2010 6 2" xfId="23917"/>
    <cellStyle name="_VC 6.15.06 update on 06GRC power costs.xls Chart 3_PCA 9 -  Exhibit D April 2010 7" xfId="23918"/>
    <cellStyle name="_VC 6.15.06 update on 06GRC power costs.xls Chart 3_PCA 9 -  Exhibit D Nov 2010" xfId="23919"/>
    <cellStyle name="_VC 6.15.06 update on 06GRC power costs.xls Chart 3_PCA 9 -  Exhibit D Nov 2010 2" xfId="23920"/>
    <cellStyle name="_VC 6.15.06 update on 06GRC power costs.xls Chart 3_PCA 9 -  Exhibit D Nov 2010 2 2" xfId="23921"/>
    <cellStyle name="_VC 6.15.06 update on 06GRC power costs.xls Chart 3_PCA 9 -  Exhibit D Nov 2010 3" xfId="23922"/>
    <cellStyle name="_VC 6.15.06 update on 06GRC power costs.xls Chart 3_PCA 9 - Exhibit D at August 2010" xfId="23923"/>
    <cellStyle name="_VC 6.15.06 update on 06GRC power costs.xls Chart 3_PCA 9 - Exhibit D at August 2010 2" xfId="23924"/>
    <cellStyle name="_VC 6.15.06 update on 06GRC power costs.xls Chart 3_PCA 9 - Exhibit D at August 2010 2 2" xfId="23925"/>
    <cellStyle name="_VC 6.15.06 update on 06GRC power costs.xls Chart 3_PCA 9 - Exhibit D at August 2010 3" xfId="23926"/>
    <cellStyle name="_VC 6.15.06 update on 06GRC power costs.xls Chart 3_PCA 9 - Exhibit D June 2010 GRC" xfId="23927"/>
    <cellStyle name="_VC 6.15.06 update on 06GRC power costs.xls Chart 3_PCA 9 - Exhibit D June 2010 GRC 2" xfId="23928"/>
    <cellStyle name="_VC 6.15.06 update on 06GRC power costs.xls Chart 3_PCA 9 - Exhibit D June 2010 GRC 2 2" xfId="23929"/>
    <cellStyle name="_VC 6.15.06 update on 06GRC power costs.xls Chart 3_PCA 9 - Exhibit D June 2010 GRC 3" xfId="23930"/>
    <cellStyle name="_VC 6.15.06 update on 06GRC power costs.xls Chart 3_Power Costs - Comparison bx Rbtl-Staff-Jt-PC" xfId="23931"/>
    <cellStyle name="_VC 6.15.06 update on 06GRC power costs.xls Chart 3_Power Costs - Comparison bx Rbtl-Staff-Jt-PC 2" xfId="23932"/>
    <cellStyle name="_VC 6.15.06 update on 06GRC power costs.xls Chart 3_Power Costs - Comparison bx Rbtl-Staff-Jt-PC 2 2" xfId="23933"/>
    <cellStyle name="_VC 6.15.06 update on 06GRC power costs.xls Chart 3_Power Costs - Comparison bx Rbtl-Staff-Jt-PC 2 2 2" xfId="23934"/>
    <cellStyle name="_VC 6.15.06 update on 06GRC power costs.xls Chart 3_Power Costs - Comparison bx Rbtl-Staff-Jt-PC 2 2 2 2" xfId="23935"/>
    <cellStyle name="_VC 6.15.06 update on 06GRC power costs.xls Chart 3_Power Costs - Comparison bx Rbtl-Staff-Jt-PC 2 3" xfId="23936"/>
    <cellStyle name="_VC 6.15.06 update on 06GRC power costs.xls Chart 3_Power Costs - Comparison bx Rbtl-Staff-Jt-PC 2 3 2" xfId="23937"/>
    <cellStyle name="_VC 6.15.06 update on 06GRC power costs.xls Chart 3_Power Costs - Comparison bx Rbtl-Staff-Jt-PC 2 4" xfId="23938"/>
    <cellStyle name="_VC 6.15.06 update on 06GRC power costs.xls Chart 3_Power Costs - Comparison bx Rbtl-Staff-Jt-PC 2 4 2" xfId="23939"/>
    <cellStyle name="_VC 6.15.06 update on 06GRC power costs.xls Chart 3_Power Costs - Comparison bx Rbtl-Staff-Jt-PC 3" xfId="23940"/>
    <cellStyle name="_VC 6.15.06 update on 06GRC power costs.xls Chart 3_Power Costs - Comparison bx Rbtl-Staff-Jt-PC 3 2" xfId="23941"/>
    <cellStyle name="_VC 6.15.06 update on 06GRC power costs.xls Chart 3_Power Costs - Comparison bx Rbtl-Staff-Jt-PC 3 2 2" xfId="23942"/>
    <cellStyle name="_VC 6.15.06 update on 06GRC power costs.xls Chart 3_Power Costs - Comparison bx Rbtl-Staff-Jt-PC 3 3" xfId="23943"/>
    <cellStyle name="_VC 6.15.06 update on 06GRC power costs.xls Chart 3_Power Costs - Comparison bx Rbtl-Staff-Jt-PC 4" xfId="23944"/>
    <cellStyle name="_VC 6.15.06 update on 06GRC power costs.xls Chart 3_Power Costs - Comparison bx Rbtl-Staff-Jt-PC 4 2" xfId="23945"/>
    <cellStyle name="_VC 6.15.06 update on 06GRC power costs.xls Chart 3_Power Costs - Comparison bx Rbtl-Staff-Jt-PC 4 2 2" xfId="23946"/>
    <cellStyle name="_VC 6.15.06 update on 06GRC power costs.xls Chart 3_Power Costs - Comparison bx Rbtl-Staff-Jt-PC 4 3" xfId="23947"/>
    <cellStyle name="_VC 6.15.06 update on 06GRC power costs.xls Chart 3_Power Costs - Comparison bx Rbtl-Staff-Jt-PC 5" xfId="23948"/>
    <cellStyle name="_VC 6.15.06 update on 06GRC power costs.xls Chart 3_Power Costs - Comparison bx Rbtl-Staff-Jt-PC 5 2" xfId="23949"/>
    <cellStyle name="_VC 6.15.06 update on 06GRC power costs.xls Chart 3_Power Costs - Comparison bx Rbtl-Staff-Jt-PC 6" xfId="23950"/>
    <cellStyle name="_VC 6.15.06 update on 06GRC power costs.xls Chart 3_Power Costs - Comparison bx Rbtl-Staff-Jt-PC 6 2" xfId="23951"/>
    <cellStyle name="_VC 6.15.06 update on 06GRC power costs.xls Chart 3_Power Costs - Comparison bx Rbtl-Staff-Jt-PC_Adj Bench DR 3 for Initial Briefs (Electric)" xfId="23952"/>
    <cellStyle name="_VC 6.15.06 update on 06GRC power costs.xls Chart 3_Power Costs - Comparison bx Rbtl-Staff-Jt-PC_Adj Bench DR 3 for Initial Briefs (Electric) 2" xfId="23953"/>
    <cellStyle name="_VC 6.15.06 update on 06GRC power costs.xls Chart 3_Power Costs - Comparison bx Rbtl-Staff-Jt-PC_Adj Bench DR 3 for Initial Briefs (Electric) 2 2" xfId="23954"/>
    <cellStyle name="_VC 6.15.06 update on 06GRC power costs.xls Chart 3_Power Costs - Comparison bx Rbtl-Staff-Jt-PC_Adj Bench DR 3 for Initial Briefs (Electric) 2 2 2" xfId="23955"/>
    <cellStyle name="_VC 6.15.06 update on 06GRC power costs.xls Chart 3_Power Costs - Comparison bx Rbtl-Staff-Jt-PC_Adj Bench DR 3 for Initial Briefs (Electric) 2 2 2 2" xfId="23956"/>
    <cellStyle name="_VC 6.15.06 update on 06GRC power costs.xls Chart 3_Power Costs - Comparison bx Rbtl-Staff-Jt-PC_Adj Bench DR 3 for Initial Briefs (Electric) 2 3" xfId="23957"/>
    <cellStyle name="_VC 6.15.06 update on 06GRC power costs.xls Chart 3_Power Costs - Comparison bx Rbtl-Staff-Jt-PC_Adj Bench DR 3 for Initial Briefs (Electric) 2 3 2" xfId="23958"/>
    <cellStyle name="_VC 6.15.06 update on 06GRC power costs.xls Chart 3_Power Costs - Comparison bx Rbtl-Staff-Jt-PC_Adj Bench DR 3 for Initial Briefs (Electric) 2 4" xfId="23959"/>
    <cellStyle name="_VC 6.15.06 update on 06GRC power costs.xls Chart 3_Power Costs - Comparison bx Rbtl-Staff-Jt-PC_Adj Bench DR 3 for Initial Briefs (Electric) 2 4 2" xfId="23960"/>
    <cellStyle name="_VC 6.15.06 update on 06GRC power costs.xls Chart 3_Power Costs - Comparison bx Rbtl-Staff-Jt-PC_Adj Bench DR 3 for Initial Briefs (Electric) 3" xfId="23961"/>
    <cellStyle name="_VC 6.15.06 update on 06GRC power costs.xls Chart 3_Power Costs - Comparison bx Rbtl-Staff-Jt-PC_Adj Bench DR 3 for Initial Briefs (Electric) 3 2" xfId="23962"/>
    <cellStyle name="_VC 6.15.06 update on 06GRC power costs.xls Chart 3_Power Costs - Comparison bx Rbtl-Staff-Jt-PC_Adj Bench DR 3 for Initial Briefs (Electric) 3 2 2" xfId="23963"/>
    <cellStyle name="_VC 6.15.06 update on 06GRC power costs.xls Chart 3_Power Costs - Comparison bx Rbtl-Staff-Jt-PC_Adj Bench DR 3 for Initial Briefs (Electric) 3 3" xfId="23964"/>
    <cellStyle name="_VC 6.15.06 update on 06GRC power costs.xls Chart 3_Power Costs - Comparison bx Rbtl-Staff-Jt-PC_Adj Bench DR 3 for Initial Briefs (Electric) 4" xfId="23965"/>
    <cellStyle name="_VC 6.15.06 update on 06GRC power costs.xls Chart 3_Power Costs - Comparison bx Rbtl-Staff-Jt-PC_Adj Bench DR 3 for Initial Briefs (Electric) 4 2" xfId="23966"/>
    <cellStyle name="_VC 6.15.06 update on 06GRC power costs.xls Chart 3_Power Costs - Comparison bx Rbtl-Staff-Jt-PC_Adj Bench DR 3 for Initial Briefs (Electric) 4 2 2" xfId="23967"/>
    <cellStyle name="_VC 6.15.06 update on 06GRC power costs.xls Chart 3_Power Costs - Comparison bx Rbtl-Staff-Jt-PC_Adj Bench DR 3 for Initial Briefs (Electric) 4 3" xfId="23968"/>
    <cellStyle name="_VC 6.15.06 update on 06GRC power costs.xls Chart 3_Power Costs - Comparison bx Rbtl-Staff-Jt-PC_Adj Bench DR 3 for Initial Briefs (Electric) 5" xfId="23969"/>
    <cellStyle name="_VC 6.15.06 update on 06GRC power costs.xls Chart 3_Power Costs - Comparison bx Rbtl-Staff-Jt-PC_Adj Bench DR 3 for Initial Briefs (Electric) 5 2" xfId="23970"/>
    <cellStyle name="_VC 6.15.06 update on 06GRC power costs.xls Chart 3_Power Costs - Comparison bx Rbtl-Staff-Jt-PC_Adj Bench DR 3 for Initial Briefs (Electric) 6" xfId="23971"/>
    <cellStyle name="_VC 6.15.06 update on 06GRC power costs.xls Chart 3_Power Costs - Comparison bx Rbtl-Staff-Jt-PC_Adj Bench DR 3 for Initial Briefs (Electric) 6 2" xfId="23972"/>
    <cellStyle name="_VC 6.15.06 update on 06GRC power costs.xls Chart 3_Power Costs - Comparison bx Rbtl-Staff-Jt-PC_Adj Bench DR 3 for Initial Briefs (Electric)_DEM-WP(C) ENERG10C--ctn Mid-C_042010 2010GRC" xfId="23973"/>
    <cellStyle name="_VC 6.15.06 update on 06GRC power costs.xls Chart 3_Power Costs - Comparison bx Rbtl-Staff-Jt-PC_Adj Bench DR 3 for Initial Briefs (Electric)_DEM-WP(C) ENERG10C--ctn Mid-C_042010 2010GRC 2" xfId="23974"/>
    <cellStyle name="_VC 6.15.06 update on 06GRC power costs.xls Chart 3_Power Costs - Comparison bx Rbtl-Staff-Jt-PC_DEM-WP(C) ENERG10C--ctn Mid-C_042010 2010GRC" xfId="23975"/>
    <cellStyle name="_VC 6.15.06 update on 06GRC power costs.xls Chart 3_Power Costs - Comparison bx Rbtl-Staff-Jt-PC_DEM-WP(C) ENERG10C--ctn Mid-C_042010 2010GRC 2" xfId="23976"/>
    <cellStyle name="_VC 6.15.06 update on 06GRC power costs.xls Chart 3_Power Costs - Comparison bx Rbtl-Staff-Jt-PC_Electric Rev Req Model (2009 GRC) Rebuttal" xfId="23977"/>
    <cellStyle name="_VC 6.15.06 update on 06GRC power costs.xls Chart 3_Power Costs - Comparison bx Rbtl-Staff-Jt-PC_Electric Rev Req Model (2009 GRC) Rebuttal 2" xfId="23978"/>
    <cellStyle name="_VC 6.15.06 update on 06GRC power costs.xls Chart 3_Power Costs - Comparison bx Rbtl-Staff-Jt-PC_Electric Rev Req Model (2009 GRC) Rebuttal 2 2" xfId="23979"/>
    <cellStyle name="_VC 6.15.06 update on 06GRC power costs.xls Chart 3_Power Costs - Comparison bx Rbtl-Staff-Jt-PC_Electric Rev Req Model (2009 GRC) Rebuttal 2 2 2" xfId="23980"/>
    <cellStyle name="_VC 6.15.06 update on 06GRC power costs.xls Chart 3_Power Costs - Comparison bx Rbtl-Staff-Jt-PC_Electric Rev Req Model (2009 GRC) Rebuttal 2 3" xfId="23981"/>
    <cellStyle name="_VC 6.15.06 update on 06GRC power costs.xls Chart 3_Power Costs - Comparison bx Rbtl-Staff-Jt-PC_Electric Rev Req Model (2009 GRC) Rebuttal 3" xfId="23982"/>
    <cellStyle name="_VC 6.15.06 update on 06GRC power costs.xls Chart 3_Power Costs - Comparison bx Rbtl-Staff-Jt-PC_Electric Rev Req Model (2009 GRC) Rebuttal 3 2" xfId="23983"/>
    <cellStyle name="_VC 6.15.06 update on 06GRC power costs.xls Chart 3_Power Costs - Comparison bx Rbtl-Staff-Jt-PC_Electric Rev Req Model (2009 GRC) Rebuttal 4" xfId="23984"/>
    <cellStyle name="_VC 6.15.06 update on 06GRC power costs.xls Chart 3_Power Costs - Comparison bx Rbtl-Staff-Jt-PC_Electric Rev Req Model (2009 GRC) Rebuttal REmoval of New  WH Solar AdjustMI" xfId="23985"/>
    <cellStyle name="_VC 6.15.06 update on 06GRC power costs.xls Chart 3_Power Costs - Comparison bx Rbtl-Staff-Jt-PC_Electric Rev Req Model (2009 GRC) Rebuttal REmoval of New  WH Solar AdjustMI 2" xfId="23986"/>
    <cellStyle name="_VC 6.15.06 update on 06GRC power costs.xls Chart 3_Power Costs - Comparison bx Rbtl-Staff-Jt-PC_Electric Rev Req Model (2009 GRC) Rebuttal REmoval of New  WH Solar AdjustMI 2 2" xfId="23987"/>
    <cellStyle name="_VC 6.15.06 update on 06GRC power costs.xls Chart 3_Power Costs - Comparison bx Rbtl-Staff-Jt-PC_Electric Rev Req Model (2009 GRC) Rebuttal REmoval of New  WH Solar AdjustMI 2 2 2" xfId="23988"/>
    <cellStyle name="_VC 6.15.06 update on 06GRC power costs.xls Chart 3_Power Costs - Comparison bx Rbtl-Staff-Jt-PC_Electric Rev Req Model (2009 GRC) Rebuttal REmoval of New  WH Solar AdjustMI 2 2 2 2" xfId="23989"/>
    <cellStyle name="_VC 6.15.06 update on 06GRC power costs.xls Chart 3_Power Costs - Comparison bx Rbtl-Staff-Jt-PC_Electric Rev Req Model (2009 GRC) Rebuttal REmoval of New  WH Solar AdjustMI 2 3" xfId="23990"/>
    <cellStyle name="_VC 6.15.06 update on 06GRC power costs.xls Chart 3_Power Costs - Comparison bx Rbtl-Staff-Jt-PC_Electric Rev Req Model (2009 GRC) Rebuttal REmoval of New  WH Solar AdjustMI 2 3 2" xfId="23991"/>
    <cellStyle name="_VC 6.15.06 update on 06GRC power costs.xls Chart 3_Power Costs - Comparison bx Rbtl-Staff-Jt-PC_Electric Rev Req Model (2009 GRC) Rebuttal REmoval of New  WH Solar AdjustMI 2 4" xfId="23992"/>
    <cellStyle name="_VC 6.15.06 update on 06GRC power costs.xls Chart 3_Power Costs - Comparison bx Rbtl-Staff-Jt-PC_Electric Rev Req Model (2009 GRC) Rebuttal REmoval of New  WH Solar AdjustMI 2 4 2" xfId="23993"/>
    <cellStyle name="_VC 6.15.06 update on 06GRC power costs.xls Chart 3_Power Costs - Comparison bx Rbtl-Staff-Jt-PC_Electric Rev Req Model (2009 GRC) Rebuttal REmoval of New  WH Solar AdjustMI 3" xfId="23994"/>
    <cellStyle name="_VC 6.15.06 update on 06GRC power costs.xls Chart 3_Power Costs - Comparison bx Rbtl-Staff-Jt-PC_Electric Rev Req Model (2009 GRC) Rebuttal REmoval of New  WH Solar AdjustMI 3 2" xfId="23995"/>
    <cellStyle name="_VC 6.15.06 update on 06GRC power costs.xls Chart 3_Power Costs - Comparison bx Rbtl-Staff-Jt-PC_Electric Rev Req Model (2009 GRC) Rebuttal REmoval of New  WH Solar AdjustMI 3 2 2" xfId="23996"/>
    <cellStyle name="_VC 6.15.06 update on 06GRC power costs.xls Chart 3_Power Costs - Comparison bx Rbtl-Staff-Jt-PC_Electric Rev Req Model (2009 GRC) Rebuttal REmoval of New  WH Solar AdjustMI 3 3" xfId="23997"/>
    <cellStyle name="_VC 6.15.06 update on 06GRC power costs.xls Chart 3_Power Costs - Comparison bx Rbtl-Staff-Jt-PC_Electric Rev Req Model (2009 GRC) Rebuttal REmoval of New  WH Solar AdjustMI 4" xfId="23998"/>
    <cellStyle name="_VC 6.15.06 update on 06GRC power costs.xls Chart 3_Power Costs - Comparison bx Rbtl-Staff-Jt-PC_Electric Rev Req Model (2009 GRC) Rebuttal REmoval of New  WH Solar AdjustMI 4 2" xfId="23999"/>
    <cellStyle name="_VC 6.15.06 update on 06GRC power costs.xls Chart 3_Power Costs - Comparison bx Rbtl-Staff-Jt-PC_Electric Rev Req Model (2009 GRC) Rebuttal REmoval of New  WH Solar AdjustMI 4 2 2" xfId="24000"/>
    <cellStyle name="_VC 6.15.06 update on 06GRC power costs.xls Chart 3_Power Costs - Comparison bx Rbtl-Staff-Jt-PC_Electric Rev Req Model (2009 GRC) Rebuttal REmoval of New  WH Solar AdjustMI 4 3" xfId="24001"/>
    <cellStyle name="_VC 6.15.06 update on 06GRC power costs.xls Chart 3_Power Costs - Comparison bx Rbtl-Staff-Jt-PC_Electric Rev Req Model (2009 GRC) Rebuttal REmoval of New  WH Solar AdjustMI 5" xfId="24002"/>
    <cellStyle name="_VC 6.15.06 update on 06GRC power costs.xls Chart 3_Power Costs - Comparison bx Rbtl-Staff-Jt-PC_Electric Rev Req Model (2009 GRC) Rebuttal REmoval of New  WH Solar AdjustMI 5 2" xfId="24003"/>
    <cellStyle name="_VC 6.15.06 update on 06GRC power costs.xls Chart 3_Power Costs - Comparison bx Rbtl-Staff-Jt-PC_Electric Rev Req Model (2009 GRC) Rebuttal REmoval of New  WH Solar AdjustMI 6" xfId="24004"/>
    <cellStyle name="_VC 6.15.06 update on 06GRC power costs.xls Chart 3_Power Costs - Comparison bx Rbtl-Staff-Jt-PC_Electric Rev Req Model (2009 GRC) Rebuttal REmoval of New  WH Solar AdjustMI 6 2" xfId="24005"/>
    <cellStyle name="_VC 6.15.06 update on 06GRC power costs.xls Chart 3_Power Costs - Comparison bx Rbtl-Staff-Jt-PC_Electric Rev Req Model (2009 GRC) Rebuttal REmoval of New  WH Solar AdjustMI_DEM-WP(C) ENERG10C--ctn Mid-C_042010 2010GRC" xfId="24006"/>
    <cellStyle name="_VC 6.15.06 update on 06GRC power costs.xls Chart 3_Power Costs - Comparison bx Rbtl-Staff-Jt-PC_Electric Rev Req Model (2009 GRC) Rebuttal REmoval of New  WH Solar AdjustMI_DEM-WP(C) ENERG10C--ctn Mid-C_042010 2010GRC 2" xfId="24007"/>
    <cellStyle name="_VC 6.15.06 update on 06GRC power costs.xls Chart 3_Power Costs - Comparison bx Rbtl-Staff-Jt-PC_Electric Rev Req Model (2009 GRC) Revised 01-18-2010" xfId="24008"/>
    <cellStyle name="_VC 6.15.06 update on 06GRC power costs.xls Chart 3_Power Costs - Comparison bx Rbtl-Staff-Jt-PC_Electric Rev Req Model (2009 GRC) Revised 01-18-2010 2" xfId="24009"/>
    <cellStyle name="_VC 6.15.06 update on 06GRC power costs.xls Chart 3_Power Costs - Comparison bx Rbtl-Staff-Jt-PC_Electric Rev Req Model (2009 GRC) Revised 01-18-2010 2 2" xfId="24010"/>
    <cellStyle name="_VC 6.15.06 update on 06GRC power costs.xls Chart 3_Power Costs - Comparison bx Rbtl-Staff-Jt-PC_Electric Rev Req Model (2009 GRC) Revised 01-18-2010 2 2 2" xfId="24011"/>
    <cellStyle name="_VC 6.15.06 update on 06GRC power costs.xls Chart 3_Power Costs - Comparison bx Rbtl-Staff-Jt-PC_Electric Rev Req Model (2009 GRC) Revised 01-18-2010 2 2 2 2" xfId="24012"/>
    <cellStyle name="_VC 6.15.06 update on 06GRC power costs.xls Chart 3_Power Costs - Comparison bx Rbtl-Staff-Jt-PC_Electric Rev Req Model (2009 GRC) Revised 01-18-2010 2 3" xfId="24013"/>
    <cellStyle name="_VC 6.15.06 update on 06GRC power costs.xls Chart 3_Power Costs - Comparison bx Rbtl-Staff-Jt-PC_Electric Rev Req Model (2009 GRC) Revised 01-18-2010 2 3 2" xfId="24014"/>
    <cellStyle name="_VC 6.15.06 update on 06GRC power costs.xls Chart 3_Power Costs - Comparison bx Rbtl-Staff-Jt-PC_Electric Rev Req Model (2009 GRC) Revised 01-18-2010 2 4" xfId="24015"/>
    <cellStyle name="_VC 6.15.06 update on 06GRC power costs.xls Chart 3_Power Costs - Comparison bx Rbtl-Staff-Jt-PC_Electric Rev Req Model (2009 GRC) Revised 01-18-2010 2 4 2" xfId="24016"/>
    <cellStyle name="_VC 6.15.06 update on 06GRC power costs.xls Chart 3_Power Costs - Comparison bx Rbtl-Staff-Jt-PC_Electric Rev Req Model (2009 GRC) Revised 01-18-2010 3" xfId="24017"/>
    <cellStyle name="_VC 6.15.06 update on 06GRC power costs.xls Chart 3_Power Costs - Comparison bx Rbtl-Staff-Jt-PC_Electric Rev Req Model (2009 GRC) Revised 01-18-2010 3 2" xfId="24018"/>
    <cellStyle name="_VC 6.15.06 update on 06GRC power costs.xls Chart 3_Power Costs - Comparison bx Rbtl-Staff-Jt-PC_Electric Rev Req Model (2009 GRC) Revised 01-18-2010 3 2 2" xfId="24019"/>
    <cellStyle name="_VC 6.15.06 update on 06GRC power costs.xls Chart 3_Power Costs - Comparison bx Rbtl-Staff-Jt-PC_Electric Rev Req Model (2009 GRC) Revised 01-18-2010 3 3" xfId="24020"/>
    <cellStyle name="_VC 6.15.06 update on 06GRC power costs.xls Chart 3_Power Costs - Comparison bx Rbtl-Staff-Jt-PC_Electric Rev Req Model (2009 GRC) Revised 01-18-2010 4" xfId="24021"/>
    <cellStyle name="_VC 6.15.06 update on 06GRC power costs.xls Chart 3_Power Costs - Comparison bx Rbtl-Staff-Jt-PC_Electric Rev Req Model (2009 GRC) Revised 01-18-2010 4 2" xfId="24022"/>
    <cellStyle name="_VC 6.15.06 update on 06GRC power costs.xls Chart 3_Power Costs - Comparison bx Rbtl-Staff-Jt-PC_Electric Rev Req Model (2009 GRC) Revised 01-18-2010 4 2 2" xfId="24023"/>
    <cellStyle name="_VC 6.15.06 update on 06GRC power costs.xls Chart 3_Power Costs - Comparison bx Rbtl-Staff-Jt-PC_Electric Rev Req Model (2009 GRC) Revised 01-18-2010 4 3" xfId="24024"/>
    <cellStyle name="_VC 6.15.06 update on 06GRC power costs.xls Chart 3_Power Costs - Comparison bx Rbtl-Staff-Jt-PC_Electric Rev Req Model (2009 GRC) Revised 01-18-2010 5" xfId="24025"/>
    <cellStyle name="_VC 6.15.06 update on 06GRC power costs.xls Chart 3_Power Costs - Comparison bx Rbtl-Staff-Jt-PC_Electric Rev Req Model (2009 GRC) Revised 01-18-2010 5 2" xfId="24026"/>
    <cellStyle name="_VC 6.15.06 update on 06GRC power costs.xls Chart 3_Power Costs - Comparison bx Rbtl-Staff-Jt-PC_Electric Rev Req Model (2009 GRC) Revised 01-18-2010 6" xfId="24027"/>
    <cellStyle name="_VC 6.15.06 update on 06GRC power costs.xls Chart 3_Power Costs - Comparison bx Rbtl-Staff-Jt-PC_Electric Rev Req Model (2009 GRC) Revised 01-18-2010 6 2" xfId="24028"/>
    <cellStyle name="_VC 6.15.06 update on 06GRC power costs.xls Chart 3_Power Costs - Comparison bx Rbtl-Staff-Jt-PC_Electric Rev Req Model (2009 GRC) Revised 01-18-2010_DEM-WP(C) ENERG10C--ctn Mid-C_042010 2010GRC" xfId="24029"/>
    <cellStyle name="_VC 6.15.06 update on 06GRC power costs.xls Chart 3_Power Costs - Comparison bx Rbtl-Staff-Jt-PC_Electric Rev Req Model (2009 GRC) Revised 01-18-2010_DEM-WP(C) ENERG10C--ctn Mid-C_042010 2010GRC 2" xfId="24030"/>
    <cellStyle name="_VC 6.15.06 update on 06GRC power costs.xls Chart 3_Power Costs - Comparison bx Rbtl-Staff-Jt-PC_Final Order Electric EXHIBIT A-1" xfId="24031"/>
    <cellStyle name="_VC 6.15.06 update on 06GRC power costs.xls Chart 3_Power Costs - Comparison bx Rbtl-Staff-Jt-PC_Final Order Electric EXHIBIT A-1 2" xfId="24032"/>
    <cellStyle name="_VC 6.15.06 update on 06GRC power costs.xls Chart 3_Power Costs - Comparison bx Rbtl-Staff-Jt-PC_Final Order Electric EXHIBIT A-1 2 2" xfId="24033"/>
    <cellStyle name="_VC 6.15.06 update on 06GRC power costs.xls Chart 3_Power Costs - Comparison bx Rbtl-Staff-Jt-PC_Final Order Electric EXHIBIT A-1 2 2 2" xfId="24034"/>
    <cellStyle name="_VC 6.15.06 update on 06GRC power costs.xls Chart 3_Power Costs - Comparison bx Rbtl-Staff-Jt-PC_Final Order Electric EXHIBIT A-1 2 3" xfId="24035"/>
    <cellStyle name="_VC 6.15.06 update on 06GRC power costs.xls Chart 3_Power Costs - Comparison bx Rbtl-Staff-Jt-PC_Final Order Electric EXHIBIT A-1 3" xfId="24036"/>
    <cellStyle name="_VC 6.15.06 update on 06GRC power costs.xls Chart 3_Power Costs - Comparison bx Rbtl-Staff-Jt-PC_Final Order Electric EXHIBIT A-1 3 2" xfId="24037"/>
    <cellStyle name="_VC 6.15.06 update on 06GRC power costs.xls Chart 3_Power Costs - Comparison bx Rbtl-Staff-Jt-PC_Final Order Electric EXHIBIT A-1 3 2 2" xfId="24038"/>
    <cellStyle name="_VC 6.15.06 update on 06GRC power costs.xls Chart 3_Power Costs - Comparison bx Rbtl-Staff-Jt-PC_Final Order Electric EXHIBIT A-1 3 3" xfId="24039"/>
    <cellStyle name="_VC 6.15.06 update on 06GRC power costs.xls Chart 3_Power Costs - Comparison bx Rbtl-Staff-Jt-PC_Final Order Electric EXHIBIT A-1 4" xfId="24040"/>
    <cellStyle name="_VC 6.15.06 update on 06GRC power costs.xls Chart 3_Power Costs - Comparison bx Rbtl-Staff-Jt-PC_Final Order Electric EXHIBIT A-1 4 2" xfId="24041"/>
    <cellStyle name="_VC 6.15.06 update on 06GRC power costs.xls Chart 3_Power Costs - Comparison bx Rbtl-Staff-Jt-PC_Final Order Electric EXHIBIT A-1 5" xfId="24042"/>
    <cellStyle name="_VC 6.15.06 update on 06GRC power costs.xls Chart 3_Power Costs - Comparison bx Rbtl-Staff-Jt-PC_Final Order Electric EXHIBIT A-1 6" xfId="24043"/>
    <cellStyle name="_VC 6.15.06 update on 06GRC power costs.xls Chart 3_Production Adj 4.37" xfId="24044"/>
    <cellStyle name="_VC 6.15.06 update on 06GRC power costs.xls Chart 3_Production Adj 4.37 2" xfId="24045"/>
    <cellStyle name="_VC 6.15.06 update on 06GRC power costs.xls Chart 3_Production Adj 4.37 2 2" xfId="24046"/>
    <cellStyle name="_VC 6.15.06 update on 06GRC power costs.xls Chart 3_Production Adj 4.37 2 2 2" xfId="24047"/>
    <cellStyle name="_VC 6.15.06 update on 06GRC power costs.xls Chart 3_Production Adj 4.37 2 3" xfId="24048"/>
    <cellStyle name="_VC 6.15.06 update on 06GRC power costs.xls Chart 3_Production Adj 4.37 3" xfId="24049"/>
    <cellStyle name="_VC 6.15.06 update on 06GRC power costs.xls Chart 3_Production Adj 4.37 3 2" xfId="24050"/>
    <cellStyle name="_VC 6.15.06 update on 06GRC power costs.xls Chart 3_Production Adj 4.37 4" xfId="24051"/>
    <cellStyle name="_VC 6.15.06 update on 06GRC power costs.xls Chart 3_Purchased Power Adj 4.03" xfId="24052"/>
    <cellStyle name="_VC 6.15.06 update on 06GRC power costs.xls Chart 3_Purchased Power Adj 4.03 2" xfId="24053"/>
    <cellStyle name="_VC 6.15.06 update on 06GRC power costs.xls Chart 3_Purchased Power Adj 4.03 2 2" xfId="24054"/>
    <cellStyle name="_VC 6.15.06 update on 06GRC power costs.xls Chart 3_Purchased Power Adj 4.03 2 2 2" xfId="24055"/>
    <cellStyle name="_VC 6.15.06 update on 06GRC power costs.xls Chart 3_Purchased Power Adj 4.03 2 3" xfId="24056"/>
    <cellStyle name="_VC 6.15.06 update on 06GRC power costs.xls Chart 3_Purchased Power Adj 4.03 3" xfId="24057"/>
    <cellStyle name="_VC 6.15.06 update on 06GRC power costs.xls Chart 3_Purchased Power Adj 4.03 3 2" xfId="24058"/>
    <cellStyle name="_VC 6.15.06 update on 06GRC power costs.xls Chart 3_Purchased Power Adj 4.03 4" xfId="24059"/>
    <cellStyle name="_VC 6.15.06 update on 06GRC power costs.xls Chart 3_Rebuttal Power Costs" xfId="24060"/>
    <cellStyle name="_VC 6.15.06 update on 06GRC power costs.xls Chart 3_Rebuttal Power Costs 2" xfId="24061"/>
    <cellStyle name="_VC 6.15.06 update on 06GRC power costs.xls Chart 3_Rebuttal Power Costs 2 2" xfId="24062"/>
    <cellStyle name="_VC 6.15.06 update on 06GRC power costs.xls Chart 3_Rebuttal Power Costs 2 2 2" xfId="24063"/>
    <cellStyle name="_VC 6.15.06 update on 06GRC power costs.xls Chart 3_Rebuttal Power Costs 2 2 2 2" xfId="24064"/>
    <cellStyle name="_VC 6.15.06 update on 06GRC power costs.xls Chart 3_Rebuttal Power Costs 2 3" xfId="24065"/>
    <cellStyle name="_VC 6.15.06 update on 06GRC power costs.xls Chart 3_Rebuttal Power Costs 2 3 2" xfId="24066"/>
    <cellStyle name="_VC 6.15.06 update on 06GRC power costs.xls Chart 3_Rebuttal Power Costs 2 4" xfId="24067"/>
    <cellStyle name="_VC 6.15.06 update on 06GRC power costs.xls Chart 3_Rebuttal Power Costs 2 4 2" xfId="24068"/>
    <cellStyle name="_VC 6.15.06 update on 06GRC power costs.xls Chart 3_Rebuttal Power Costs 3" xfId="24069"/>
    <cellStyle name="_VC 6.15.06 update on 06GRC power costs.xls Chart 3_Rebuttal Power Costs 3 2" xfId="24070"/>
    <cellStyle name="_VC 6.15.06 update on 06GRC power costs.xls Chart 3_Rebuttal Power Costs 3 2 2" xfId="24071"/>
    <cellStyle name="_VC 6.15.06 update on 06GRC power costs.xls Chart 3_Rebuttal Power Costs 3 3" xfId="24072"/>
    <cellStyle name="_VC 6.15.06 update on 06GRC power costs.xls Chart 3_Rebuttal Power Costs 4" xfId="24073"/>
    <cellStyle name="_VC 6.15.06 update on 06GRC power costs.xls Chart 3_Rebuttal Power Costs 4 2" xfId="24074"/>
    <cellStyle name="_VC 6.15.06 update on 06GRC power costs.xls Chart 3_Rebuttal Power Costs 4 2 2" xfId="24075"/>
    <cellStyle name="_VC 6.15.06 update on 06GRC power costs.xls Chart 3_Rebuttal Power Costs 4 3" xfId="24076"/>
    <cellStyle name="_VC 6.15.06 update on 06GRC power costs.xls Chart 3_Rebuttal Power Costs 5" xfId="24077"/>
    <cellStyle name="_VC 6.15.06 update on 06GRC power costs.xls Chart 3_Rebuttal Power Costs 5 2" xfId="24078"/>
    <cellStyle name="_VC 6.15.06 update on 06GRC power costs.xls Chart 3_Rebuttal Power Costs 6" xfId="24079"/>
    <cellStyle name="_VC 6.15.06 update on 06GRC power costs.xls Chart 3_Rebuttal Power Costs 6 2" xfId="24080"/>
    <cellStyle name="_VC 6.15.06 update on 06GRC power costs.xls Chart 3_Rebuttal Power Costs_Adj Bench DR 3 for Initial Briefs (Electric)" xfId="24081"/>
    <cellStyle name="_VC 6.15.06 update on 06GRC power costs.xls Chart 3_Rebuttal Power Costs_Adj Bench DR 3 for Initial Briefs (Electric) 2" xfId="24082"/>
    <cellStyle name="_VC 6.15.06 update on 06GRC power costs.xls Chart 3_Rebuttal Power Costs_Adj Bench DR 3 for Initial Briefs (Electric) 2 2" xfId="24083"/>
    <cellStyle name="_VC 6.15.06 update on 06GRC power costs.xls Chart 3_Rebuttal Power Costs_Adj Bench DR 3 for Initial Briefs (Electric) 2 2 2" xfId="24084"/>
    <cellStyle name="_VC 6.15.06 update on 06GRC power costs.xls Chart 3_Rebuttal Power Costs_Adj Bench DR 3 for Initial Briefs (Electric) 2 2 2 2" xfId="24085"/>
    <cellStyle name="_VC 6.15.06 update on 06GRC power costs.xls Chart 3_Rebuttal Power Costs_Adj Bench DR 3 for Initial Briefs (Electric) 2 3" xfId="24086"/>
    <cellStyle name="_VC 6.15.06 update on 06GRC power costs.xls Chart 3_Rebuttal Power Costs_Adj Bench DR 3 for Initial Briefs (Electric) 2 3 2" xfId="24087"/>
    <cellStyle name="_VC 6.15.06 update on 06GRC power costs.xls Chart 3_Rebuttal Power Costs_Adj Bench DR 3 for Initial Briefs (Electric) 2 4" xfId="24088"/>
    <cellStyle name="_VC 6.15.06 update on 06GRC power costs.xls Chart 3_Rebuttal Power Costs_Adj Bench DR 3 for Initial Briefs (Electric) 2 4 2" xfId="24089"/>
    <cellStyle name="_VC 6.15.06 update on 06GRC power costs.xls Chart 3_Rebuttal Power Costs_Adj Bench DR 3 for Initial Briefs (Electric) 3" xfId="24090"/>
    <cellStyle name="_VC 6.15.06 update on 06GRC power costs.xls Chart 3_Rebuttal Power Costs_Adj Bench DR 3 for Initial Briefs (Electric) 3 2" xfId="24091"/>
    <cellStyle name="_VC 6.15.06 update on 06GRC power costs.xls Chart 3_Rebuttal Power Costs_Adj Bench DR 3 for Initial Briefs (Electric) 3 2 2" xfId="24092"/>
    <cellStyle name="_VC 6.15.06 update on 06GRC power costs.xls Chart 3_Rebuttal Power Costs_Adj Bench DR 3 for Initial Briefs (Electric) 3 3" xfId="24093"/>
    <cellStyle name="_VC 6.15.06 update on 06GRC power costs.xls Chart 3_Rebuttal Power Costs_Adj Bench DR 3 for Initial Briefs (Electric) 4" xfId="24094"/>
    <cellStyle name="_VC 6.15.06 update on 06GRC power costs.xls Chart 3_Rebuttal Power Costs_Adj Bench DR 3 for Initial Briefs (Electric) 4 2" xfId="24095"/>
    <cellStyle name="_VC 6.15.06 update on 06GRC power costs.xls Chart 3_Rebuttal Power Costs_Adj Bench DR 3 for Initial Briefs (Electric) 4 2 2" xfId="24096"/>
    <cellStyle name="_VC 6.15.06 update on 06GRC power costs.xls Chart 3_Rebuttal Power Costs_Adj Bench DR 3 for Initial Briefs (Electric) 4 3" xfId="24097"/>
    <cellStyle name="_VC 6.15.06 update on 06GRC power costs.xls Chart 3_Rebuttal Power Costs_Adj Bench DR 3 for Initial Briefs (Electric) 5" xfId="24098"/>
    <cellStyle name="_VC 6.15.06 update on 06GRC power costs.xls Chart 3_Rebuttal Power Costs_Adj Bench DR 3 for Initial Briefs (Electric) 5 2" xfId="24099"/>
    <cellStyle name="_VC 6.15.06 update on 06GRC power costs.xls Chart 3_Rebuttal Power Costs_Adj Bench DR 3 for Initial Briefs (Electric) 6" xfId="24100"/>
    <cellStyle name="_VC 6.15.06 update on 06GRC power costs.xls Chart 3_Rebuttal Power Costs_Adj Bench DR 3 for Initial Briefs (Electric) 6 2" xfId="24101"/>
    <cellStyle name="_VC 6.15.06 update on 06GRC power costs.xls Chart 3_Rebuttal Power Costs_Adj Bench DR 3 for Initial Briefs (Electric)_DEM-WP(C) ENERG10C--ctn Mid-C_042010 2010GRC" xfId="24102"/>
    <cellStyle name="_VC 6.15.06 update on 06GRC power costs.xls Chart 3_Rebuttal Power Costs_Adj Bench DR 3 for Initial Briefs (Electric)_DEM-WP(C) ENERG10C--ctn Mid-C_042010 2010GRC 2" xfId="24103"/>
    <cellStyle name="_VC 6.15.06 update on 06GRC power costs.xls Chart 3_Rebuttal Power Costs_DEM-WP(C) ENERG10C--ctn Mid-C_042010 2010GRC" xfId="24104"/>
    <cellStyle name="_VC 6.15.06 update on 06GRC power costs.xls Chart 3_Rebuttal Power Costs_DEM-WP(C) ENERG10C--ctn Mid-C_042010 2010GRC 2" xfId="24105"/>
    <cellStyle name="_VC 6.15.06 update on 06GRC power costs.xls Chart 3_Rebuttal Power Costs_Electric Rev Req Model (2009 GRC) Rebuttal" xfId="24106"/>
    <cellStyle name="_VC 6.15.06 update on 06GRC power costs.xls Chart 3_Rebuttal Power Costs_Electric Rev Req Model (2009 GRC) Rebuttal 2" xfId="24107"/>
    <cellStyle name="_VC 6.15.06 update on 06GRC power costs.xls Chart 3_Rebuttal Power Costs_Electric Rev Req Model (2009 GRC) Rebuttal 2 2" xfId="24108"/>
    <cellStyle name="_VC 6.15.06 update on 06GRC power costs.xls Chart 3_Rebuttal Power Costs_Electric Rev Req Model (2009 GRC) Rebuttal 2 2 2" xfId="24109"/>
    <cellStyle name="_VC 6.15.06 update on 06GRC power costs.xls Chart 3_Rebuttal Power Costs_Electric Rev Req Model (2009 GRC) Rebuttal 2 3" xfId="24110"/>
    <cellStyle name="_VC 6.15.06 update on 06GRC power costs.xls Chart 3_Rebuttal Power Costs_Electric Rev Req Model (2009 GRC) Rebuttal 3" xfId="24111"/>
    <cellStyle name="_VC 6.15.06 update on 06GRC power costs.xls Chart 3_Rebuttal Power Costs_Electric Rev Req Model (2009 GRC) Rebuttal 3 2" xfId="24112"/>
    <cellStyle name="_VC 6.15.06 update on 06GRC power costs.xls Chart 3_Rebuttal Power Costs_Electric Rev Req Model (2009 GRC) Rebuttal 4" xfId="24113"/>
    <cellStyle name="_VC 6.15.06 update on 06GRC power costs.xls Chart 3_Rebuttal Power Costs_Electric Rev Req Model (2009 GRC) Rebuttal REmoval of New  WH Solar AdjustMI" xfId="24114"/>
    <cellStyle name="_VC 6.15.06 update on 06GRC power costs.xls Chart 3_Rebuttal Power Costs_Electric Rev Req Model (2009 GRC) Rebuttal REmoval of New  WH Solar AdjustMI 2" xfId="24115"/>
    <cellStyle name="_VC 6.15.06 update on 06GRC power costs.xls Chart 3_Rebuttal Power Costs_Electric Rev Req Model (2009 GRC) Rebuttal REmoval of New  WH Solar AdjustMI 2 2" xfId="24116"/>
    <cellStyle name="_VC 6.15.06 update on 06GRC power costs.xls Chart 3_Rebuttal Power Costs_Electric Rev Req Model (2009 GRC) Rebuttal REmoval of New  WH Solar AdjustMI 2 2 2" xfId="24117"/>
    <cellStyle name="_VC 6.15.06 update on 06GRC power costs.xls Chart 3_Rebuttal Power Costs_Electric Rev Req Model (2009 GRC) Rebuttal REmoval of New  WH Solar AdjustMI 2 2 2 2" xfId="24118"/>
    <cellStyle name="_VC 6.15.06 update on 06GRC power costs.xls Chart 3_Rebuttal Power Costs_Electric Rev Req Model (2009 GRC) Rebuttal REmoval of New  WH Solar AdjustMI 2 3" xfId="24119"/>
    <cellStyle name="_VC 6.15.06 update on 06GRC power costs.xls Chart 3_Rebuttal Power Costs_Electric Rev Req Model (2009 GRC) Rebuttal REmoval of New  WH Solar AdjustMI 2 3 2" xfId="24120"/>
    <cellStyle name="_VC 6.15.06 update on 06GRC power costs.xls Chart 3_Rebuttal Power Costs_Electric Rev Req Model (2009 GRC) Rebuttal REmoval of New  WH Solar AdjustMI 2 4" xfId="24121"/>
    <cellStyle name="_VC 6.15.06 update on 06GRC power costs.xls Chart 3_Rebuttal Power Costs_Electric Rev Req Model (2009 GRC) Rebuttal REmoval of New  WH Solar AdjustMI 2 4 2" xfId="24122"/>
    <cellStyle name="_VC 6.15.06 update on 06GRC power costs.xls Chart 3_Rebuttal Power Costs_Electric Rev Req Model (2009 GRC) Rebuttal REmoval of New  WH Solar AdjustMI 3" xfId="24123"/>
    <cellStyle name="_VC 6.15.06 update on 06GRC power costs.xls Chart 3_Rebuttal Power Costs_Electric Rev Req Model (2009 GRC) Rebuttal REmoval of New  WH Solar AdjustMI 3 2" xfId="24124"/>
    <cellStyle name="_VC 6.15.06 update on 06GRC power costs.xls Chart 3_Rebuttal Power Costs_Electric Rev Req Model (2009 GRC) Rebuttal REmoval of New  WH Solar AdjustMI 3 2 2" xfId="24125"/>
    <cellStyle name="_VC 6.15.06 update on 06GRC power costs.xls Chart 3_Rebuttal Power Costs_Electric Rev Req Model (2009 GRC) Rebuttal REmoval of New  WH Solar AdjustMI 3 3" xfId="24126"/>
    <cellStyle name="_VC 6.15.06 update on 06GRC power costs.xls Chart 3_Rebuttal Power Costs_Electric Rev Req Model (2009 GRC) Rebuttal REmoval of New  WH Solar AdjustMI 4" xfId="24127"/>
    <cellStyle name="_VC 6.15.06 update on 06GRC power costs.xls Chart 3_Rebuttal Power Costs_Electric Rev Req Model (2009 GRC) Rebuttal REmoval of New  WH Solar AdjustMI 4 2" xfId="24128"/>
    <cellStyle name="_VC 6.15.06 update on 06GRC power costs.xls Chart 3_Rebuttal Power Costs_Electric Rev Req Model (2009 GRC) Rebuttal REmoval of New  WH Solar AdjustMI 4 2 2" xfId="24129"/>
    <cellStyle name="_VC 6.15.06 update on 06GRC power costs.xls Chart 3_Rebuttal Power Costs_Electric Rev Req Model (2009 GRC) Rebuttal REmoval of New  WH Solar AdjustMI 4 3" xfId="24130"/>
    <cellStyle name="_VC 6.15.06 update on 06GRC power costs.xls Chart 3_Rebuttal Power Costs_Electric Rev Req Model (2009 GRC) Rebuttal REmoval of New  WH Solar AdjustMI 5" xfId="24131"/>
    <cellStyle name="_VC 6.15.06 update on 06GRC power costs.xls Chart 3_Rebuttal Power Costs_Electric Rev Req Model (2009 GRC) Rebuttal REmoval of New  WH Solar AdjustMI 5 2" xfId="24132"/>
    <cellStyle name="_VC 6.15.06 update on 06GRC power costs.xls Chart 3_Rebuttal Power Costs_Electric Rev Req Model (2009 GRC) Rebuttal REmoval of New  WH Solar AdjustMI 6" xfId="24133"/>
    <cellStyle name="_VC 6.15.06 update on 06GRC power costs.xls Chart 3_Rebuttal Power Costs_Electric Rev Req Model (2009 GRC) Rebuttal REmoval of New  WH Solar AdjustMI 6 2" xfId="24134"/>
    <cellStyle name="_VC 6.15.06 update on 06GRC power costs.xls Chart 3_Rebuttal Power Costs_Electric Rev Req Model (2009 GRC) Rebuttal REmoval of New  WH Solar AdjustMI_DEM-WP(C) ENERG10C--ctn Mid-C_042010 2010GRC" xfId="24135"/>
    <cellStyle name="_VC 6.15.06 update on 06GRC power costs.xls Chart 3_Rebuttal Power Costs_Electric Rev Req Model (2009 GRC) Rebuttal REmoval of New  WH Solar AdjustMI_DEM-WP(C) ENERG10C--ctn Mid-C_042010 2010GRC 2" xfId="24136"/>
    <cellStyle name="_VC 6.15.06 update on 06GRC power costs.xls Chart 3_Rebuttal Power Costs_Electric Rev Req Model (2009 GRC) Revised 01-18-2010" xfId="24137"/>
    <cellStyle name="_VC 6.15.06 update on 06GRC power costs.xls Chart 3_Rebuttal Power Costs_Electric Rev Req Model (2009 GRC) Revised 01-18-2010 2" xfId="24138"/>
    <cellStyle name="_VC 6.15.06 update on 06GRC power costs.xls Chart 3_Rebuttal Power Costs_Electric Rev Req Model (2009 GRC) Revised 01-18-2010 2 2" xfId="24139"/>
    <cellStyle name="_VC 6.15.06 update on 06GRC power costs.xls Chart 3_Rebuttal Power Costs_Electric Rev Req Model (2009 GRC) Revised 01-18-2010 2 2 2" xfId="24140"/>
    <cellStyle name="_VC 6.15.06 update on 06GRC power costs.xls Chart 3_Rebuttal Power Costs_Electric Rev Req Model (2009 GRC) Revised 01-18-2010 2 2 2 2" xfId="24141"/>
    <cellStyle name="_VC 6.15.06 update on 06GRC power costs.xls Chart 3_Rebuttal Power Costs_Electric Rev Req Model (2009 GRC) Revised 01-18-2010 2 3" xfId="24142"/>
    <cellStyle name="_VC 6.15.06 update on 06GRC power costs.xls Chart 3_Rebuttal Power Costs_Electric Rev Req Model (2009 GRC) Revised 01-18-2010 2 3 2" xfId="24143"/>
    <cellStyle name="_VC 6.15.06 update on 06GRC power costs.xls Chart 3_Rebuttal Power Costs_Electric Rev Req Model (2009 GRC) Revised 01-18-2010 2 4" xfId="24144"/>
    <cellStyle name="_VC 6.15.06 update on 06GRC power costs.xls Chart 3_Rebuttal Power Costs_Electric Rev Req Model (2009 GRC) Revised 01-18-2010 2 4 2" xfId="24145"/>
    <cellStyle name="_VC 6.15.06 update on 06GRC power costs.xls Chart 3_Rebuttal Power Costs_Electric Rev Req Model (2009 GRC) Revised 01-18-2010 3" xfId="24146"/>
    <cellStyle name="_VC 6.15.06 update on 06GRC power costs.xls Chart 3_Rebuttal Power Costs_Electric Rev Req Model (2009 GRC) Revised 01-18-2010 3 2" xfId="24147"/>
    <cellStyle name="_VC 6.15.06 update on 06GRC power costs.xls Chart 3_Rebuttal Power Costs_Electric Rev Req Model (2009 GRC) Revised 01-18-2010 3 2 2" xfId="24148"/>
    <cellStyle name="_VC 6.15.06 update on 06GRC power costs.xls Chart 3_Rebuttal Power Costs_Electric Rev Req Model (2009 GRC) Revised 01-18-2010 3 3" xfId="24149"/>
    <cellStyle name="_VC 6.15.06 update on 06GRC power costs.xls Chart 3_Rebuttal Power Costs_Electric Rev Req Model (2009 GRC) Revised 01-18-2010 4" xfId="24150"/>
    <cellStyle name="_VC 6.15.06 update on 06GRC power costs.xls Chart 3_Rebuttal Power Costs_Electric Rev Req Model (2009 GRC) Revised 01-18-2010 4 2" xfId="24151"/>
    <cellStyle name="_VC 6.15.06 update on 06GRC power costs.xls Chart 3_Rebuttal Power Costs_Electric Rev Req Model (2009 GRC) Revised 01-18-2010 4 2 2" xfId="24152"/>
    <cellStyle name="_VC 6.15.06 update on 06GRC power costs.xls Chart 3_Rebuttal Power Costs_Electric Rev Req Model (2009 GRC) Revised 01-18-2010 4 3" xfId="24153"/>
    <cellStyle name="_VC 6.15.06 update on 06GRC power costs.xls Chart 3_Rebuttal Power Costs_Electric Rev Req Model (2009 GRC) Revised 01-18-2010 5" xfId="24154"/>
    <cellStyle name="_VC 6.15.06 update on 06GRC power costs.xls Chart 3_Rebuttal Power Costs_Electric Rev Req Model (2009 GRC) Revised 01-18-2010 5 2" xfId="24155"/>
    <cellStyle name="_VC 6.15.06 update on 06GRC power costs.xls Chart 3_Rebuttal Power Costs_Electric Rev Req Model (2009 GRC) Revised 01-18-2010 6" xfId="24156"/>
    <cellStyle name="_VC 6.15.06 update on 06GRC power costs.xls Chart 3_Rebuttal Power Costs_Electric Rev Req Model (2009 GRC) Revised 01-18-2010 6 2" xfId="24157"/>
    <cellStyle name="_VC 6.15.06 update on 06GRC power costs.xls Chart 3_Rebuttal Power Costs_Electric Rev Req Model (2009 GRC) Revised 01-18-2010_DEM-WP(C) ENERG10C--ctn Mid-C_042010 2010GRC" xfId="24158"/>
    <cellStyle name="_VC 6.15.06 update on 06GRC power costs.xls Chart 3_Rebuttal Power Costs_Electric Rev Req Model (2009 GRC) Revised 01-18-2010_DEM-WP(C) ENERG10C--ctn Mid-C_042010 2010GRC 2" xfId="24159"/>
    <cellStyle name="_VC 6.15.06 update on 06GRC power costs.xls Chart 3_Rebuttal Power Costs_Final Order Electric EXHIBIT A-1" xfId="24160"/>
    <cellStyle name="_VC 6.15.06 update on 06GRC power costs.xls Chart 3_Rebuttal Power Costs_Final Order Electric EXHIBIT A-1 2" xfId="24161"/>
    <cellStyle name="_VC 6.15.06 update on 06GRC power costs.xls Chart 3_Rebuttal Power Costs_Final Order Electric EXHIBIT A-1 2 2" xfId="24162"/>
    <cellStyle name="_VC 6.15.06 update on 06GRC power costs.xls Chart 3_Rebuttal Power Costs_Final Order Electric EXHIBIT A-1 2 2 2" xfId="24163"/>
    <cellStyle name="_VC 6.15.06 update on 06GRC power costs.xls Chart 3_Rebuttal Power Costs_Final Order Electric EXHIBIT A-1 2 3" xfId="24164"/>
    <cellStyle name="_VC 6.15.06 update on 06GRC power costs.xls Chart 3_Rebuttal Power Costs_Final Order Electric EXHIBIT A-1 3" xfId="24165"/>
    <cellStyle name="_VC 6.15.06 update on 06GRC power costs.xls Chart 3_Rebuttal Power Costs_Final Order Electric EXHIBIT A-1 3 2" xfId="24166"/>
    <cellStyle name="_VC 6.15.06 update on 06GRC power costs.xls Chart 3_Rebuttal Power Costs_Final Order Electric EXHIBIT A-1 3 2 2" xfId="24167"/>
    <cellStyle name="_VC 6.15.06 update on 06GRC power costs.xls Chart 3_Rebuttal Power Costs_Final Order Electric EXHIBIT A-1 3 3" xfId="24168"/>
    <cellStyle name="_VC 6.15.06 update on 06GRC power costs.xls Chart 3_Rebuttal Power Costs_Final Order Electric EXHIBIT A-1 4" xfId="24169"/>
    <cellStyle name="_VC 6.15.06 update on 06GRC power costs.xls Chart 3_Rebuttal Power Costs_Final Order Electric EXHIBIT A-1 4 2" xfId="24170"/>
    <cellStyle name="_VC 6.15.06 update on 06GRC power costs.xls Chart 3_Rebuttal Power Costs_Final Order Electric EXHIBIT A-1 5" xfId="24171"/>
    <cellStyle name="_VC 6.15.06 update on 06GRC power costs.xls Chart 3_Rebuttal Power Costs_Final Order Electric EXHIBIT A-1 6" xfId="24172"/>
    <cellStyle name="_VC 6.15.06 update on 06GRC power costs.xls Chart 3_RECS vs PTC's w Interest 6-28-10" xfId="24173"/>
    <cellStyle name="_VC 6.15.06 update on 06GRC power costs.xls Chart 3_ROR &amp; CONV FACTOR" xfId="24174"/>
    <cellStyle name="_VC 6.15.06 update on 06GRC power costs.xls Chart 3_ROR &amp; CONV FACTOR 2" xfId="24175"/>
    <cellStyle name="_VC 6.15.06 update on 06GRC power costs.xls Chart 3_ROR &amp; CONV FACTOR 2 2" xfId="24176"/>
    <cellStyle name="_VC 6.15.06 update on 06GRC power costs.xls Chart 3_ROR &amp; CONV FACTOR 2 2 2" xfId="24177"/>
    <cellStyle name="_VC 6.15.06 update on 06GRC power costs.xls Chart 3_ROR &amp; CONV FACTOR 2 3" xfId="24178"/>
    <cellStyle name="_VC 6.15.06 update on 06GRC power costs.xls Chart 3_ROR &amp; CONV FACTOR 3" xfId="24179"/>
    <cellStyle name="_VC 6.15.06 update on 06GRC power costs.xls Chart 3_ROR &amp; CONV FACTOR 3 2" xfId="24180"/>
    <cellStyle name="_VC 6.15.06 update on 06GRC power costs.xls Chart 3_ROR &amp; CONV FACTOR 4" xfId="24181"/>
    <cellStyle name="_VC 6.15.06 update on 06GRC power costs.xls Chart 3_ROR 5.02" xfId="24182"/>
    <cellStyle name="_VC 6.15.06 update on 06GRC power costs.xls Chart 3_ROR 5.02 2" xfId="24183"/>
    <cellStyle name="_VC 6.15.06 update on 06GRC power costs.xls Chart 3_ROR 5.02 2 2" xfId="24184"/>
    <cellStyle name="_VC 6.15.06 update on 06GRC power costs.xls Chart 3_ROR 5.02 2 2 2" xfId="24185"/>
    <cellStyle name="_VC 6.15.06 update on 06GRC power costs.xls Chart 3_ROR 5.02 2 3" xfId="24186"/>
    <cellStyle name="_VC 6.15.06 update on 06GRC power costs.xls Chart 3_ROR 5.02 3" xfId="24187"/>
    <cellStyle name="_VC 6.15.06 update on 06GRC power costs.xls Chart 3_ROR 5.02 3 2" xfId="24188"/>
    <cellStyle name="_VC 6.15.06 update on 06GRC power costs.xls Chart 3_ROR 5.02 4" xfId="24189"/>
    <cellStyle name="_VC 6.15.06 update on 06GRC power costs.xls Chart 3_Wind Integration 10GRC" xfId="24190"/>
    <cellStyle name="_VC 6.15.06 update on 06GRC power costs.xls Chart 3_Wind Integration 10GRC 2" xfId="24191"/>
    <cellStyle name="_VC 6.15.06 update on 06GRC power costs.xls Chart 3_Wind Integration 10GRC 2 2" xfId="24192"/>
    <cellStyle name="_VC 6.15.06 update on 06GRC power costs.xls Chart 3_Wind Integration 10GRC 2 2 2" xfId="24193"/>
    <cellStyle name="_VC 6.15.06 update on 06GRC power costs.xls Chart 3_Wind Integration 10GRC 2 2 2 2" xfId="24194"/>
    <cellStyle name="_VC 6.15.06 update on 06GRC power costs.xls Chart 3_Wind Integration 10GRC 2 3" xfId="24195"/>
    <cellStyle name="_VC 6.15.06 update on 06GRC power costs.xls Chart 3_Wind Integration 10GRC 2 3 2" xfId="24196"/>
    <cellStyle name="_VC 6.15.06 update on 06GRC power costs.xls Chart 3_Wind Integration 10GRC 2 4" xfId="24197"/>
    <cellStyle name="_VC 6.15.06 update on 06GRC power costs.xls Chart 3_Wind Integration 10GRC 2 4 2" xfId="24198"/>
    <cellStyle name="_VC 6.15.06 update on 06GRC power costs.xls Chart 3_Wind Integration 10GRC 3" xfId="24199"/>
    <cellStyle name="_VC 6.15.06 update on 06GRC power costs.xls Chart 3_Wind Integration 10GRC 3 2" xfId="24200"/>
    <cellStyle name="_VC 6.15.06 update on 06GRC power costs.xls Chart 3_Wind Integration 10GRC 3 2 2" xfId="24201"/>
    <cellStyle name="_VC 6.15.06 update on 06GRC power costs.xls Chart 3_Wind Integration 10GRC 3 3" xfId="24202"/>
    <cellStyle name="_VC 6.15.06 update on 06GRC power costs.xls Chart 3_Wind Integration 10GRC 4" xfId="24203"/>
    <cellStyle name="_VC 6.15.06 update on 06GRC power costs.xls Chart 3_Wind Integration 10GRC 4 2" xfId="24204"/>
    <cellStyle name="_VC 6.15.06 update on 06GRC power costs.xls Chart 3_Wind Integration 10GRC 4 2 2" xfId="24205"/>
    <cellStyle name="_VC 6.15.06 update on 06GRC power costs.xls Chart 3_Wind Integration 10GRC 4 3" xfId="24206"/>
    <cellStyle name="_VC 6.15.06 update on 06GRC power costs.xls Chart 3_Wind Integration 10GRC 5" xfId="24207"/>
    <cellStyle name="_VC 6.15.06 update on 06GRC power costs.xls Chart 3_Wind Integration 10GRC 5 2" xfId="24208"/>
    <cellStyle name="_VC 6.15.06 update on 06GRC power costs.xls Chart 3_Wind Integration 10GRC 6" xfId="24209"/>
    <cellStyle name="_VC 6.15.06 update on 06GRC power costs.xls Chart 3_Wind Integration 10GRC 6 2" xfId="24210"/>
    <cellStyle name="_VC 6.15.06 update on 06GRC power costs.xls Chart 3_Wind Integration 10GRC_DEM-WP(C) ENERG10C--ctn Mid-C_042010 2010GRC" xfId="24211"/>
    <cellStyle name="_VC 6.15.06 update on 06GRC power costs.xls Chart 3_Wind Integration 10GRC_DEM-WP(C) ENERG10C--ctn Mid-C_042010 2010GRC 2" xfId="24212"/>
    <cellStyle name="_VC Mid C Generation-ctn Mid-C_011209" xfId="24213"/>
    <cellStyle name="_VC Mid C Generation-ctn Mid-C_011209 2" xfId="24214"/>
    <cellStyle name="_VC Mid C Generation-ctn Mid-C_011209 2 2" xfId="24215"/>
    <cellStyle name="_VC Mid C Generation-ctn Mid-C_011209 2 2 2" xfId="24216"/>
    <cellStyle name="_VC Mid C Generation-ctn Mid-C_011209 2 3" xfId="24217"/>
    <cellStyle name="_VC Mid C Generation-ctn Mid-C_011209 3" xfId="24218"/>
    <cellStyle name="_VC Mid C Generation-ctn Mid-C_011209 3 2" xfId="24219"/>
    <cellStyle name="_Worksheet" xfId="24220"/>
    <cellStyle name="_Worksheet 2" xfId="24221"/>
    <cellStyle name="_Worksheet 2 2" xfId="24222"/>
    <cellStyle name="_Worksheet 2 2 2" xfId="24223"/>
    <cellStyle name="_Worksheet 2 2 2 2" xfId="24224"/>
    <cellStyle name="_Worksheet 2 2 2 2 2" xfId="24225"/>
    <cellStyle name="_Worksheet 2 2 3" xfId="24226"/>
    <cellStyle name="_Worksheet 2 2 3 2" xfId="24227"/>
    <cellStyle name="_Worksheet 2 2 4" xfId="24228"/>
    <cellStyle name="_Worksheet 2 2 4 2" xfId="24229"/>
    <cellStyle name="_Worksheet 2 3" xfId="24230"/>
    <cellStyle name="_Worksheet 2 3 2" xfId="24231"/>
    <cellStyle name="_Worksheet 2 3 2 2" xfId="24232"/>
    <cellStyle name="_Worksheet 2 4" xfId="24233"/>
    <cellStyle name="_Worksheet 2 4 2" xfId="24234"/>
    <cellStyle name="_Worksheet 2 4 2 2" xfId="24235"/>
    <cellStyle name="_Worksheet 2 4 3" xfId="24236"/>
    <cellStyle name="_Worksheet 2 5" xfId="24237"/>
    <cellStyle name="_Worksheet 2 5 2" xfId="24238"/>
    <cellStyle name="_Worksheet 2 6" xfId="24239"/>
    <cellStyle name="_Worksheet 2 6 2" xfId="24240"/>
    <cellStyle name="_Worksheet 3" xfId="24241"/>
    <cellStyle name="_Worksheet 3 2" xfId="24242"/>
    <cellStyle name="_Worksheet 3 2 2" xfId="24243"/>
    <cellStyle name="_Worksheet 3 2 2 2" xfId="24244"/>
    <cellStyle name="_Worksheet 3 2 2 2 2" xfId="24245"/>
    <cellStyle name="_Worksheet 3 2 3" xfId="24246"/>
    <cellStyle name="_Worksheet 3 2 3 2" xfId="24247"/>
    <cellStyle name="_Worksheet 3 2 4" xfId="24248"/>
    <cellStyle name="_Worksheet 3 2 4 2" xfId="24249"/>
    <cellStyle name="_Worksheet 3 2 5" xfId="24250"/>
    <cellStyle name="_Worksheet 3 3" xfId="24251"/>
    <cellStyle name="_Worksheet 3 3 2" xfId="24252"/>
    <cellStyle name="_Worksheet 3 3 2 2" xfId="24253"/>
    <cellStyle name="_Worksheet 3 4" xfId="24254"/>
    <cellStyle name="_Worksheet 3 4 2" xfId="24255"/>
    <cellStyle name="_Worksheet 3 5" xfId="24256"/>
    <cellStyle name="_Worksheet 3 5 2" xfId="24257"/>
    <cellStyle name="_Worksheet 4" xfId="24258"/>
    <cellStyle name="_Worksheet 4 2" xfId="24259"/>
    <cellStyle name="_Worksheet 4 2 2" xfId="24260"/>
    <cellStyle name="_Worksheet 4 2 2 2" xfId="24261"/>
    <cellStyle name="_Worksheet 4 3" xfId="24262"/>
    <cellStyle name="_Worksheet 4 3 2" xfId="24263"/>
    <cellStyle name="_Worksheet 4 4" xfId="24264"/>
    <cellStyle name="_Worksheet 4 4 2" xfId="24265"/>
    <cellStyle name="_Worksheet 5" xfId="24266"/>
    <cellStyle name="_Worksheet 5 2" xfId="24267"/>
    <cellStyle name="_Worksheet 5 2 2" xfId="24268"/>
    <cellStyle name="_Worksheet 5 2 3" xfId="24269"/>
    <cellStyle name="_Worksheet 5 3" xfId="24270"/>
    <cellStyle name="_Worksheet 6" xfId="24271"/>
    <cellStyle name="_Worksheet 6 2" xfId="24272"/>
    <cellStyle name="_Worksheet 6 2 2" xfId="24273"/>
    <cellStyle name="_Worksheet 6 2 3" xfId="24274"/>
    <cellStyle name="_Worksheet 6 3" xfId="24275"/>
    <cellStyle name="_Worksheet 6 4" xfId="24276"/>
    <cellStyle name="_Worksheet 7" xfId="24277"/>
    <cellStyle name="_Worksheet 7 2" xfId="24278"/>
    <cellStyle name="_Worksheet 7 2 2" xfId="24279"/>
    <cellStyle name="_Worksheet 7 2 2 2" xfId="24280"/>
    <cellStyle name="_Worksheet 7 2 3" xfId="24281"/>
    <cellStyle name="_Worksheet 7 3" xfId="24282"/>
    <cellStyle name="_Worksheet 7 3 2" xfId="24283"/>
    <cellStyle name="_Worksheet 7 4" xfId="24284"/>
    <cellStyle name="_Worksheet 8" xfId="24285"/>
    <cellStyle name="_Worksheet 8 2" xfId="24286"/>
    <cellStyle name="_Worksheet 9" xfId="24287"/>
    <cellStyle name="_Worksheet 9 2" xfId="24288"/>
    <cellStyle name="_Worksheet_Chelan PUD Power Costs (8-10)" xfId="24289"/>
    <cellStyle name="_Worksheet_Chelan PUD Power Costs (8-10) 2" xfId="24290"/>
    <cellStyle name="_Worksheet_DEM-WP(C) Chelan Power Costs" xfId="24291"/>
    <cellStyle name="_Worksheet_DEM-WP(C) Chelan Power Costs 2" xfId="24292"/>
    <cellStyle name="_Worksheet_DEM-WP(C) Chelan Power Costs 2 2" xfId="24293"/>
    <cellStyle name="_Worksheet_DEM-WP(C) Chelan Power Costs 2 2 2" xfId="24294"/>
    <cellStyle name="_Worksheet_DEM-WP(C) Chelan Power Costs 2 3" xfId="24295"/>
    <cellStyle name="_Worksheet_DEM-WP(C) Chelan Power Costs 3" xfId="24296"/>
    <cellStyle name="_Worksheet_DEM-WP(C) Chelan Power Costs 3 2" xfId="24297"/>
    <cellStyle name="_Worksheet_DEM-WP(C) Chelan Power Costs 3 2 2" xfId="24298"/>
    <cellStyle name="_Worksheet_DEM-WP(C) Chelan Power Costs 3 3" xfId="24299"/>
    <cellStyle name="_Worksheet_DEM-WP(C) Chelan Power Costs 4" xfId="24300"/>
    <cellStyle name="_Worksheet_DEM-WP(C) Chelan Power Costs 4 2" xfId="24301"/>
    <cellStyle name="_Worksheet_DEM-WP(C) Chelan Power Costs 5" xfId="24302"/>
    <cellStyle name="_Worksheet_DEM-WP(C) Chelan Power Costs 5 2" xfId="24303"/>
    <cellStyle name="_Worksheet_DEM-WP(C) ENERG10C--ctn Mid-C_042010 2010GRC" xfId="24304"/>
    <cellStyle name="_Worksheet_DEM-WP(C) ENERG10C--ctn Mid-C_042010 2010GRC 2" xfId="24305"/>
    <cellStyle name="_Worksheet_DEM-WP(C) Gas Transport 2010GRC" xfId="24306"/>
    <cellStyle name="_Worksheet_DEM-WP(C) Gas Transport 2010GRC 2" xfId="24307"/>
    <cellStyle name="_Worksheet_DEM-WP(C) Gas Transport 2010GRC 2 2" xfId="24308"/>
    <cellStyle name="_Worksheet_DEM-WP(C) Gas Transport 2010GRC 2 2 2" xfId="24309"/>
    <cellStyle name="_Worksheet_DEM-WP(C) Gas Transport 2010GRC 2 3" xfId="24310"/>
    <cellStyle name="_Worksheet_DEM-WP(C) Gas Transport 2010GRC 3" xfId="24311"/>
    <cellStyle name="_Worksheet_DEM-WP(C) Gas Transport 2010GRC 3 2" xfId="24312"/>
    <cellStyle name="_Worksheet_DEM-WP(C) Gas Transport 2010GRC 3 2 2" xfId="24313"/>
    <cellStyle name="_Worksheet_DEM-WP(C) Gas Transport 2010GRC 3 3" xfId="24314"/>
    <cellStyle name="_Worksheet_DEM-WP(C) Gas Transport 2010GRC 4" xfId="24315"/>
    <cellStyle name="_Worksheet_DEM-WP(C) Gas Transport 2010GRC 4 2" xfId="24316"/>
    <cellStyle name="_Worksheet_DEM-WP(C) Gas Transport 2010GRC 5" xfId="24317"/>
    <cellStyle name="_Worksheet_DEM-WP(C) Gas Transport 2010GRC 5 2" xfId="24318"/>
    <cellStyle name="_Worksheet_NIM Summary" xfId="24319"/>
    <cellStyle name="_Worksheet_NIM Summary 2" xfId="24320"/>
    <cellStyle name="_Worksheet_NIM Summary 2 2" xfId="24321"/>
    <cellStyle name="_Worksheet_NIM Summary 2 2 2" xfId="24322"/>
    <cellStyle name="_Worksheet_NIM Summary 2 2 2 2" xfId="24323"/>
    <cellStyle name="_Worksheet_NIM Summary 2 3" xfId="24324"/>
    <cellStyle name="_Worksheet_NIM Summary 2 3 2" xfId="24325"/>
    <cellStyle name="_Worksheet_NIM Summary 2 4" xfId="24326"/>
    <cellStyle name="_Worksheet_NIM Summary 2 4 2" xfId="24327"/>
    <cellStyle name="_Worksheet_NIM Summary 3" xfId="24328"/>
    <cellStyle name="_Worksheet_NIM Summary 3 2" xfId="24329"/>
    <cellStyle name="_Worksheet_NIM Summary 3 2 2" xfId="24330"/>
    <cellStyle name="_Worksheet_NIM Summary 3 3" xfId="24331"/>
    <cellStyle name="_Worksheet_NIM Summary 4" xfId="24332"/>
    <cellStyle name="_Worksheet_NIM Summary 4 2" xfId="24333"/>
    <cellStyle name="_Worksheet_NIM Summary 4 2 2" xfId="24334"/>
    <cellStyle name="_Worksheet_NIM Summary 4 3" xfId="24335"/>
    <cellStyle name="_Worksheet_NIM Summary 5" xfId="24336"/>
    <cellStyle name="_Worksheet_NIM Summary 5 2" xfId="24337"/>
    <cellStyle name="_Worksheet_NIM Summary 6" xfId="24338"/>
    <cellStyle name="_Worksheet_NIM Summary 6 2" xfId="24339"/>
    <cellStyle name="_Worksheet_NIM Summary_DEM-WP(C) ENERG10C--ctn Mid-C_042010 2010GRC" xfId="24340"/>
    <cellStyle name="_Worksheet_NIM Summary_DEM-WP(C) ENERG10C--ctn Mid-C_042010 2010GRC 2" xfId="24341"/>
    <cellStyle name="_Worksheet_Transmission Workbook for May BOD" xfId="24342"/>
    <cellStyle name="_Worksheet_Transmission Workbook for May BOD 2" xfId="24343"/>
    <cellStyle name="_Worksheet_Transmission Workbook for May BOD 2 2" xfId="24344"/>
    <cellStyle name="_Worksheet_Transmission Workbook for May BOD 2 2 2" xfId="24345"/>
    <cellStyle name="_Worksheet_Transmission Workbook for May BOD 2 2 2 2" xfId="24346"/>
    <cellStyle name="_Worksheet_Transmission Workbook for May BOD 2 3" xfId="24347"/>
    <cellStyle name="_Worksheet_Transmission Workbook for May BOD 2 3 2" xfId="24348"/>
    <cellStyle name="_Worksheet_Transmission Workbook for May BOD 2 4" xfId="24349"/>
    <cellStyle name="_Worksheet_Transmission Workbook for May BOD 2 4 2" xfId="24350"/>
    <cellStyle name="_Worksheet_Transmission Workbook for May BOD 3" xfId="24351"/>
    <cellStyle name="_Worksheet_Transmission Workbook for May BOD 3 2" xfId="24352"/>
    <cellStyle name="_Worksheet_Transmission Workbook for May BOD 3 2 2" xfId="24353"/>
    <cellStyle name="_Worksheet_Transmission Workbook for May BOD 3 3" xfId="24354"/>
    <cellStyle name="_Worksheet_Transmission Workbook for May BOD 4" xfId="24355"/>
    <cellStyle name="_Worksheet_Transmission Workbook for May BOD 4 2" xfId="24356"/>
    <cellStyle name="_Worksheet_Transmission Workbook for May BOD 4 2 2" xfId="24357"/>
    <cellStyle name="_Worksheet_Transmission Workbook for May BOD 4 3" xfId="24358"/>
    <cellStyle name="_Worksheet_Transmission Workbook for May BOD 5" xfId="24359"/>
    <cellStyle name="_Worksheet_Transmission Workbook for May BOD 5 2" xfId="24360"/>
    <cellStyle name="_Worksheet_Transmission Workbook for May BOD 6" xfId="24361"/>
    <cellStyle name="_Worksheet_Transmission Workbook for May BOD 6 2" xfId="24362"/>
    <cellStyle name="_Worksheet_Transmission Workbook for May BOD_DEM-WP(C) ENERG10C--ctn Mid-C_042010 2010GRC" xfId="24363"/>
    <cellStyle name="_Worksheet_Transmission Workbook for May BOD_DEM-WP(C) ENERG10C--ctn Mid-C_042010 2010GRC 2" xfId="24364"/>
    <cellStyle name="_Worksheet_Wind Integration 10GRC" xfId="24365"/>
    <cellStyle name="_Worksheet_Wind Integration 10GRC 2" xfId="24366"/>
    <cellStyle name="_Worksheet_Wind Integration 10GRC 2 2" xfId="24367"/>
    <cellStyle name="_Worksheet_Wind Integration 10GRC 2 2 2" xfId="24368"/>
    <cellStyle name="_Worksheet_Wind Integration 10GRC 2 2 2 2" xfId="24369"/>
    <cellStyle name="_Worksheet_Wind Integration 10GRC 2 3" xfId="24370"/>
    <cellStyle name="_Worksheet_Wind Integration 10GRC 2 3 2" xfId="24371"/>
    <cellStyle name="_Worksheet_Wind Integration 10GRC 2 4" xfId="24372"/>
    <cellStyle name="_Worksheet_Wind Integration 10GRC 2 4 2" xfId="24373"/>
    <cellStyle name="_Worksheet_Wind Integration 10GRC 3" xfId="24374"/>
    <cellStyle name="_Worksheet_Wind Integration 10GRC 3 2" xfId="24375"/>
    <cellStyle name="_Worksheet_Wind Integration 10GRC 3 2 2" xfId="24376"/>
    <cellStyle name="_Worksheet_Wind Integration 10GRC 3 3" xfId="24377"/>
    <cellStyle name="_Worksheet_Wind Integration 10GRC 4" xfId="24378"/>
    <cellStyle name="_Worksheet_Wind Integration 10GRC 4 2" xfId="24379"/>
    <cellStyle name="_Worksheet_Wind Integration 10GRC 4 2 2" xfId="24380"/>
    <cellStyle name="_Worksheet_Wind Integration 10GRC 4 3" xfId="24381"/>
    <cellStyle name="_Worksheet_Wind Integration 10GRC 5" xfId="24382"/>
    <cellStyle name="_Worksheet_Wind Integration 10GRC 5 2" xfId="24383"/>
    <cellStyle name="_Worksheet_Wind Integration 10GRC 6" xfId="24384"/>
    <cellStyle name="_Worksheet_Wind Integration 10GRC 6 2" xfId="24385"/>
    <cellStyle name="_Worksheet_Wind Integration 10GRC_DEM-WP(C) ENERG10C--ctn Mid-C_042010 2010GRC" xfId="24386"/>
    <cellStyle name="_Worksheet_Wind Integration 10GRC_DEM-WP(C) ENERG10C--ctn Mid-C_042010 2010GRC 2" xfId="24387"/>
    <cellStyle name="0,0_x000d__x000a_NA_x000d__x000a_" xfId="24388"/>
    <cellStyle name="0,0_x000d__x000a_NA_x000d__x000a_ 2" xfId="24389"/>
    <cellStyle name="0,0_x000d__x000a_NA_x000d__x000a_ 2 2" xfId="24390"/>
    <cellStyle name="0,0_x000d__x000a_NA_x000d__x000a_ 2 2 2" xfId="24391"/>
    <cellStyle name="0,0_x000d__x000a_NA_x000d__x000a_ 2 3" xfId="24392"/>
    <cellStyle name="0,0_x000d__x000a_NA_x000d__x000a_ 3" xfId="24393"/>
    <cellStyle name="0,0_x000d__x000a_NA_x000d__x000a_ 3 2" xfId="24394"/>
    <cellStyle name="0,0_x000d__x000a_NA_x000d__x000a_ 4" xfId="24395"/>
    <cellStyle name="0,0_x000d__x000a_NA_x000d__x000a_ 4 2" xfId="24396"/>
    <cellStyle name="0000" xfId="24397"/>
    <cellStyle name="000000" xfId="24398"/>
    <cellStyle name="14BLIN - Style8" xfId="24399"/>
    <cellStyle name="14-BT - Style1" xfId="24400"/>
    <cellStyle name="20% - Accent1 10" xfId="24401"/>
    <cellStyle name="20% - Accent1 10 2" xfId="24402"/>
    <cellStyle name="20% - Accent1 10 2 2" xfId="24403"/>
    <cellStyle name="20% - Accent1 10 3" xfId="24404"/>
    <cellStyle name="20% - Accent1 10 4" xfId="24405"/>
    <cellStyle name="20% - Accent1 11" xfId="24406"/>
    <cellStyle name="20% - Accent1 11 2" xfId="24407"/>
    <cellStyle name="20% - Accent1 11 3" xfId="24408"/>
    <cellStyle name="20% - Accent1 12" xfId="24409"/>
    <cellStyle name="20% - Accent1 13" xfId="24410"/>
    <cellStyle name="20% - Accent1 14" xfId="24411"/>
    <cellStyle name="20% - Accent1 15" xfId="24412"/>
    <cellStyle name="20% - Accent1 16" xfId="24413"/>
    <cellStyle name="20% - Accent1 17" xfId="24414"/>
    <cellStyle name="20% - Accent1 18" xfId="24415"/>
    <cellStyle name="20% - Accent1 19" xfId="24416"/>
    <cellStyle name="20% - Accent1 2" xfId="24417"/>
    <cellStyle name="20% - Accent1 2 2" xfId="24418"/>
    <cellStyle name="20% - Accent1 2 2 2" xfId="24419"/>
    <cellStyle name="20% - Accent1 2 2 2 2" xfId="24420"/>
    <cellStyle name="20% - Accent1 2 2 2 2 2" xfId="24421"/>
    <cellStyle name="20% - Accent1 2 2 2 3" xfId="24422"/>
    <cellStyle name="20% - Accent1 2 2 2 3 2" xfId="24423"/>
    <cellStyle name="20% - Accent1 2 2 3" xfId="24424"/>
    <cellStyle name="20% - Accent1 2 2 3 2" xfId="24425"/>
    <cellStyle name="20% - Accent1 2 2 3 2 2" xfId="24426"/>
    <cellStyle name="20% - Accent1 2 2 3 3" xfId="24427"/>
    <cellStyle name="20% - Accent1 2 2 4" xfId="24428"/>
    <cellStyle name="20% - Accent1 2 2 4 2" xfId="24429"/>
    <cellStyle name="20% - Accent1 2 2 5" xfId="24430"/>
    <cellStyle name="20% - Accent1 2 2 5 2" xfId="24431"/>
    <cellStyle name="20% - Accent1 2 2 6" xfId="24432"/>
    <cellStyle name="20% - Accent1 2 3" xfId="24433"/>
    <cellStyle name="20% - Accent1 2 3 2" xfId="24434"/>
    <cellStyle name="20% - Accent1 2 3 2 2" xfId="24435"/>
    <cellStyle name="20% - Accent1 2 3 2 2 2" xfId="24436"/>
    <cellStyle name="20% - Accent1 2 3 2 3" xfId="24437"/>
    <cellStyle name="20% - Accent1 2 3 3" xfId="24438"/>
    <cellStyle name="20% - Accent1 2 3 3 2" xfId="24439"/>
    <cellStyle name="20% - Accent1 2 3 4" xfId="24440"/>
    <cellStyle name="20% - Accent1 2 3 4 2" xfId="24441"/>
    <cellStyle name="20% - Accent1 2 4" xfId="24442"/>
    <cellStyle name="20% - Accent1 2 4 2" xfId="24443"/>
    <cellStyle name="20% - Accent1 2 4 2 2" xfId="24444"/>
    <cellStyle name="20% - Accent1 2 4 2 2 2" xfId="24445"/>
    <cellStyle name="20% - Accent1 2 4 2 3" xfId="24446"/>
    <cellStyle name="20% - Accent1 2 4 2 3 2" xfId="24447"/>
    <cellStyle name="20% - Accent1 2 4 3" xfId="24448"/>
    <cellStyle name="20% - Accent1 2 4 3 2" xfId="24449"/>
    <cellStyle name="20% - Accent1 2 4 3 2 2" xfId="24450"/>
    <cellStyle name="20% - Accent1 2 4 3 3" xfId="24451"/>
    <cellStyle name="20% - Accent1 2 4 4" xfId="24452"/>
    <cellStyle name="20% - Accent1 2 4 4 2" xfId="24453"/>
    <cellStyle name="20% - Accent1 2 4 5" xfId="24454"/>
    <cellStyle name="20% - Accent1 2 4 5 2" xfId="24455"/>
    <cellStyle name="20% - Accent1 2 5" xfId="24456"/>
    <cellStyle name="20% - Accent1 2 5 2" xfId="24457"/>
    <cellStyle name="20% - Accent1 2 5 2 2" xfId="24458"/>
    <cellStyle name="20% - Accent1 2 5 3" xfId="24459"/>
    <cellStyle name="20% - Accent1 2 6" xfId="24460"/>
    <cellStyle name="20% - Accent1 2 6 2" xfId="24461"/>
    <cellStyle name="20% - Accent1 2 6 2 2" xfId="24462"/>
    <cellStyle name="20% - Accent1 2 6 3" xfId="24463"/>
    <cellStyle name="20% - Accent1 2 7" xfId="24464"/>
    <cellStyle name="20% - Accent1 2 7 2" xfId="24465"/>
    <cellStyle name="20% - Accent1 2 8" xfId="24466"/>
    <cellStyle name="20% - Accent1 2_12PCORC Wind Vestas and Royalties" xfId="24467"/>
    <cellStyle name="20% - Accent1 20" xfId="24468"/>
    <cellStyle name="20% - Accent1 21" xfId="24469"/>
    <cellStyle name="20% - Accent1 22" xfId="24470"/>
    <cellStyle name="20% - Accent1 23" xfId="24471"/>
    <cellStyle name="20% - Accent1 24" xfId="24472"/>
    <cellStyle name="20% - Accent1 25" xfId="24473"/>
    <cellStyle name="20% - Accent1 26" xfId="24474"/>
    <cellStyle name="20% - Accent1 27" xfId="24475"/>
    <cellStyle name="20% - Accent1 28" xfId="24476"/>
    <cellStyle name="20% - Accent1 29" xfId="24477"/>
    <cellStyle name="20% - Accent1 3" xfId="24478"/>
    <cellStyle name="20% - Accent1 3 2" xfId="24479"/>
    <cellStyle name="20% - Accent1 3 2 2" xfId="24480"/>
    <cellStyle name="20% - Accent1 3 2 2 2" xfId="24481"/>
    <cellStyle name="20% - Accent1 3 2 3" xfId="24482"/>
    <cellStyle name="20% - Accent1 3 2 3 2" xfId="24483"/>
    <cellStyle name="20% - Accent1 3 2 4" xfId="24484"/>
    <cellStyle name="20% - Accent1 3 2 4 2" xfId="24485"/>
    <cellStyle name="20% - Accent1 3 2 5" xfId="24486"/>
    <cellStyle name="20% - Accent1 3 3" xfId="24487"/>
    <cellStyle name="20% - Accent1 3 3 2" xfId="24488"/>
    <cellStyle name="20% - Accent1 3 3 2 2" xfId="24489"/>
    <cellStyle name="20% - Accent1 3 3 2 2 2" xfId="24490"/>
    <cellStyle name="20% - Accent1 3 3 2 3" xfId="24491"/>
    <cellStyle name="20% - Accent1 3 3 2 4" xfId="24492"/>
    <cellStyle name="20% - Accent1 3 3 3" xfId="24493"/>
    <cellStyle name="20% - Accent1 3 3 3 2" xfId="24494"/>
    <cellStyle name="20% - Accent1 3 3 4" xfId="24495"/>
    <cellStyle name="20% - Accent1 3 4" xfId="24496"/>
    <cellStyle name="20% - Accent1 3 4 2" xfId="24497"/>
    <cellStyle name="20% - Accent1 3 4 2 2" xfId="24498"/>
    <cellStyle name="20% - Accent1 3 4 3" xfId="24499"/>
    <cellStyle name="20% - Accent1 3 4 4" xfId="24500"/>
    <cellStyle name="20% - Accent1 3 5" xfId="24501"/>
    <cellStyle name="20% - Accent1 3 5 2" xfId="24502"/>
    <cellStyle name="20% - Accent1 3 6" xfId="24503"/>
    <cellStyle name="20% - Accent1 3 7" xfId="24504"/>
    <cellStyle name="20% - Accent1 30" xfId="24505"/>
    <cellStyle name="20% - Accent1 31" xfId="24506"/>
    <cellStyle name="20% - Accent1 32" xfId="24507"/>
    <cellStyle name="20% - Accent1 33" xfId="24508"/>
    <cellStyle name="20% - Accent1 34" xfId="24509"/>
    <cellStyle name="20% - Accent1 35" xfId="24510"/>
    <cellStyle name="20% - Accent1 36" xfId="24511"/>
    <cellStyle name="20% - Accent1 37" xfId="24512"/>
    <cellStyle name="20% - Accent1 38" xfId="24513"/>
    <cellStyle name="20% - Accent1 39" xfId="24514"/>
    <cellStyle name="20% - Accent1 4" xfId="24515"/>
    <cellStyle name="20% - Accent1 4 2" xfId="24516"/>
    <cellStyle name="20% - Accent1 4 2 2" xfId="24517"/>
    <cellStyle name="20% - Accent1 4 2 2 2" xfId="24518"/>
    <cellStyle name="20% - Accent1 4 2 3" xfId="24519"/>
    <cellStyle name="20% - Accent1 4 2 3 2" xfId="24520"/>
    <cellStyle name="20% - Accent1 4 2 4" xfId="24521"/>
    <cellStyle name="20% - Accent1 4 2 4 2" xfId="24522"/>
    <cellStyle name="20% - Accent1 4 2 5" xfId="24523"/>
    <cellStyle name="20% - Accent1 4 3" xfId="24524"/>
    <cellStyle name="20% - Accent1 4 3 2" xfId="24525"/>
    <cellStyle name="20% - Accent1 4 3 2 2" xfId="24526"/>
    <cellStyle name="20% - Accent1 4 3 3" xfId="24527"/>
    <cellStyle name="20% - Accent1 4 4" xfId="24528"/>
    <cellStyle name="20% - Accent1 4 4 2" xfId="24529"/>
    <cellStyle name="20% - Accent1 4 5" xfId="24530"/>
    <cellStyle name="20% - Accent1 4 5 2" xfId="24531"/>
    <cellStyle name="20% - Accent1 4 6" xfId="24532"/>
    <cellStyle name="20% - Accent1 4 6 2" xfId="24533"/>
    <cellStyle name="20% - Accent1 4 7" xfId="24534"/>
    <cellStyle name="20% - Accent1 4 7 2" xfId="24535"/>
    <cellStyle name="20% - Accent1 4 8" xfId="24536"/>
    <cellStyle name="20% - Accent1 40" xfId="24537"/>
    <cellStyle name="20% - Accent1 41" xfId="24538"/>
    <cellStyle name="20% - Accent1 42" xfId="24539"/>
    <cellStyle name="20% - Accent1 43" xfId="24540"/>
    <cellStyle name="20% - Accent1 44" xfId="24541"/>
    <cellStyle name="20% - Accent1 45" xfId="24542"/>
    <cellStyle name="20% - Accent1 46" xfId="24543"/>
    <cellStyle name="20% - Accent1 47" xfId="24544"/>
    <cellStyle name="20% - Accent1 48" xfId="24545"/>
    <cellStyle name="20% - Accent1 49" xfId="24546"/>
    <cellStyle name="20% - Accent1 5" xfId="24547"/>
    <cellStyle name="20% - Accent1 5 2" xfId="24548"/>
    <cellStyle name="20% - Accent1 5 2 2" xfId="24549"/>
    <cellStyle name="20% - Accent1 5 2 2 2" xfId="24550"/>
    <cellStyle name="20% - Accent1 5 2 3" xfId="24551"/>
    <cellStyle name="20% - Accent1 5 3" xfId="24552"/>
    <cellStyle name="20% - Accent1 5 3 2" xfId="24553"/>
    <cellStyle name="20% - Accent1 5 3 3" xfId="24554"/>
    <cellStyle name="20% - Accent1 5 4" xfId="24555"/>
    <cellStyle name="20% - Accent1 5 4 2" xfId="24556"/>
    <cellStyle name="20% - Accent1 5 4 3" xfId="24557"/>
    <cellStyle name="20% - Accent1 5 5" xfId="24558"/>
    <cellStyle name="20% - Accent1 5 6" xfId="24559"/>
    <cellStyle name="20% - Accent1 50" xfId="24560"/>
    <cellStyle name="20% - Accent1 51" xfId="24561"/>
    <cellStyle name="20% - Accent1 52" xfId="24562"/>
    <cellStyle name="20% - Accent1 53" xfId="24563"/>
    <cellStyle name="20% - Accent1 54" xfId="24564"/>
    <cellStyle name="20% - Accent1 55" xfId="24565"/>
    <cellStyle name="20% - Accent1 56" xfId="24566"/>
    <cellStyle name="20% - Accent1 57" xfId="24567"/>
    <cellStyle name="20% - Accent1 58" xfId="24568"/>
    <cellStyle name="20% - Accent1 59" xfId="24569"/>
    <cellStyle name="20% - Accent1 6" xfId="24570"/>
    <cellStyle name="20% - Accent1 6 2" xfId="24571"/>
    <cellStyle name="20% - Accent1 6 2 2" xfId="24572"/>
    <cellStyle name="20% - Accent1 6 2 2 2" xfId="24573"/>
    <cellStyle name="20% - Accent1 6 2 3" xfId="24574"/>
    <cellStyle name="20% - Accent1 6 2 4" xfId="24575"/>
    <cellStyle name="20% - Accent1 6 3" xfId="24576"/>
    <cellStyle name="20% - Accent1 6 3 2" xfId="24577"/>
    <cellStyle name="20% - Accent1 6 3 3" xfId="24578"/>
    <cellStyle name="20% - Accent1 6 4" xfId="24579"/>
    <cellStyle name="20% - Accent1 6 4 2" xfId="24580"/>
    <cellStyle name="20% - Accent1 6 5" xfId="24581"/>
    <cellStyle name="20% - Accent1 60" xfId="24582"/>
    <cellStyle name="20% - Accent1 61" xfId="24583"/>
    <cellStyle name="20% - Accent1 62" xfId="24584"/>
    <cellStyle name="20% - Accent1 63" xfId="24585"/>
    <cellStyle name="20% - Accent1 64" xfId="24586"/>
    <cellStyle name="20% - Accent1 65" xfId="24587"/>
    <cellStyle name="20% - Accent1 66" xfId="24588"/>
    <cellStyle name="20% - Accent1 7" xfId="24589"/>
    <cellStyle name="20% - Accent1 7 2" xfId="24590"/>
    <cellStyle name="20% - Accent1 7 2 2" xfId="24591"/>
    <cellStyle name="20% - Accent1 7 2 2 2" xfId="24592"/>
    <cellStyle name="20% - Accent1 7 2 3" xfId="24593"/>
    <cellStyle name="20% - Accent1 7 2 4" xfId="24594"/>
    <cellStyle name="20% - Accent1 7 3" xfId="24595"/>
    <cellStyle name="20% - Accent1 7 3 2" xfId="24596"/>
    <cellStyle name="20% - Accent1 7 4" xfId="24597"/>
    <cellStyle name="20% - Accent1 7 4 2" xfId="24598"/>
    <cellStyle name="20% - Accent1 7 5" xfId="24599"/>
    <cellStyle name="20% - Accent1 8" xfId="24600"/>
    <cellStyle name="20% - Accent1 8 2" xfId="24601"/>
    <cellStyle name="20% - Accent1 8 2 2" xfId="24602"/>
    <cellStyle name="20% - Accent1 8 2 3" xfId="24603"/>
    <cellStyle name="20% - Accent1 8 3" xfId="24604"/>
    <cellStyle name="20% - Accent1 9" xfId="24605"/>
    <cellStyle name="20% - Accent1 9 2" xfId="24606"/>
    <cellStyle name="20% - Accent1 9 2 2" xfId="24607"/>
    <cellStyle name="20% - Accent1 9 2 3" xfId="24608"/>
    <cellStyle name="20% - Accent1 9 3" xfId="24609"/>
    <cellStyle name="20% - Accent1 9 4" xfId="24610"/>
    <cellStyle name="20% - Accent1 9 5" xfId="24611"/>
    <cellStyle name="20% - Accent2 10" xfId="24612"/>
    <cellStyle name="20% - Accent2 10 2" xfId="24613"/>
    <cellStyle name="20% - Accent2 10 2 2" xfId="24614"/>
    <cellStyle name="20% - Accent2 10 3" xfId="24615"/>
    <cellStyle name="20% - Accent2 10 4" xfId="24616"/>
    <cellStyle name="20% - Accent2 11" xfId="24617"/>
    <cellStyle name="20% - Accent2 11 2" xfId="24618"/>
    <cellStyle name="20% - Accent2 11 3" xfId="24619"/>
    <cellStyle name="20% - Accent2 12" xfId="24620"/>
    <cellStyle name="20% - Accent2 13" xfId="24621"/>
    <cellStyle name="20% - Accent2 14" xfId="24622"/>
    <cellStyle name="20% - Accent2 15" xfId="24623"/>
    <cellStyle name="20% - Accent2 16" xfId="24624"/>
    <cellStyle name="20% - Accent2 17" xfId="24625"/>
    <cellStyle name="20% - Accent2 18" xfId="24626"/>
    <cellStyle name="20% - Accent2 19" xfId="24627"/>
    <cellStyle name="20% - Accent2 2" xfId="24628"/>
    <cellStyle name="20% - Accent2 2 2" xfId="24629"/>
    <cellStyle name="20% - Accent2 2 2 2" xfId="24630"/>
    <cellStyle name="20% - Accent2 2 2 2 2" xfId="24631"/>
    <cellStyle name="20% - Accent2 2 2 2 2 2" xfId="24632"/>
    <cellStyle name="20% - Accent2 2 2 2 3" xfId="24633"/>
    <cellStyle name="20% - Accent2 2 2 2 3 2" xfId="24634"/>
    <cellStyle name="20% - Accent2 2 2 3" xfId="24635"/>
    <cellStyle name="20% - Accent2 2 2 3 2" xfId="24636"/>
    <cellStyle name="20% - Accent2 2 2 3 2 2" xfId="24637"/>
    <cellStyle name="20% - Accent2 2 2 3 3" xfId="24638"/>
    <cellStyle name="20% - Accent2 2 2 4" xfId="24639"/>
    <cellStyle name="20% - Accent2 2 2 4 2" xfId="24640"/>
    <cellStyle name="20% - Accent2 2 2 5" xfId="24641"/>
    <cellStyle name="20% - Accent2 2 2 5 2" xfId="24642"/>
    <cellStyle name="20% - Accent2 2 2 6" xfId="24643"/>
    <cellStyle name="20% - Accent2 2 3" xfId="24644"/>
    <cellStyle name="20% - Accent2 2 3 2" xfId="24645"/>
    <cellStyle name="20% - Accent2 2 3 2 2" xfId="24646"/>
    <cellStyle name="20% - Accent2 2 3 2 2 2" xfId="24647"/>
    <cellStyle name="20% - Accent2 2 3 2 3" xfId="24648"/>
    <cellStyle name="20% - Accent2 2 3 3" xfId="24649"/>
    <cellStyle name="20% - Accent2 2 3 3 2" xfId="24650"/>
    <cellStyle name="20% - Accent2 2 3 4" xfId="24651"/>
    <cellStyle name="20% - Accent2 2 3 4 2" xfId="24652"/>
    <cellStyle name="20% - Accent2 2 4" xfId="24653"/>
    <cellStyle name="20% - Accent2 2 4 2" xfId="24654"/>
    <cellStyle name="20% - Accent2 2 4 2 2" xfId="24655"/>
    <cellStyle name="20% - Accent2 2 4 2 2 2" xfId="24656"/>
    <cellStyle name="20% - Accent2 2 4 2 3" xfId="24657"/>
    <cellStyle name="20% - Accent2 2 4 2 3 2" xfId="24658"/>
    <cellStyle name="20% - Accent2 2 4 3" xfId="24659"/>
    <cellStyle name="20% - Accent2 2 4 3 2" xfId="24660"/>
    <cellStyle name="20% - Accent2 2 4 3 2 2" xfId="24661"/>
    <cellStyle name="20% - Accent2 2 4 3 3" xfId="24662"/>
    <cellStyle name="20% - Accent2 2 4 4" xfId="24663"/>
    <cellStyle name="20% - Accent2 2 4 4 2" xfId="24664"/>
    <cellStyle name="20% - Accent2 2 4 5" xfId="24665"/>
    <cellStyle name="20% - Accent2 2 4 5 2" xfId="24666"/>
    <cellStyle name="20% - Accent2 2 5" xfId="24667"/>
    <cellStyle name="20% - Accent2 2 5 2" xfId="24668"/>
    <cellStyle name="20% - Accent2 2 5 2 2" xfId="24669"/>
    <cellStyle name="20% - Accent2 2 5 3" xfId="24670"/>
    <cellStyle name="20% - Accent2 2 6" xfId="24671"/>
    <cellStyle name="20% - Accent2 2 6 2" xfId="24672"/>
    <cellStyle name="20% - Accent2 2 6 2 2" xfId="24673"/>
    <cellStyle name="20% - Accent2 2 6 3" xfId="24674"/>
    <cellStyle name="20% - Accent2 2 7" xfId="24675"/>
    <cellStyle name="20% - Accent2 2 7 2" xfId="24676"/>
    <cellStyle name="20% - Accent2 2 8" xfId="24677"/>
    <cellStyle name="20% - Accent2 2_12PCORC Wind Vestas and Royalties" xfId="24678"/>
    <cellStyle name="20% - Accent2 20" xfId="24679"/>
    <cellStyle name="20% - Accent2 21" xfId="24680"/>
    <cellStyle name="20% - Accent2 22" xfId="24681"/>
    <cellStyle name="20% - Accent2 23" xfId="24682"/>
    <cellStyle name="20% - Accent2 24" xfId="24683"/>
    <cellStyle name="20% - Accent2 25" xfId="24684"/>
    <cellStyle name="20% - Accent2 26" xfId="24685"/>
    <cellStyle name="20% - Accent2 27" xfId="24686"/>
    <cellStyle name="20% - Accent2 28" xfId="24687"/>
    <cellStyle name="20% - Accent2 29" xfId="24688"/>
    <cellStyle name="20% - Accent2 3" xfId="24689"/>
    <cellStyle name="20% - Accent2 3 2" xfId="24690"/>
    <cellStyle name="20% - Accent2 3 2 2" xfId="24691"/>
    <cellStyle name="20% - Accent2 3 2 2 2" xfId="24692"/>
    <cellStyle name="20% - Accent2 3 2 3" xfId="24693"/>
    <cellStyle name="20% - Accent2 3 2 3 2" xfId="24694"/>
    <cellStyle name="20% - Accent2 3 2 4" xfId="24695"/>
    <cellStyle name="20% - Accent2 3 2 4 2" xfId="24696"/>
    <cellStyle name="20% - Accent2 3 2 5" xfId="24697"/>
    <cellStyle name="20% - Accent2 3 3" xfId="24698"/>
    <cellStyle name="20% - Accent2 3 3 2" xfId="24699"/>
    <cellStyle name="20% - Accent2 3 3 2 2" xfId="24700"/>
    <cellStyle name="20% - Accent2 3 3 2 2 2" xfId="24701"/>
    <cellStyle name="20% - Accent2 3 3 2 3" xfId="24702"/>
    <cellStyle name="20% - Accent2 3 3 2 4" xfId="24703"/>
    <cellStyle name="20% - Accent2 3 3 3" xfId="24704"/>
    <cellStyle name="20% - Accent2 3 3 3 2" xfId="24705"/>
    <cellStyle name="20% - Accent2 3 3 4" xfId="24706"/>
    <cellStyle name="20% - Accent2 3 4" xfId="24707"/>
    <cellStyle name="20% - Accent2 3 4 2" xfId="24708"/>
    <cellStyle name="20% - Accent2 3 4 2 2" xfId="24709"/>
    <cellStyle name="20% - Accent2 3 4 3" xfId="24710"/>
    <cellStyle name="20% - Accent2 3 4 4" xfId="24711"/>
    <cellStyle name="20% - Accent2 3 5" xfId="24712"/>
    <cellStyle name="20% - Accent2 3 5 2" xfId="24713"/>
    <cellStyle name="20% - Accent2 3 6" xfId="24714"/>
    <cellStyle name="20% - Accent2 3 7" xfId="24715"/>
    <cellStyle name="20% - Accent2 30" xfId="24716"/>
    <cellStyle name="20% - Accent2 31" xfId="24717"/>
    <cellStyle name="20% - Accent2 32" xfId="24718"/>
    <cellStyle name="20% - Accent2 33" xfId="24719"/>
    <cellStyle name="20% - Accent2 34" xfId="24720"/>
    <cellStyle name="20% - Accent2 35" xfId="24721"/>
    <cellStyle name="20% - Accent2 36" xfId="24722"/>
    <cellStyle name="20% - Accent2 37" xfId="24723"/>
    <cellStyle name="20% - Accent2 38" xfId="24724"/>
    <cellStyle name="20% - Accent2 39" xfId="24725"/>
    <cellStyle name="20% - Accent2 4" xfId="24726"/>
    <cellStyle name="20% - Accent2 4 2" xfId="24727"/>
    <cellStyle name="20% - Accent2 4 2 2" xfId="24728"/>
    <cellStyle name="20% - Accent2 4 2 2 2" xfId="24729"/>
    <cellStyle name="20% - Accent2 4 2 3" xfId="24730"/>
    <cellStyle name="20% - Accent2 4 2 3 2" xfId="24731"/>
    <cellStyle name="20% - Accent2 4 2 4" xfId="24732"/>
    <cellStyle name="20% - Accent2 4 2 4 2" xfId="24733"/>
    <cellStyle name="20% - Accent2 4 2 5" xfId="24734"/>
    <cellStyle name="20% - Accent2 4 3" xfId="24735"/>
    <cellStyle name="20% - Accent2 4 3 2" xfId="24736"/>
    <cellStyle name="20% - Accent2 4 3 2 2" xfId="24737"/>
    <cellStyle name="20% - Accent2 4 3 3" xfId="24738"/>
    <cellStyle name="20% - Accent2 4 4" xfId="24739"/>
    <cellStyle name="20% - Accent2 4 4 2" xfId="24740"/>
    <cellStyle name="20% - Accent2 4 5" xfId="24741"/>
    <cellStyle name="20% - Accent2 4 5 2" xfId="24742"/>
    <cellStyle name="20% - Accent2 4 6" xfId="24743"/>
    <cellStyle name="20% - Accent2 4 6 2" xfId="24744"/>
    <cellStyle name="20% - Accent2 4 7" xfId="24745"/>
    <cellStyle name="20% - Accent2 4 7 2" xfId="24746"/>
    <cellStyle name="20% - Accent2 4 8" xfId="24747"/>
    <cellStyle name="20% - Accent2 40" xfId="24748"/>
    <cellStyle name="20% - Accent2 41" xfId="24749"/>
    <cellStyle name="20% - Accent2 42" xfId="24750"/>
    <cellStyle name="20% - Accent2 43" xfId="24751"/>
    <cellStyle name="20% - Accent2 44" xfId="24752"/>
    <cellStyle name="20% - Accent2 45" xfId="24753"/>
    <cellStyle name="20% - Accent2 46" xfId="24754"/>
    <cellStyle name="20% - Accent2 47" xfId="24755"/>
    <cellStyle name="20% - Accent2 48" xfId="24756"/>
    <cellStyle name="20% - Accent2 49" xfId="24757"/>
    <cellStyle name="20% - Accent2 5" xfId="24758"/>
    <cellStyle name="20% - Accent2 5 2" xfId="24759"/>
    <cellStyle name="20% - Accent2 5 2 2" xfId="24760"/>
    <cellStyle name="20% - Accent2 5 2 2 2" xfId="24761"/>
    <cellStyle name="20% - Accent2 5 2 3" xfId="24762"/>
    <cellStyle name="20% - Accent2 5 3" xfId="24763"/>
    <cellStyle name="20% - Accent2 5 3 2" xfId="24764"/>
    <cellStyle name="20% - Accent2 5 3 3" xfId="24765"/>
    <cellStyle name="20% - Accent2 5 4" xfId="24766"/>
    <cellStyle name="20% - Accent2 5 4 2" xfId="24767"/>
    <cellStyle name="20% - Accent2 5 4 3" xfId="24768"/>
    <cellStyle name="20% - Accent2 5 5" xfId="24769"/>
    <cellStyle name="20% - Accent2 5 6" xfId="24770"/>
    <cellStyle name="20% - Accent2 50" xfId="24771"/>
    <cellStyle name="20% - Accent2 51" xfId="24772"/>
    <cellStyle name="20% - Accent2 52" xfId="24773"/>
    <cellStyle name="20% - Accent2 53" xfId="24774"/>
    <cellStyle name="20% - Accent2 54" xfId="24775"/>
    <cellStyle name="20% - Accent2 55" xfId="24776"/>
    <cellStyle name="20% - Accent2 56" xfId="24777"/>
    <cellStyle name="20% - Accent2 57" xfId="24778"/>
    <cellStyle name="20% - Accent2 58" xfId="24779"/>
    <cellStyle name="20% - Accent2 59" xfId="24780"/>
    <cellStyle name="20% - Accent2 6" xfId="24781"/>
    <cellStyle name="20% - Accent2 6 2" xfId="24782"/>
    <cellStyle name="20% - Accent2 6 2 2" xfId="24783"/>
    <cellStyle name="20% - Accent2 6 2 2 2" xfId="24784"/>
    <cellStyle name="20% - Accent2 6 2 3" xfId="24785"/>
    <cellStyle name="20% - Accent2 6 2 4" xfId="24786"/>
    <cellStyle name="20% - Accent2 6 3" xfId="24787"/>
    <cellStyle name="20% - Accent2 6 3 2" xfId="24788"/>
    <cellStyle name="20% - Accent2 6 3 3" xfId="24789"/>
    <cellStyle name="20% - Accent2 6 4" xfId="24790"/>
    <cellStyle name="20% - Accent2 6 4 2" xfId="24791"/>
    <cellStyle name="20% - Accent2 6 5" xfId="24792"/>
    <cellStyle name="20% - Accent2 60" xfId="24793"/>
    <cellStyle name="20% - Accent2 61" xfId="24794"/>
    <cellStyle name="20% - Accent2 62" xfId="24795"/>
    <cellStyle name="20% - Accent2 63" xfId="24796"/>
    <cellStyle name="20% - Accent2 64" xfId="24797"/>
    <cellStyle name="20% - Accent2 65" xfId="24798"/>
    <cellStyle name="20% - Accent2 66" xfId="24799"/>
    <cellStyle name="20% - Accent2 7" xfId="24800"/>
    <cellStyle name="20% - Accent2 7 2" xfId="24801"/>
    <cellStyle name="20% - Accent2 7 2 2" xfId="24802"/>
    <cellStyle name="20% - Accent2 7 2 2 2" xfId="24803"/>
    <cellStyle name="20% - Accent2 7 2 3" xfId="24804"/>
    <cellStyle name="20% - Accent2 7 2 4" xfId="24805"/>
    <cellStyle name="20% - Accent2 7 3" xfId="24806"/>
    <cellStyle name="20% - Accent2 7 3 2" xfId="24807"/>
    <cellStyle name="20% - Accent2 7 4" xfId="24808"/>
    <cellStyle name="20% - Accent2 7 4 2" xfId="24809"/>
    <cellStyle name="20% - Accent2 7 5" xfId="24810"/>
    <cellStyle name="20% - Accent2 8" xfId="24811"/>
    <cellStyle name="20% - Accent2 8 2" xfId="24812"/>
    <cellStyle name="20% - Accent2 8 2 2" xfId="24813"/>
    <cellStyle name="20% - Accent2 8 2 3" xfId="24814"/>
    <cellStyle name="20% - Accent2 8 3" xfId="24815"/>
    <cellStyle name="20% - Accent2 9" xfId="24816"/>
    <cellStyle name="20% - Accent2 9 2" xfId="24817"/>
    <cellStyle name="20% - Accent2 9 2 2" xfId="24818"/>
    <cellStyle name="20% - Accent2 9 2 3" xfId="24819"/>
    <cellStyle name="20% - Accent2 9 3" xfId="24820"/>
    <cellStyle name="20% - Accent2 9 4" xfId="24821"/>
    <cellStyle name="20% - Accent2 9 5" xfId="24822"/>
    <cellStyle name="20% - Accent3 10" xfId="24823"/>
    <cellStyle name="20% - Accent3 10 2" xfId="24824"/>
    <cellStyle name="20% - Accent3 10 2 2" xfId="24825"/>
    <cellStyle name="20% - Accent3 10 3" xfId="24826"/>
    <cellStyle name="20% - Accent3 10 4" xfId="24827"/>
    <cellStyle name="20% - Accent3 11" xfId="24828"/>
    <cellStyle name="20% - Accent3 11 2" xfId="24829"/>
    <cellStyle name="20% - Accent3 11 3" xfId="24830"/>
    <cellStyle name="20% - Accent3 12" xfId="24831"/>
    <cellStyle name="20% - Accent3 13" xfId="24832"/>
    <cellStyle name="20% - Accent3 14" xfId="24833"/>
    <cellStyle name="20% - Accent3 15" xfId="24834"/>
    <cellStyle name="20% - Accent3 16" xfId="24835"/>
    <cellStyle name="20% - Accent3 17" xfId="24836"/>
    <cellStyle name="20% - Accent3 18" xfId="24837"/>
    <cellStyle name="20% - Accent3 19" xfId="24838"/>
    <cellStyle name="20% - Accent3 2" xfId="24839"/>
    <cellStyle name="20% - Accent3 2 2" xfId="24840"/>
    <cellStyle name="20% - Accent3 2 2 2" xfId="24841"/>
    <cellStyle name="20% - Accent3 2 2 2 2" xfId="24842"/>
    <cellStyle name="20% - Accent3 2 2 2 2 2" xfId="24843"/>
    <cellStyle name="20% - Accent3 2 2 2 3" xfId="24844"/>
    <cellStyle name="20% - Accent3 2 2 2 3 2" xfId="24845"/>
    <cellStyle name="20% - Accent3 2 2 3" xfId="24846"/>
    <cellStyle name="20% - Accent3 2 2 3 2" xfId="24847"/>
    <cellStyle name="20% - Accent3 2 2 3 2 2" xfId="24848"/>
    <cellStyle name="20% - Accent3 2 2 3 3" xfId="24849"/>
    <cellStyle name="20% - Accent3 2 2 4" xfId="24850"/>
    <cellStyle name="20% - Accent3 2 2 4 2" xfId="24851"/>
    <cellStyle name="20% - Accent3 2 2 5" xfId="24852"/>
    <cellStyle name="20% - Accent3 2 2 5 2" xfId="24853"/>
    <cellStyle name="20% - Accent3 2 2 6" xfId="24854"/>
    <cellStyle name="20% - Accent3 2 3" xfId="24855"/>
    <cellStyle name="20% - Accent3 2 3 2" xfId="24856"/>
    <cellStyle name="20% - Accent3 2 3 2 2" xfId="24857"/>
    <cellStyle name="20% - Accent3 2 3 2 2 2" xfId="24858"/>
    <cellStyle name="20% - Accent3 2 3 2 3" xfId="24859"/>
    <cellStyle name="20% - Accent3 2 3 3" xfId="24860"/>
    <cellStyle name="20% - Accent3 2 3 3 2" xfId="24861"/>
    <cellStyle name="20% - Accent3 2 3 4" xfId="24862"/>
    <cellStyle name="20% - Accent3 2 3 4 2" xfId="24863"/>
    <cellStyle name="20% - Accent3 2 4" xfId="24864"/>
    <cellStyle name="20% - Accent3 2 4 2" xfId="24865"/>
    <cellStyle name="20% - Accent3 2 4 2 2" xfId="24866"/>
    <cellStyle name="20% - Accent3 2 4 2 2 2" xfId="24867"/>
    <cellStyle name="20% - Accent3 2 4 2 3" xfId="24868"/>
    <cellStyle name="20% - Accent3 2 4 2 3 2" xfId="24869"/>
    <cellStyle name="20% - Accent3 2 4 3" xfId="24870"/>
    <cellStyle name="20% - Accent3 2 4 3 2" xfId="24871"/>
    <cellStyle name="20% - Accent3 2 4 3 2 2" xfId="24872"/>
    <cellStyle name="20% - Accent3 2 4 3 3" xfId="24873"/>
    <cellStyle name="20% - Accent3 2 4 4" xfId="24874"/>
    <cellStyle name="20% - Accent3 2 4 4 2" xfId="24875"/>
    <cellStyle name="20% - Accent3 2 4 5" xfId="24876"/>
    <cellStyle name="20% - Accent3 2 4 5 2" xfId="24877"/>
    <cellStyle name="20% - Accent3 2 5" xfId="24878"/>
    <cellStyle name="20% - Accent3 2 5 2" xfId="24879"/>
    <cellStyle name="20% - Accent3 2 5 2 2" xfId="24880"/>
    <cellStyle name="20% - Accent3 2 5 3" xfId="24881"/>
    <cellStyle name="20% - Accent3 2 6" xfId="24882"/>
    <cellStyle name="20% - Accent3 2 6 2" xfId="24883"/>
    <cellStyle name="20% - Accent3 2 6 2 2" xfId="24884"/>
    <cellStyle name="20% - Accent3 2 6 3" xfId="24885"/>
    <cellStyle name="20% - Accent3 2 7" xfId="24886"/>
    <cellStyle name="20% - Accent3 2 7 2" xfId="24887"/>
    <cellStyle name="20% - Accent3 2 8" xfId="24888"/>
    <cellStyle name="20% - Accent3 2_12PCORC Wind Vestas and Royalties" xfId="24889"/>
    <cellStyle name="20% - Accent3 20" xfId="24890"/>
    <cellStyle name="20% - Accent3 21" xfId="24891"/>
    <cellStyle name="20% - Accent3 22" xfId="24892"/>
    <cellStyle name="20% - Accent3 23" xfId="24893"/>
    <cellStyle name="20% - Accent3 24" xfId="24894"/>
    <cellStyle name="20% - Accent3 25" xfId="24895"/>
    <cellStyle name="20% - Accent3 26" xfId="24896"/>
    <cellStyle name="20% - Accent3 27" xfId="24897"/>
    <cellStyle name="20% - Accent3 28" xfId="24898"/>
    <cellStyle name="20% - Accent3 29" xfId="24899"/>
    <cellStyle name="20% - Accent3 3" xfId="24900"/>
    <cellStyle name="20% - Accent3 3 2" xfId="24901"/>
    <cellStyle name="20% - Accent3 3 2 2" xfId="24902"/>
    <cellStyle name="20% - Accent3 3 2 2 2" xfId="24903"/>
    <cellStyle name="20% - Accent3 3 2 3" xfId="24904"/>
    <cellStyle name="20% - Accent3 3 2 3 2" xfId="24905"/>
    <cellStyle name="20% - Accent3 3 2 4" xfId="24906"/>
    <cellStyle name="20% - Accent3 3 2 4 2" xfId="24907"/>
    <cellStyle name="20% - Accent3 3 2 5" xfId="24908"/>
    <cellStyle name="20% - Accent3 3 3" xfId="24909"/>
    <cellStyle name="20% - Accent3 3 3 2" xfId="24910"/>
    <cellStyle name="20% - Accent3 3 3 2 2" xfId="24911"/>
    <cellStyle name="20% - Accent3 3 3 2 2 2" xfId="24912"/>
    <cellStyle name="20% - Accent3 3 3 2 3" xfId="24913"/>
    <cellStyle name="20% - Accent3 3 3 2 4" xfId="24914"/>
    <cellStyle name="20% - Accent3 3 3 3" xfId="24915"/>
    <cellStyle name="20% - Accent3 3 3 3 2" xfId="24916"/>
    <cellStyle name="20% - Accent3 3 3 4" xfId="24917"/>
    <cellStyle name="20% - Accent3 3 4" xfId="24918"/>
    <cellStyle name="20% - Accent3 3 4 2" xfId="24919"/>
    <cellStyle name="20% - Accent3 3 4 2 2" xfId="24920"/>
    <cellStyle name="20% - Accent3 3 4 3" xfId="24921"/>
    <cellStyle name="20% - Accent3 3 4 4" xfId="24922"/>
    <cellStyle name="20% - Accent3 3 5" xfId="24923"/>
    <cellStyle name="20% - Accent3 3 5 2" xfId="24924"/>
    <cellStyle name="20% - Accent3 3 6" xfId="24925"/>
    <cellStyle name="20% - Accent3 3 7" xfId="24926"/>
    <cellStyle name="20% - Accent3 30" xfId="24927"/>
    <cellStyle name="20% - Accent3 31" xfId="24928"/>
    <cellStyle name="20% - Accent3 32" xfId="24929"/>
    <cellStyle name="20% - Accent3 33" xfId="24930"/>
    <cellStyle name="20% - Accent3 34" xfId="24931"/>
    <cellStyle name="20% - Accent3 35" xfId="24932"/>
    <cellStyle name="20% - Accent3 36" xfId="24933"/>
    <cellStyle name="20% - Accent3 37" xfId="24934"/>
    <cellStyle name="20% - Accent3 38" xfId="24935"/>
    <cellStyle name="20% - Accent3 39" xfId="24936"/>
    <cellStyle name="20% - Accent3 4" xfId="24937"/>
    <cellStyle name="20% - Accent3 4 2" xfId="24938"/>
    <cellStyle name="20% - Accent3 4 2 2" xfId="24939"/>
    <cellStyle name="20% - Accent3 4 2 2 2" xfId="24940"/>
    <cellStyle name="20% - Accent3 4 2 3" xfId="24941"/>
    <cellStyle name="20% - Accent3 4 2 3 2" xfId="24942"/>
    <cellStyle name="20% - Accent3 4 2 4" xfId="24943"/>
    <cellStyle name="20% - Accent3 4 2 4 2" xfId="24944"/>
    <cellStyle name="20% - Accent3 4 2 5" xfId="24945"/>
    <cellStyle name="20% - Accent3 4 3" xfId="24946"/>
    <cellStyle name="20% - Accent3 4 3 2" xfId="24947"/>
    <cellStyle name="20% - Accent3 4 3 2 2" xfId="24948"/>
    <cellStyle name="20% - Accent3 4 3 3" xfId="24949"/>
    <cellStyle name="20% - Accent3 4 4" xfId="24950"/>
    <cellStyle name="20% - Accent3 4 4 2" xfId="24951"/>
    <cellStyle name="20% - Accent3 4 5" xfId="24952"/>
    <cellStyle name="20% - Accent3 4 5 2" xfId="24953"/>
    <cellStyle name="20% - Accent3 4 6" xfId="24954"/>
    <cellStyle name="20% - Accent3 4 6 2" xfId="24955"/>
    <cellStyle name="20% - Accent3 4 7" xfId="24956"/>
    <cellStyle name="20% - Accent3 4 7 2" xfId="24957"/>
    <cellStyle name="20% - Accent3 4 8" xfId="24958"/>
    <cellStyle name="20% - Accent3 40" xfId="24959"/>
    <cellStyle name="20% - Accent3 41" xfId="24960"/>
    <cellStyle name="20% - Accent3 42" xfId="24961"/>
    <cellStyle name="20% - Accent3 43" xfId="24962"/>
    <cellStyle name="20% - Accent3 44" xfId="24963"/>
    <cellStyle name="20% - Accent3 45" xfId="24964"/>
    <cellStyle name="20% - Accent3 46" xfId="24965"/>
    <cellStyle name="20% - Accent3 47" xfId="24966"/>
    <cellStyle name="20% - Accent3 48" xfId="24967"/>
    <cellStyle name="20% - Accent3 49" xfId="24968"/>
    <cellStyle name="20% - Accent3 5" xfId="24969"/>
    <cellStyle name="20% - Accent3 5 2" xfId="24970"/>
    <cellStyle name="20% - Accent3 5 2 2" xfId="24971"/>
    <cellStyle name="20% - Accent3 5 2 2 2" xfId="24972"/>
    <cellStyle name="20% - Accent3 5 2 3" xfId="24973"/>
    <cellStyle name="20% - Accent3 5 3" xfId="24974"/>
    <cellStyle name="20% - Accent3 5 3 2" xfId="24975"/>
    <cellStyle name="20% - Accent3 5 3 3" xfId="24976"/>
    <cellStyle name="20% - Accent3 5 4" xfId="24977"/>
    <cellStyle name="20% - Accent3 5 4 2" xfId="24978"/>
    <cellStyle name="20% - Accent3 5 4 3" xfId="24979"/>
    <cellStyle name="20% - Accent3 5 5" xfId="24980"/>
    <cellStyle name="20% - Accent3 5 6" xfId="24981"/>
    <cellStyle name="20% - Accent3 50" xfId="24982"/>
    <cellStyle name="20% - Accent3 51" xfId="24983"/>
    <cellStyle name="20% - Accent3 52" xfId="24984"/>
    <cellStyle name="20% - Accent3 53" xfId="24985"/>
    <cellStyle name="20% - Accent3 54" xfId="24986"/>
    <cellStyle name="20% - Accent3 55" xfId="24987"/>
    <cellStyle name="20% - Accent3 56" xfId="24988"/>
    <cellStyle name="20% - Accent3 57" xfId="24989"/>
    <cellStyle name="20% - Accent3 58" xfId="24990"/>
    <cellStyle name="20% - Accent3 59" xfId="24991"/>
    <cellStyle name="20% - Accent3 6" xfId="24992"/>
    <cellStyle name="20% - Accent3 6 2" xfId="24993"/>
    <cellStyle name="20% - Accent3 6 2 2" xfId="24994"/>
    <cellStyle name="20% - Accent3 6 2 2 2" xfId="24995"/>
    <cellStyle name="20% - Accent3 6 2 3" xfId="24996"/>
    <cellStyle name="20% - Accent3 6 2 4" xfId="24997"/>
    <cellStyle name="20% - Accent3 6 3" xfId="24998"/>
    <cellStyle name="20% - Accent3 6 3 2" xfId="24999"/>
    <cellStyle name="20% - Accent3 6 3 3" xfId="25000"/>
    <cellStyle name="20% - Accent3 6 4" xfId="25001"/>
    <cellStyle name="20% - Accent3 6 4 2" xfId="25002"/>
    <cellStyle name="20% - Accent3 6 5" xfId="25003"/>
    <cellStyle name="20% - Accent3 60" xfId="25004"/>
    <cellStyle name="20% - Accent3 61" xfId="25005"/>
    <cellStyle name="20% - Accent3 62" xfId="25006"/>
    <cellStyle name="20% - Accent3 63" xfId="25007"/>
    <cellStyle name="20% - Accent3 64" xfId="25008"/>
    <cellStyle name="20% - Accent3 65" xfId="25009"/>
    <cellStyle name="20% - Accent3 66" xfId="25010"/>
    <cellStyle name="20% - Accent3 7" xfId="25011"/>
    <cellStyle name="20% - Accent3 7 2" xfId="25012"/>
    <cellStyle name="20% - Accent3 7 2 2" xfId="25013"/>
    <cellStyle name="20% - Accent3 7 2 2 2" xfId="25014"/>
    <cellStyle name="20% - Accent3 7 2 3" xfId="25015"/>
    <cellStyle name="20% - Accent3 7 2 4" xfId="25016"/>
    <cellStyle name="20% - Accent3 7 3" xfId="25017"/>
    <cellStyle name="20% - Accent3 7 3 2" xfId="25018"/>
    <cellStyle name="20% - Accent3 7 4" xfId="25019"/>
    <cellStyle name="20% - Accent3 7 4 2" xfId="25020"/>
    <cellStyle name="20% - Accent3 7 5" xfId="25021"/>
    <cellStyle name="20% - Accent3 8" xfId="25022"/>
    <cellStyle name="20% - Accent3 8 2" xfId="25023"/>
    <cellStyle name="20% - Accent3 8 2 2" xfId="25024"/>
    <cellStyle name="20% - Accent3 8 2 3" xfId="25025"/>
    <cellStyle name="20% - Accent3 8 3" xfId="25026"/>
    <cellStyle name="20% - Accent3 9" xfId="25027"/>
    <cellStyle name="20% - Accent3 9 2" xfId="25028"/>
    <cellStyle name="20% - Accent3 9 2 2" xfId="25029"/>
    <cellStyle name="20% - Accent3 9 2 3" xfId="25030"/>
    <cellStyle name="20% - Accent3 9 3" xfId="25031"/>
    <cellStyle name="20% - Accent3 9 4" xfId="25032"/>
    <cellStyle name="20% - Accent3 9 5" xfId="25033"/>
    <cellStyle name="20% - Accent4 10" xfId="25034"/>
    <cellStyle name="20% - Accent4 10 2" xfId="25035"/>
    <cellStyle name="20% - Accent4 10 2 2" xfId="25036"/>
    <cellStyle name="20% - Accent4 10 3" xfId="25037"/>
    <cellStyle name="20% - Accent4 10 4" xfId="25038"/>
    <cellStyle name="20% - Accent4 11" xfId="25039"/>
    <cellStyle name="20% - Accent4 11 2" xfId="25040"/>
    <cellStyle name="20% - Accent4 11 3" xfId="25041"/>
    <cellStyle name="20% - Accent4 12" xfId="25042"/>
    <cellStyle name="20% - Accent4 13" xfId="25043"/>
    <cellStyle name="20% - Accent4 14" xfId="25044"/>
    <cellStyle name="20% - Accent4 15" xfId="25045"/>
    <cellStyle name="20% - Accent4 16" xfId="25046"/>
    <cellStyle name="20% - Accent4 17" xfId="25047"/>
    <cellStyle name="20% - Accent4 18" xfId="25048"/>
    <cellStyle name="20% - Accent4 19" xfId="25049"/>
    <cellStyle name="20% - Accent4 2" xfId="25050"/>
    <cellStyle name="20% - Accent4 2 2" xfId="25051"/>
    <cellStyle name="20% - Accent4 2 2 2" xfId="25052"/>
    <cellStyle name="20% - Accent4 2 2 2 2" xfId="25053"/>
    <cellStyle name="20% - Accent4 2 2 2 2 2" xfId="25054"/>
    <cellStyle name="20% - Accent4 2 2 2 3" xfId="25055"/>
    <cellStyle name="20% - Accent4 2 2 2 3 2" xfId="25056"/>
    <cellStyle name="20% - Accent4 2 2 3" xfId="25057"/>
    <cellStyle name="20% - Accent4 2 2 3 2" xfId="25058"/>
    <cellStyle name="20% - Accent4 2 2 3 2 2" xfId="25059"/>
    <cellStyle name="20% - Accent4 2 2 3 3" xfId="25060"/>
    <cellStyle name="20% - Accent4 2 2 4" xfId="25061"/>
    <cellStyle name="20% - Accent4 2 2 4 2" xfId="25062"/>
    <cellStyle name="20% - Accent4 2 2 5" xfId="25063"/>
    <cellStyle name="20% - Accent4 2 2 5 2" xfId="25064"/>
    <cellStyle name="20% - Accent4 2 2 6" xfId="25065"/>
    <cellStyle name="20% - Accent4 2 3" xfId="25066"/>
    <cellStyle name="20% - Accent4 2 3 2" xfId="25067"/>
    <cellStyle name="20% - Accent4 2 3 2 2" xfId="25068"/>
    <cellStyle name="20% - Accent4 2 3 2 2 2" xfId="25069"/>
    <cellStyle name="20% - Accent4 2 3 2 3" xfId="25070"/>
    <cellStyle name="20% - Accent4 2 3 3" xfId="25071"/>
    <cellStyle name="20% - Accent4 2 3 3 2" xfId="25072"/>
    <cellStyle name="20% - Accent4 2 3 4" xfId="25073"/>
    <cellStyle name="20% - Accent4 2 3 4 2" xfId="25074"/>
    <cellStyle name="20% - Accent4 2 4" xfId="25075"/>
    <cellStyle name="20% - Accent4 2 4 2" xfId="25076"/>
    <cellStyle name="20% - Accent4 2 4 2 2" xfId="25077"/>
    <cellStyle name="20% - Accent4 2 4 2 2 2" xfId="25078"/>
    <cellStyle name="20% - Accent4 2 4 2 3" xfId="25079"/>
    <cellStyle name="20% - Accent4 2 4 2 3 2" xfId="25080"/>
    <cellStyle name="20% - Accent4 2 4 3" xfId="25081"/>
    <cellStyle name="20% - Accent4 2 4 3 2" xfId="25082"/>
    <cellStyle name="20% - Accent4 2 4 3 2 2" xfId="25083"/>
    <cellStyle name="20% - Accent4 2 4 3 3" xfId="25084"/>
    <cellStyle name="20% - Accent4 2 4 4" xfId="25085"/>
    <cellStyle name="20% - Accent4 2 4 4 2" xfId="25086"/>
    <cellStyle name="20% - Accent4 2 4 5" xfId="25087"/>
    <cellStyle name="20% - Accent4 2 4 5 2" xfId="25088"/>
    <cellStyle name="20% - Accent4 2 5" xfId="25089"/>
    <cellStyle name="20% - Accent4 2 5 2" xfId="25090"/>
    <cellStyle name="20% - Accent4 2 5 2 2" xfId="25091"/>
    <cellStyle name="20% - Accent4 2 5 3" xfId="25092"/>
    <cellStyle name="20% - Accent4 2 6" xfId="25093"/>
    <cellStyle name="20% - Accent4 2 6 2" xfId="25094"/>
    <cellStyle name="20% - Accent4 2 6 2 2" xfId="25095"/>
    <cellStyle name="20% - Accent4 2 6 3" xfId="25096"/>
    <cellStyle name="20% - Accent4 2 7" xfId="25097"/>
    <cellStyle name="20% - Accent4 2 7 2" xfId="25098"/>
    <cellStyle name="20% - Accent4 2 8" xfId="25099"/>
    <cellStyle name="20% - Accent4 2_12PCORC Wind Vestas and Royalties" xfId="25100"/>
    <cellStyle name="20% - Accent4 20" xfId="25101"/>
    <cellStyle name="20% - Accent4 21" xfId="25102"/>
    <cellStyle name="20% - Accent4 22" xfId="25103"/>
    <cellStyle name="20% - Accent4 23" xfId="25104"/>
    <cellStyle name="20% - Accent4 24" xfId="25105"/>
    <cellStyle name="20% - Accent4 25" xfId="25106"/>
    <cellStyle name="20% - Accent4 26" xfId="25107"/>
    <cellStyle name="20% - Accent4 27" xfId="25108"/>
    <cellStyle name="20% - Accent4 28" xfId="25109"/>
    <cellStyle name="20% - Accent4 29" xfId="25110"/>
    <cellStyle name="20% - Accent4 3" xfId="25111"/>
    <cellStyle name="20% - Accent4 3 2" xfId="25112"/>
    <cellStyle name="20% - Accent4 3 2 2" xfId="25113"/>
    <cellStyle name="20% - Accent4 3 2 2 2" xfId="25114"/>
    <cellStyle name="20% - Accent4 3 2 3" xfId="25115"/>
    <cellStyle name="20% - Accent4 3 2 3 2" xfId="25116"/>
    <cellStyle name="20% - Accent4 3 2 4" xfId="25117"/>
    <cellStyle name="20% - Accent4 3 2 4 2" xfId="25118"/>
    <cellStyle name="20% - Accent4 3 2 5" xfId="25119"/>
    <cellStyle name="20% - Accent4 3 3" xfId="25120"/>
    <cellStyle name="20% - Accent4 3 3 2" xfId="25121"/>
    <cellStyle name="20% - Accent4 3 3 2 2" xfId="25122"/>
    <cellStyle name="20% - Accent4 3 3 2 2 2" xfId="25123"/>
    <cellStyle name="20% - Accent4 3 3 2 3" xfId="25124"/>
    <cellStyle name="20% - Accent4 3 3 2 4" xfId="25125"/>
    <cellStyle name="20% - Accent4 3 3 3" xfId="25126"/>
    <cellStyle name="20% - Accent4 3 3 3 2" xfId="25127"/>
    <cellStyle name="20% - Accent4 3 3 4" xfId="25128"/>
    <cellStyle name="20% - Accent4 3 4" xfId="25129"/>
    <cellStyle name="20% - Accent4 3 4 2" xfId="25130"/>
    <cellStyle name="20% - Accent4 3 4 2 2" xfId="25131"/>
    <cellStyle name="20% - Accent4 3 4 3" xfId="25132"/>
    <cellStyle name="20% - Accent4 3 4 4" xfId="25133"/>
    <cellStyle name="20% - Accent4 3 5" xfId="25134"/>
    <cellStyle name="20% - Accent4 3 5 2" xfId="25135"/>
    <cellStyle name="20% - Accent4 3 6" xfId="25136"/>
    <cellStyle name="20% - Accent4 3 7" xfId="25137"/>
    <cellStyle name="20% - Accent4 30" xfId="25138"/>
    <cellStyle name="20% - Accent4 31" xfId="25139"/>
    <cellStyle name="20% - Accent4 32" xfId="25140"/>
    <cellStyle name="20% - Accent4 33" xfId="25141"/>
    <cellStyle name="20% - Accent4 34" xfId="25142"/>
    <cellStyle name="20% - Accent4 35" xfId="25143"/>
    <cellStyle name="20% - Accent4 36" xfId="25144"/>
    <cellStyle name="20% - Accent4 37" xfId="25145"/>
    <cellStyle name="20% - Accent4 38" xfId="25146"/>
    <cellStyle name="20% - Accent4 39" xfId="25147"/>
    <cellStyle name="20% - Accent4 4" xfId="25148"/>
    <cellStyle name="20% - Accent4 4 2" xfId="25149"/>
    <cellStyle name="20% - Accent4 4 2 2" xfId="25150"/>
    <cellStyle name="20% - Accent4 4 2 2 2" xfId="25151"/>
    <cellStyle name="20% - Accent4 4 2 3" xfId="25152"/>
    <cellStyle name="20% - Accent4 4 2 3 2" xfId="25153"/>
    <cellStyle name="20% - Accent4 4 2 4" xfId="25154"/>
    <cellStyle name="20% - Accent4 4 2 4 2" xfId="25155"/>
    <cellStyle name="20% - Accent4 4 2 5" xfId="25156"/>
    <cellStyle name="20% - Accent4 4 3" xfId="25157"/>
    <cellStyle name="20% - Accent4 4 3 2" xfId="25158"/>
    <cellStyle name="20% - Accent4 4 3 2 2" xfId="25159"/>
    <cellStyle name="20% - Accent4 4 3 3" xfId="25160"/>
    <cellStyle name="20% - Accent4 4 4" xfId="25161"/>
    <cellStyle name="20% - Accent4 4 4 2" xfId="25162"/>
    <cellStyle name="20% - Accent4 4 5" xfId="25163"/>
    <cellStyle name="20% - Accent4 4 5 2" xfId="25164"/>
    <cellStyle name="20% - Accent4 4 6" xfId="25165"/>
    <cellStyle name="20% - Accent4 4 6 2" xfId="25166"/>
    <cellStyle name="20% - Accent4 4 7" xfId="25167"/>
    <cellStyle name="20% - Accent4 4 7 2" xfId="25168"/>
    <cellStyle name="20% - Accent4 4 8" xfId="25169"/>
    <cellStyle name="20% - Accent4 40" xfId="25170"/>
    <cellStyle name="20% - Accent4 41" xfId="25171"/>
    <cellStyle name="20% - Accent4 42" xfId="25172"/>
    <cellStyle name="20% - Accent4 43" xfId="25173"/>
    <cellStyle name="20% - Accent4 44" xfId="25174"/>
    <cellStyle name="20% - Accent4 45" xfId="25175"/>
    <cellStyle name="20% - Accent4 46" xfId="25176"/>
    <cellStyle name="20% - Accent4 47" xfId="25177"/>
    <cellStyle name="20% - Accent4 48" xfId="25178"/>
    <cellStyle name="20% - Accent4 49" xfId="25179"/>
    <cellStyle name="20% - Accent4 5" xfId="25180"/>
    <cellStyle name="20% - Accent4 5 2" xfId="25181"/>
    <cellStyle name="20% - Accent4 5 2 2" xfId="25182"/>
    <cellStyle name="20% - Accent4 5 2 2 2" xfId="25183"/>
    <cellStyle name="20% - Accent4 5 2 3" xfId="25184"/>
    <cellStyle name="20% - Accent4 5 3" xfId="25185"/>
    <cellStyle name="20% - Accent4 5 3 2" xfId="25186"/>
    <cellStyle name="20% - Accent4 5 3 3" xfId="25187"/>
    <cellStyle name="20% - Accent4 5 4" xfId="25188"/>
    <cellStyle name="20% - Accent4 5 4 2" xfId="25189"/>
    <cellStyle name="20% - Accent4 5 4 3" xfId="25190"/>
    <cellStyle name="20% - Accent4 5 5" xfId="25191"/>
    <cellStyle name="20% - Accent4 5 6" xfId="25192"/>
    <cellStyle name="20% - Accent4 50" xfId="25193"/>
    <cellStyle name="20% - Accent4 51" xfId="25194"/>
    <cellStyle name="20% - Accent4 52" xfId="25195"/>
    <cellStyle name="20% - Accent4 53" xfId="25196"/>
    <cellStyle name="20% - Accent4 54" xfId="25197"/>
    <cellStyle name="20% - Accent4 55" xfId="25198"/>
    <cellStyle name="20% - Accent4 56" xfId="25199"/>
    <cellStyle name="20% - Accent4 57" xfId="25200"/>
    <cellStyle name="20% - Accent4 58" xfId="25201"/>
    <cellStyle name="20% - Accent4 59" xfId="25202"/>
    <cellStyle name="20% - Accent4 6" xfId="25203"/>
    <cellStyle name="20% - Accent4 6 2" xfId="25204"/>
    <cellStyle name="20% - Accent4 6 2 2" xfId="25205"/>
    <cellStyle name="20% - Accent4 6 2 2 2" xfId="25206"/>
    <cellStyle name="20% - Accent4 6 2 3" xfId="25207"/>
    <cellStyle name="20% - Accent4 6 2 4" xfId="25208"/>
    <cellStyle name="20% - Accent4 6 3" xfId="25209"/>
    <cellStyle name="20% - Accent4 6 3 2" xfId="25210"/>
    <cellStyle name="20% - Accent4 6 3 3" xfId="25211"/>
    <cellStyle name="20% - Accent4 6 4" xfId="25212"/>
    <cellStyle name="20% - Accent4 6 4 2" xfId="25213"/>
    <cellStyle name="20% - Accent4 6 5" xfId="25214"/>
    <cellStyle name="20% - Accent4 60" xfId="25215"/>
    <cellStyle name="20% - Accent4 61" xfId="25216"/>
    <cellStyle name="20% - Accent4 62" xfId="25217"/>
    <cellStyle name="20% - Accent4 63" xfId="25218"/>
    <cellStyle name="20% - Accent4 64" xfId="25219"/>
    <cellStyle name="20% - Accent4 65" xfId="25220"/>
    <cellStyle name="20% - Accent4 66" xfId="25221"/>
    <cellStyle name="20% - Accent4 7" xfId="25222"/>
    <cellStyle name="20% - Accent4 7 2" xfId="25223"/>
    <cellStyle name="20% - Accent4 7 2 2" xfId="25224"/>
    <cellStyle name="20% - Accent4 7 2 2 2" xfId="25225"/>
    <cellStyle name="20% - Accent4 7 2 3" xfId="25226"/>
    <cellStyle name="20% - Accent4 7 2 4" xfId="25227"/>
    <cellStyle name="20% - Accent4 7 3" xfId="25228"/>
    <cellStyle name="20% - Accent4 7 3 2" xfId="25229"/>
    <cellStyle name="20% - Accent4 7 4" xfId="25230"/>
    <cellStyle name="20% - Accent4 7 4 2" xfId="25231"/>
    <cellStyle name="20% - Accent4 7 5" xfId="25232"/>
    <cellStyle name="20% - Accent4 8" xfId="25233"/>
    <cellStyle name="20% - Accent4 8 2" xfId="25234"/>
    <cellStyle name="20% - Accent4 8 2 2" xfId="25235"/>
    <cellStyle name="20% - Accent4 8 2 3" xfId="25236"/>
    <cellStyle name="20% - Accent4 8 3" xfId="25237"/>
    <cellStyle name="20% - Accent4 9" xfId="25238"/>
    <cellStyle name="20% - Accent4 9 2" xfId="25239"/>
    <cellStyle name="20% - Accent4 9 2 2" xfId="25240"/>
    <cellStyle name="20% - Accent4 9 2 3" xfId="25241"/>
    <cellStyle name="20% - Accent4 9 3" xfId="25242"/>
    <cellStyle name="20% - Accent4 9 4" xfId="25243"/>
    <cellStyle name="20% - Accent4 9 5" xfId="25244"/>
    <cellStyle name="20% - Accent5 10" xfId="25245"/>
    <cellStyle name="20% - Accent5 10 2" xfId="25246"/>
    <cellStyle name="20% - Accent5 10 2 2" xfId="25247"/>
    <cellStyle name="20% - Accent5 10 3" xfId="25248"/>
    <cellStyle name="20% - Accent5 11" xfId="25249"/>
    <cellStyle name="20% - Accent5 11 2" xfId="25250"/>
    <cellStyle name="20% - Accent5 11 3" xfId="25251"/>
    <cellStyle name="20% - Accent5 12" xfId="25252"/>
    <cellStyle name="20% - Accent5 13" xfId="25253"/>
    <cellStyle name="20% - Accent5 14" xfId="25254"/>
    <cellStyle name="20% - Accent5 15" xfId="25255"/>
    <cellStyle name="20% - Accent5 16" xfId="25256"/>
    <cellStyle name="20% - Accent5 17" xfId="25257"/>
    <cellStyle name="20% - Accent5 18" xfId="25258"/>
    <cellStyle name="20% - Accent5 19" xfId="25259"/>
    <cellStyle name="20% - Accent5 2" xfId="25260"/>
    <cellStyle name="20% - Accent5 2 2" xfId="25261"/>
    <cellStyle name="20% - Accent5 2 2 2" xfId="25262"/>
    <cellStyle name="20% - Accent5 2 2 2 2" xfId="25263"/>
    <cellStyle name="20% - Accent5 2 2 2 2 2" xfId="25264"/>
    <cellStyle name="20% - Accent5 2 2 2 3" xfId="25265"/>
    <cellStyle name="20% - Accent5 2 2 2 3 2" xfId="25266"/>
    <cellStyle name="20% - Accent5 2 2 3" xfId="25267"/>
    <cellStyle name="20% - Accent5 2 2 3 2" xfId="25268"/>
    <cellStyle name="20% - Accent5 2 2 3 2 2" xfId="25269"/>
    <cellStyle name="20% - Accent5 2 2 3 3" xfId="25270"/>
    <cellStyle name="20% - Accent5 2 2 4" xfId="25271"/>
    <cellStyle name="20% - Accent5 2 2 4 2" xfId="25272"/>
    <cellStyle name="20% - Accent5 2 2 5" xfId="25273"/>
    <cellStyle name="20% - Accent5 2 2 5 2" xfId="25274"/>
    <cellStyle name="20% - Accent5 2 2 6" xfId="25275"/>
    <cellStyle name="20% - Accent5 2 3" xfId="25276"/>
    <cellStyle name="20% - Accent5 2 3 2" xfId="25277"/>
    <cellStyle name="20% - Accent5 2 3 2 2" xfId="25278"/>
    <cellStyle name="20% - Accent5 2 3 2 2 2" xfId="25279"/>
    <cellStyle name="20% - Accent5 2 3 2 3" xfId="25280"/>
    <cellStyle name="20% - Accent5 2 3 3" xfId="25281"/>
    <cellStyle name="20% - Accent5 2 3 3 2" xfId="25282"/>
    <cellStyle name="20% - Accent5 2 3 4" xfId="25283"/>
    <cellStyle name="20% - Accent5 2 3 4 2" xfId="25284"/>
    <cellStyle name="20% - Accent5 2 4" xfId="25285"/>
    <cellStyle name="20% - Accent5 2 4 2" xfId="25286"/>
    <cellStyle name="20% - Accent5 2 4 2 2" xfId="25287"/>
    <cellStyle name="20% - Accent5 2 4 2 2 2" xfId="25288"/>
    <cellStyle name="20% - Accent5 2 4 2 3" xfId="25289"/>
    <cellStyle name="20% - Accent5 2 4 3" xfId="25290"/>
    <cellStyle name="20% - Accent5 2 4 3 2" xfId="25291"/>
    <cellStyle name="20% - Accent5 2 4 3 3" xfId="25292"/>
    <cellStyle name="20% - Accent5 2 4 4" xfId="25293"/>
    <cellStyle name="20% - Accent5 2 4 4 2" xfId="25294"/>
    <cellStyle name="20% - Accent5 2 4 5" xfId="25295"/>
    <cellStyle name="20% - Accent5 2 5" xfId="25296"/>
    <cellStyle name="20% - Accent5 2 5 2" xfId="25297"/>
    <cellStyle name="20% - Accent5 2 5 2 2" xfId="25298"/>
    <cellStyle name="20% - Accent5 2 5 3" xfId="25299"/>
    <cellStyle name="20% - Accent5 2 6" xfId="25300"/>
    <cellStyle name="20% - Accent5 2 6 2" xfId="25301"/>
    <cellStyle name="20% - Accent5 2 6 2 2" xfId="25302"/>
    <cellStyle name="20% - Accent5 2 6 3" xfId="25303"/>
    <cellStyle name="20% - Accent5 2 7" xfId="25304"/>
    <cellStyle name="20% - Accent5 2 7 2" xfId="25305"/>
    <cellStyle name="20% - Accent5 2 8" xfId="25306"/>
    <cellStyle name="20% - Accent5 2_12PCORC Wind Vestas and Royalties" xfId="25307"/>
    <cellStyle name="20% - Accent5 20" xfId="25308"/>
    <cellStyle name="20% - Accent5 21" xfId="25309"/>
    <cellStyle name="20% - Accent5 22" xfId="25310"/>
    <cellStyle name="20% - Accent5 23" xfId="25311"/>
    <cellStyle name="20% - Accent5 24" xfId="25312"/>
    <cellStyle name="20% - Accent5 25" xfId="25313"/>
    <cellStyle name="20% - Accent5 26" xfId="25314"/>
    <cellStyle name="20% - Accent5 27" xfId="25315"/>
    <cellStyle name="20% - Accent5 28" xfId="25316"/>
    <cellStyle name="20% - Accent5 29" xfId="25317"/>
    <cellStyle name="20% - Accent5 3" xfId="25318"/>
    <cellStyle name="20% - Accent5 3 2" xfId="25319"/>
    <cellStyle name="20% - Accent5 3 2 2" xfId="25320"/>
    <cellStyle name="20% - Accent5 3 2 2 2" xfId="25321"/>
    <cellStyle name="20% - Accent5 3 2 3" xfId="25322"/>
    <cellStyle name="20% - Accent5 3 2 3 2" xfId="25323"/>
    <cellStyle name="20% - Accent5 3 2 4" xfId="25324"/>
    <cellStyle name="20% - Accent5 3 2 4 2" xfId="25325"/>
    <cellStyle name="20% - Accent5 3 2 5" xfId="25326"/>
    <cellStyle name="20% - Accent5 3 3" xfId="25327"/>
    <cellStyle name="20% - Accent5 3 3 2" xfId="25328"/>
    <cellStyle name="20% - Accent5 3 3 2 2" xfId="25329"/>
    <cellStyle name="20% - Accent5 3 3 2 2 2" xfId="25330"/>
    <cellStyle name="20% - Accent5 3 3 2 3" xfId="25331"/>
    <cellStyle name="20% - Accent5 3 3 2 4" xfId="25332"/>
    <cellStyle name="20% - Accent5 3 3 3" xfId="25333"/>
    <cellStyle name="20% - Accent5 3 3 3 2" xfId="25334"/>
    <cellStyle name="20% - Accent5 3 3 4" xfId="25335"/>
    <cellStyle name="20% - Accent5 3 4" xfId="25336"/>
    <cellStyle name="20% - Accent5 3 4 2" xfId="25337"/>
    <cellStyle name="20% - Accent5 3 4 2 2" xfId="25338"/>
    <cellStyle name="20% - Accent5 3 4 3" xfId="25339"/>
    <cellStyle name="20% - Accent5 3 4 4" xfId="25340"/>
    <cellStyle name="20% - Accent5 3 5" xfId="25341"/>
    <cellStyle name="20% - Accent5 3 5 2" xfId="25342"/>
    <cellStyle name="20% - Accent5 3 6" xfId="25343"/>
    <cellStyle name="20% - Accent5 30" xfId="25344"/>
    <cellStyle name="20% - Accent5 31" xfId="25345"/>
    <cellStyle name="20% - Accent5 32" xfId="25346"/>
    <cellStyle name="20% - Accent5 33" xfId="25347"/>
    <cellStyle name="20% - Accent5 34" xfId="25348"/>
    <cellStyle name="20% - Accent5 35" xfId="25349"/>
    <cellStyle name="20% - Accent5 36" xfId="25350"/>
    <cellStyle name="20% - Accent5 37" xfId="25351"/>
    <cellStyle name="20% - Accent5 38" xfId="25352"/>
    <cellStyle name="20% - Accent5 39" xfId="25353"/>
    <cellStyle name="20% - Accent5 4" xfId="25354"/>
    <cellStyle name="20% - Accent5 4 2" xfId="25355"/>
    <cellStyle name="20% - Accent5 4 2 2" xfId="25356"/>
    <cellStyle name="20% - Accent5 4 2 2 2" xfId="25357"/>
    <cellStyle name="20% - Accent5 4 2 3" xfId="25358"/>
    <cellStyle name="20% - Accent5 4 3" xfId="25359"/>
    <cellStyle name="20% - Accent5 4 3 2" xfId="25360"/>
    <cellStyle name="20% - Accent5 4 4" xfId="25361"/>
    <cellStyle name="20% - Accent5 4 4 2" xfId="25362"/>
    <cellStyle name="20% - Accent5 40" xfId="25363"/>
    <cellStyle name="20% - Accent5 41" xfId="25364"/>
    <cellStyle name="20% - Accent5 42" xfId="25365"/>
    <cellStyle name="20% - Accent5 43" xfId="25366"/>
    <cellStyle name="20% - Accent5 44" xfId="25367"/>
    <cellStyle name="20% - Accent5 45" xfId="25368"/>
    <cellStyle name="20% - Accent5 46" xfId="25369"/>
    <cellStyle name="20% - Accent5 47" xfId="25370"/>
    <cellStyle name="20% - Accent5 48" xfId="25371"/>
    <cellStyle name="20% - Accent5 49" xfId="25372"/>
    <cellStyle name="20% - Accent5 5" xfId="25373"/>
    <cellStyle name="20% - Accent5 5 2" xfId="25374"/>
    <cellStyle name="20% - Accent5 5 2 2" xfId="25375"/>
    <cellStyle name="20% - Accent5 5 2 2 2" xfId="25376"/>
    <cellStyle name="20% - Accent5 5 2 3" xfId="25377"/>
    <cellStyle name="20% - Accent5 5 3" xfId="25378"/>
    <cellStyle name="20% - Accent5 5 3 2" xfId="25379"/>
    <cellStyle name="20% - Accent5 5 3 3" xfId="25380"/>
    <cellStyle name="20% - Accent5 5 4" xfId="25381"/>
    <cellStyle name="20% - Accent5 5 4 2" xfId="25382"/>
    <cellStyle name="20% - Accent5 5 5" xfId="25383"/>
    <cellStyle name="20% - Accent5 50" xfId="25384"/>
    <cellStyle name="20% - Accent5 51" xfId="25385"/>
    <cellStyle name="20% - Accent5 52" xfId="25386"/>
    <cellStyle name="20% - Accent5 53" xfId="25387"/>
    <cellStyle name="20% - Accent5 54" xfId="25388"/>
    <cellStyle name="20% - Accent5 55" xfId="25389"/>
    <cellStyle name="20% - Accent5 56" xfId="25390"/>
    <cellStyle name="20% - Accent5 57" xfId="25391"/>
    <cellStyle name="20% - Accent5 58" xfId="25392"/>
    <cellStyle name="20% - Accent5 59" xfId="25393"/>
    <cellStyle name="20% - Accent5 6" xfId="25394"/>
    <cellStyle name="20% - Accent5 6 2" xfId="25395"/>
    <cellStyle name="20% - Accent5 6 2 2" xfId="25396"/>
    <cellStyle name="20% - Accent5 6 2 2 2" xfId="25397"/>
    <cellStyle name="20% - Accent5 6 2 3" xfId="25398"/>
    <cellStyle name="20% - Accent5 6 2 4" xfId="25399"/>
    <cellStyle name="20% - Accent5 6 3" xfId="25400"/>
    <cellStyle name="20% - Accent5 6 3 2" xfId="25401"/>
    <cellStyle name="20% - Accent5 6 3 3" xfId="25402"/>
    <cellStyle name="20% - Accent5 6 4" xfId="25403"/>
    <cellStyle name="20% - Accent5 6 4 2" xfId="25404"/>
    <cellStyle name="20% - Accent5 6 5" xfId="25405"/>
    <cellStyle name="20% - Accent5 60" xfId="25406"/>
    <cellStyle name="20% - Accent5 61" xfId="25407"/>
    <cellStyle name="20% - Accent5 62" xfId="25408"/>
    <cellStyle name="20% - Accent5 63" xfId="25409"/>
    <cellStyle name="20% - Accent5 64" xfId="25410"/>
    <cellStyle name="20% - Accent5 65" xfId="25411"/>
    <cellStyle name="20% - Accent5 66" xfId="25412"/>
    <cellStyle name="20% - Accent5 7" xfId="25413"/>
    <cellStyle name="20% - Accent5 7 2" xfId="25414"/>
    <cellStyle name="20% - Accent5 7 2 2" xfId="25415"/>
    <cellStyle name="20% - Accent5 7 2 2 2" xfId="25416"/>
    <cellStyle name="20% - Accent5 7 2 3" xfId="25417"/>
    <cellStyle name="20% - Accent5 7 2 4" xfId="25418"/>
    <cellStyle name="20% - Accent5 7 3" xfId="25419"/>
    <cellStyle name="20% - Accent5 7 3 2" xfId="25420"/>
    <cellStyle name="20% - Accent5 7 4" xfId="25421"/>
    <cellStyle name="20% - Accent5 7 4 2" xfId="25422"/>
    <cellStyle name="20% - Accent5 7 5" xfId="25423"/>
    <cellStyle name="20% - Accent5 8" xfId="25424"/>
    <cellStyle name="20% - Accent5 8 2" xfId="25425"/>
    <cellStyle name="20% - Accent5 8 2 2" xfId="25426"/>
    <cellStyle name="20% - Accent5 8 2 3" xfId="25427"/>
    <cellStyle name="20% - Accent5 8 3" xfId="25428"/>
    <cellStyle name="20% - Accent5 9" xfId="25429"/>
    <cellStyle name="20% - Accent5 9 2" xfId="25430"/>
    <cellStyle name="20% - Accent5 9 2 2" xfId="25431"/>
    <cellStyle name="20% - Accent5 9 2 3" xfId="25432"/>
    <cellStyle name="20% - Accent5 9 3" xfId="25433"/>
    <cellStyle name="20% - Accent5 9 4" xfId="25434"/>
    <cellStyle name="20% - Accent5 9 5" xfId="25435"/>
    <cellStyle name="20% - Accent6 10" xfId="25436"/>
    <cellStyle name="20% - Accent6 10 2" xfId="25437"/>
    <cellStyle name="20% - Accent6 10 2 2" xfId="25438"/>
    <cellStyle name="20% - Accent6 10 3" xfId="25439"/>
    <cellStyle name="20% - Accent6 10 4" xfId="25440"/>
    <cellStyle name="20% - Accent6 11" xfId="25441"/>
    <cellStyle name="20% - Accent6 11 2" xfId="25442"/>
    <cellStyle name="20% - Accent6 11 3" xfId="25443"/>
    <cellStyle name="20% - Accent6 12" xfId="25444"/>
    <cellStyle name="20% - Accent6 13" xfId="25445"/>
    <cellStyle name="20% - Accent6 14" xfId="25446"/>
    <cellStyle name="20% - Accent6 15" xfId="25447"/>
    <cellStyle name="20% - Accent6 16" xfId="25448"/>
    <cellStyle name="20% - Accent6 17" xfId="25449"/>
    <cellStyle name="20% - Accent6 18" xfId="25450"/>
    <cellStyle name="20% - Accent6 19" xfId="25451"/>
    <cellStyle name="20% - Accent6 2" xfId="25452"/>
    <cellStyle name="20% - Accent6 2 2" xfId="25453"/>
    <cellStyle name="20% - Accent6 2 2 2" xfId="25454"/>
    <cellStyle name="20% - Accent6 2 2 2 2" xfId="25455"/>
    <cellStyle name="20% - Accent6 2 2 2 2 2" xfId="25456"/>
    <cellStyle name="20% - Accent6 2 2 2 3" xfId="25457"/>
    <cellStyle name="20% - Accent6 2 2 2 3 2" xfId="25458"/>
    <cellStyle name="20% - Accent6 2 2 3" xfId="25459"/>
    <cellStyle name="20% - Accent6 2 2 3 2" xfId="25460"/>
    <cellStyle name="20% - Accent6 2 2 3 2 2" xfId="25461"/>
    <cellStyle name="20% - Accent6 2 2 3 3" xfId="25462"/>
    <cellStyle name="20% - Accent6 2 2 4" xfId="25463"/>
    <cellStyle name="20% - Accent6 2 2 4 2" xfId="25464"/>
    <cellStyle name="20% - Accent6 2 2 5" xfId="25465"/>
    <cellStyle name="20% - Accent6 2 2 5 2" xfId="25466"/>
    <cellStyle name="20% - Accent6 2 2 6" xfId="25467"/>
    <cellStyle name="20% - Accent6 2 3" xfId="25468"/>
    <cellStyle name="20% - Accent6 2 3 2" xfId="25469"/>
    <cellStyle name="20% - Accent6 2 3 2 2" xfId="25470"/>
    <cellStyle name="20% - Accent6 2 3 2 2 2" xfId="25471"/>
    <cellStyle name="20% - Accent6 2 3 2 3" xfId="25472"/>
    <cellStyle name="20% - Accent6 2 3 3" xfId="25473"/>
    <cellStyle name="20% - Accent6 2 3 3 2" xfId="25474"/>
    <cellStyle name="20% - Accent6 2 3 4" xfId="25475"/>
    <cellStyle name="20% - Accent6 2 3 4 2" xfId="25476"/>
    <cellStyle name="20% - Accent6 2 4" xfId="25477"/>
    <cellStyle name="20% - Accent6 2 4 2" xfId="25478"/>
    <cellStyle name="20% - Accent6 2 4 2 2" xfId="25479"/>
    <cellStyle name="20% - Accent6 2 4 2 2 2" xfId="25480"/>
    <cellStyle name="20% - Accent6 2 4 2 3" xfId="25481"/>
    <cellStyle name="20% - Accent6 2 4 3" xfId="25482"/>
    <cellStyle name="20% - Accent6 2 4 3 2" xfId="25483"/>
    <cellStyle name="20% - Accent6 2 4 3 3" xfId="25484"/>
    <cellStyle name="20% - Accent6 2 4 4" xfId="25485"/>
    <cellStyle name="20% - Accent6 2 4 4 2" xfId="25486"/>
    <cellStyle name="20% - Accent6 2 4 5" xfId="25487"/>
    <cellStyle name="20% - Accent6 2 5" xfId="25488"/>
    <cellStyle name="20% - Accent6 2 5 2" xfId="25489"/>
    <cellStyle name="20% - Accent6 2 5 2 2" xfId="25490"/>
    <cellStyle name="20% - Accent6 2 5 3" xfId="25491"/>
    <cellStyle name="20% - Accent6 2 6" xfId="25492"/>
    <cellStyle name="20% - Accent6 2 6 2" xfId="25493"/>
    <cellStyle name="20% - Accent6 2 6 2 2" xfId="25494"/>
    <cellStyle name="20% - Accent6 2 6 3" xfId="25495"/>
    <cellStyle name="20% - Accent6 2 7" xfId="25496"/>
    <cellStyle name="20% - Accent6 2 7 2" xfId="25497"/>
    <cellStyle name="20% - Accent6 2 8" xfId="25498"/>
    <cellStyle name="20% - Accent6 2_12PCORC Wind Vestas and Royalties" xfId="25499"/>
    <cellStyle name="20% - Accent6 20" xfId="25500"/>
    <cellStyle name="20% - Accent6 21" xfId="25501"/>
    <cellStyle name="20% - Accent6 22" xfId="25502"/>
    <cellStyle name="20% - Accent6 23" xfId="25503"/>
    <cellStyle name="20% - Accent6 24" xfId="25504"/>
    <cellStyle name="20% - Accent6 25" xfId="25505"/>
    <cellStyle name="20% - Accent6 26" xfId="25506"/>
    <cellStyle name="20% - Accent6 27" xfId="25507"/>
    <cellStyle name="20% - Accent6 28" xfId="25508"/>
    <cellStyle name="20% - Accent6 29" xfId="25509"/>
    <cellStyle name="20% - Accent6 3" xfId="25510"/>
    <cellStyle name="20% - Accent6 3 2" xfId="25511"/>
    <cellStyle name="20% - Accent6 3 2 2" xfId="25512"/>
    <cellStyle name="20% - Accent6 3 2 2 2" xfId="25513"/>
    <cellStyle name="20% - Accent6 3 2 3" xfId="25514"/>
    <cellStyle name="20% - Accent6 3 2 3 2" xfId="25515"/>
    <cellStyle name="20% - Accent6 3 2 4" xfId="25516"/>
    <cellStyle name="20% - Accent6 3 2 4 2" xfId="25517"/>
    <cellStyle name="20% - Accent6 3 2 5" xfId="25518"/>
    <cellStyle name="20% - Accent6 3 3" xfId="25519"/>
    <cellStyle name="20% - Accent6 3 3 2" xfId="25520"/>
    <cellStyle name="20% - Accent6 3 3 2 2" xfId="25521"/>
    <cellStyle name="20% - Accent6 3 3 2 2 2" xfId="25522"/>
    <cellStyle name="20% - Accent6 3 3 2 3" xfId="25523"/>
    <cellStyle name="20% - Accent6 3 3 2 4" xfId="25524"/>
    <cellStyle name="20% - Accent6 3 3 3" xfId="25525"/>
    <cellStyle name="20% - Accent6 3 3 3 2" xfId="25526"/>
    <cellStyle name="20% - Accent6 3 3 4" xfId="25527"/>
    <cellStyle name="20% - Accent6 3 4" xfId="25528"/>
    <cellStyle name="20% - Accent6 3 4 2" xfId="25529"/>
    <cellStyle name="20% - Accent6 3 4 2 2" xfId="25530"/>
    <cellStyle name="20% - Accent6 3 4 3" xfId="25531"/>
    <cellStyle name="20% - Accent6 3 4 4" xfId="25532"/>
    <cellStyle name="20% - Accent6 3 5" xfId="25533"/>
    <cellStyle name="20% - Accent6 3 5 2" xfId="25534"/>
    <cellStyle name="20% - Accent6 3 6" xfId="25535"/>
    <cellStyle name="20% - Accent6 3 7" xfId="25536"/>
    <cellStyle name="20% - Accent6 30" xfId="25537"/>
    <cellStyle name="20% - Accent6 31" xfId="25538"/>
    <cellStyle name="20% - Accent6 32" xfId="25539"/>
    <cellStyle name="20% - Accent6 33" xfId="25540"/>
    <cellStyle name="20% - Accent6 34" xfId="25541"/>
    <cellStyle name="20% - Accent6 35" xfId="25542"/>
    <cellStyle name="20% - Accent6 36" xfId="25543"/>
    <cellStyle name="20% - Accent6 37" xfId="25544"/>
    <cellStyle name="20% - Accent6 38" xfId="25545"/>
    <cellStyle name="20% - Accent6 39" xfId="25546"/>
    <cellStyle name="20% - Accent6 4" xfId="25547"/>
    <cellStyle name="20% - Accent6 4 2" xfId="25548"/>
    <cellStyle name="20% - Accent6 4 2 2" xfId="25549"/>
    <cellStyle name="20% - Accent6 4 2 2 2" xfId="25550"/>
    <cellStyle name="20% - Accent6 4 2 3" xfId="25551"/>
    <cellStyle name="20% - Accent6 4 2 3 2" xfId="25552"/>
    <cellStyle name="20% - Accent6 4 2 4" xfId="25553"/>
    <cellStyle name="20% - Accent6 4 2 4 2" xfId="25554"/>
    <cellStyle name="20% - Accent6 4 2 5" xfId="25555"/>
    <cellStyle name="20% - Accent6 4 3" xfId="25556"/>
    <cellStyle name="20% - Accent6 4 3 2" xfId="25557"/>
    <cellStyle name="20% - Accent6 4 3 2 2" xfId="25558"/>
    <cellStyle name="20% - Accent6 4 3 3" xfId="25559"/>
    <cellStyle name="20% - Accent6 4 4" xfId="25560"/>
    <cellStyle name="20% - Accent6 4 4 2" xfId="25561"/>
    <cellStyle name="20% - Accent6 4 5" xfId="25562"/>
    <cellStyle name="20% - Accent6 4 5 2" xfId="25563"/>
    <cellStyle name="20% - Accent6 4 6" xfId="25564"/>
    <cellStyle name="20% - Accent6 4 6 2" xfId="25565"/>
    <cellStyle name="20% - Accent6 4 7" xfId="25566"/>
    <cellStyle name="20% - Accent6 4 7 2" xfId="25567"/>
    <cellStyle name="20% - Accent6 4 8" xfId="25568"/>
    <cellStyle name="20% - Accent6 40" xfId="25569"/>
    <cellStyle name="20% - Accent6 41" xfId="25570"/>
    <cellStyle name="20% - Accent6 42" xfId="25571"/>
    <cellStyle name="20% - Accent6 43" xfId="25572"/>
    <cellStyle name="20% - Accent6 44" xfId="25573"/>
    <cellStyle name="20% - Accent6 45" xfId="25574"/>
    <cellStyle name="20% - Accent6 46" xfId="25575"/>
    <cellStyle name="20% - Accent6 47" xfId="25576"/>
    <cellStyle name="20% - Accent6 48" xfId="25577"/>
    <cellStyle name="20% - Accent6 49" xfId="25578"/>
    <cellStyle name="20% - Accent6 5" xfId="25579"/>
    <cellStyle name="20% - Accent6 5 2" xfId="25580"/>
    <cellStyle name="20% - Accent6 5 2 2" xfId="25581"/>
    <cellStyle name="20% - Accent6 5 2 2 2" xfId="25582"/>
    <cellStyle name="20% - Accent6 5 2 3" xfId="25583"/>
    <cellStyle name="20% - Accent6 5 3" xfId="25584"/>
    <cellStyle name="20% - Accent6 5 3 2" xfId="25585"/>
    <cellStyle name="20% - Accent6 5 3 3" xfId="25586"/>
    <cellStyle name="20% - Accent6 5 4" xfId="25587"/>
    <cellStyle name="20% - Accent6 5 4 2" xfId="25588"/>
    <cellStyle name="20% - Accent6 5 4 3" xfId="25589"/>
    <cellStyle name="20% - Accent6 5 5" xfId="25590"/>
    <cellStyle name="20% - Accent6 5 6" xfId="25591"/>
    <cellStyle name="20% - Accent6 50" xfId="25592"/>
    <cellStyle name="20% - Accent6 51" xfId="25593"/>
    <cellStyle name="20% - Accent6 52" xfId="25594"/>
    <cellStyle name="20% - Accent6 53" xfId="25595"/>
    <cellStyle name="20% - Accent6 54" xfId="25596"/>
    <cellStyle name="20% - Accent6 55" xfId="25597"/>
    <cellStyle name="20% - Accent6 56" xfId="25598"/>
    <cellStyle name="20% - Accent6 57" xfId="25599"/>
    <cellStyle name="20% - Accent6 58" xfId="25600"/>
    <cellStyle name="20% - Accent6 59" xfId="25601"/>
    <cellStyle name="20% - Accent6 6" xfId="25602"/>
    <cellStyle name="20% - Accent6 6 2" xfId="25603"/>
    <cellStyle name="20% - Accent6 6 2 2" xfId="25604"/>
    <cellStyle name="20% - Accent6 6 2 2 2" xfId="25605"/>
    <cellStyle name="20% - Accent6 6 2 3" xfId="25606"/>
    <cellStyle name="20% - Accent6 6 2 4" xfId="25607"/>
    <cellStyle name="20% - Accent6 6 3" xfId="25608"/>
    <cellStyle name="20% - Accent6 6 3 2" xfId="25609"/>
    <cellStyle name="20% - Accent6 6 3 3" xfId="25610"/>
    <cellStyle name="20% - Accent6 6 4" xfId="25611"/>
    <cellStyle name="20% - Accent6 6 4 2" xfId="25612"/>
    <cellStyle name="20% - Accent6 6 5" xfId="25613"/>
    <cellStyle name="20% - Accent6 60" xfId="25614"/>
    <cellStyle name="20% - Accent6 61" xfId="25615"/>
    <cellStyle name="20% - Accent6 62" xfId="25616"/>
    <cellStyle name="20% - Accent6 63" xfId="25617"/>
    <cellStyle name="20% - Accent6 64" xfId="25618"/>
    <cellStyle name="20% - Accent6 65" xfId="25619"/>
    <cellStyle name="20% - Accent6 66" xfId="25620"/>
    <cellStyle name="20% - Accent6 7" xfId="25621"/>
    <cellStyle name="20% - Accent6 7 2" xfId="25622"/>
    <cellStyle name="20% - Accent6 7 2 2" xfId="25623"/>
    <cellStyle name="20% - Accent6 7 2 2 2" xfId="25624"/>
    <cellStyle name="20% - Accent6 7 2 3" xfId="25625"/>
    <cellStyle name="20% - Accent6 7 2 4" xfId="25626"/>
    <cellStyle name="20% - Accent6 7 3" xfId="25627"/>
    <cellStyle name="20% - Accent6 7 3 2" xfId="25628"/>
    <cellStyle name="20% - Accent6 7 4" xfId="25629"/>
    <cellStyle name="20% - Accent6 7 4 2" xfId="25630"/>
    <cellStyle name="20% - Accent6 7 5" xfId="25631"/>
    <cellStyle name="20% - Accent6 8" xfId="25632"/>
    <cellStyle name="20% - Accent6 8 2" xfId="25633"/>
    <cellStyle name="20% - Accent6 8 2 2" xfId="25634"/>
    <cellStyle name="20% - Accent6 8 2 3" xfId="25635"/>
    <cellStyle name="20% - Accent6 8 3" xfId="25636"/>
    <cellStyle name="20% - Accent6 9" xfId="25637"/>
    <cellStyle name="20% - Accent6 9 2" xfId="25638"/>
    <cellStyle name="20% - Accent6 9 2 2" xfId="25639"/>
    <cellStyle name="20% - Accent6 9 2 3" xfId="25640"/>
    <cellStyle name="20% - Accent6 9 3" xfId="25641"/>
    <cellStyle name="20% - Accent6 9 4" xfId="25642"/>
    <cellStyle name="20% - Accent6 9 5" xfId="25643"/>
    <cellStyle name="40% - Accent1 10" xfId="25644"/>
    <cellStyle name="40% - Accent1 10 2" xfId="25645"/>
    <cellStyle name="40% - Accent1 10 2 2" xfId="25646"/>
    <cellStyle name="40% - Accent1 10 3" xfId="25647"/>
    <cellStyle name="40% - Accent1 10 4" xfId="25648"/>
    <cellStyle name="40% - Accent1 11" xfId="25649"/>
    <cellStyle name="40% - Accent1 11 2" xfId="25650"/>
    <cellStyle name="40% - Accent1 11 3" xfId="25651"/>
    <cellStyle name="40% - Accent1 12" xfId="25652"/>
    <cellStyle name="40% - Accent1 13" xfId="25653"/>
    <cellStyle name="40% - Accent1 14" xfId="25654"/>
    <cellStyle name="40% - Accent1 15" xfId="25655"/>
    <cellStyle name="40% - Accent1 16" xfId="25656"/>
    <cellStyle name="40% - Accent1 17" xfId="25657"/>
    <cellStyle name="40% - Accent1 18" xfId="25658"/>
    <cellStyle name="40% - Accent1 19" xfId="25659"/>
    <cellStyle name="40% - Accent1 2" xfId="25660"/>
    <cellStyle name="40% - Accent1 2 2" xfId="25661"/>
    <cellStyle name="40% - Accent1 2 2 2" xfId="25662"/>
    <cellStyle name="40% - Accent1 2 2 2 2" xfId="25663"/>
    <cellStyle name="40% - Accent1 2 2 2 2 2" xfId="25664"/>
    <cellStyle name="40% - Accent1 2 2 2 3" xfId="25665"/>
    <cellStyle name="40% - Accent1 2 2 2 3 2" xfId="25666"/>
    <cellStyle name="40% - Accent1 2 2 3" xfId="25667"/>
    <cellStyle name="40% - Accent1 2 2 3 2" xfId="25668"/>
    <cellStyle name="40% - Accent1 2 2 3 2 2" xfId="25669"/>
    <cellStyle name="40% - Accent1 2 2 3 3" xfId="25670"/>
    <cellStyle name="40% - Accent1 2 2 4" xfId="25671"/>
    <cellStyle name="40% - Accent1 2 2 4 2" xfId="25672"/>
    <cellStyle name="40% - Accent1 2 2 5" xfId="25673"/>
    <cellStyle name="40% - Accent1 2 2 5 2" xfId="25674"/>
    <cellStyle name="40% - Accent1 2 2 6" xfId="25675"/>
    <cellStyle name="40% - Accent1 2 3" xfId="25676"/>
    <cellStyle name="40% - Accent1 2 3 2" xfId="25677"/>
    <cellStyle name="40% - Accent1 2 3 2 2" xfId="25678"/>
    <cellStyle name="40% - Accent1 2 3 2 2 2" xfId="25679"/>
    <cellStyle name="40% - Accent1 2 3 2 3" xfId="25680"/>
    <cellStyle name="40% - Accent1 2 3 3" xfId="25681"/>
    <cellStyle name="40% - Accent1 2 3 3 2" xfId="25682"/>
    <cellStyle name="40% - Accent1 2 3 4" xfId="25683"/>
    <cellStyle name="40% - Accent1 2 3 4 2" xfId="25684"/>
    <cellStyle name="40% - Accent1 2 4" xfId="25685"/>
    <cellStyle name="40% - Accent1 2 4 2" xfId="25686"/>
    <cellStyle name="40% - Accent1 2 4 2 2" xfId="25687"/>
    <cellStyle name="40% - Accent1 2 4 2 2 2" xfId="25688"/>
    <cellStyle name="40% - Accent1 2 4 2 3" xfId="25689"/>
    <cellStyle name="40% - Accent1 2 4 2 3 2" xfId="25690"/>
    <cellStyle name="40% - Accent1 2 4 3" xfId="25691"/>
    <cellStyle name="40% - Accent1 2 4 3 2" xfId="25692"/>
    <cellStyle name="40% - Accent1 2 4 3 2 2" xfId="25693"/>
    <cellStyle name="40% - Accent1 2 4 3 3" xfId="25694"/>
    <cellStyle name="40% - Accent1 2 4 4" xfId="25695"/>
    <cellStyle name="40% - Accent1 2 4 4 2" xfId="25696"/>
    <cellStyle name="40% - Accent1 2 4 5" xfId="25697"/>
    <cellStyle name="40% - Accent1 2 4 5 2" xfId="25698"/>
    <cellStyle name="40% - Accent1 2 5" xfId="25699"/>
    <cellStyle name="40% - Accent1 2 5 2" xfId="25700"/>
    <cellStyle name="40% - Accent1 2 5 2 2" xfId="25701"/>
    <cellStyle name="40% - Accent1 2 5 3" xfId="25702"/>
    <cellStyle name="40% - Accent1 2 6" xfId="25703"/>
    <cellStyle name="40% - Accent1 2 6 2" xfId="25704"/>
    <cellStyle name="40% - Accent1 2 6 2 2" xfId="25705"/>
    <cellStyle name="40% - Accent1 2 6 3" xfId="25706"/>
    <cellStyle name="40% - Accent1 2 7" xfId="25707"/>
    <cellStyle name="40% - Accent1 2 7 2" xfId="25708"/>
    <cellStyle name="40% - Accent1 2 8" xfId="25709"/>
    <cellStyle name="40% - Accent1 2_12PCORC Wind Vestas and Royalties" xfId="25710"/>
    <cellStyle name="40% - Accent1 20" xfId="25711"/>
    <cellStyle name="40% - Accent1 21" xfId="25712"/>
    <cellStyle name="40% - Accent1 22" xfId="25713"/>
    <cellStyle name="40% - Accent1 23" xfId="25714"/>
    <cellStyle name="40% - Accent1 24" xfId="25715"/>
    <cellStyle name="40% - Accent1 25" xfId="25716"/>
    <cellStyle name="40% - Accent1 26" xfId="25717"/>
    <cellStyle name="40% - Accent1 27" xfId="25718"/>
    <cellStyle name="40% - Accent1 28" xfId="25719"/>
    <cellStyle name="40% - Accent1 29" xfId="25720"/>
    <cellStyle name="40% - Accent1 3" xfId="25721"/>
    <cellStyle name="40% - Accent1 3 2" xfId="25722"/>
    <cellStyle name="40% - Accent1 3 2 2" xfId="25723"/>
    <cellStyle name="40% - Accent1 3 2 2 2" xfId="25724"/>
    <cellStyle name="40% - Accent1 3 2 3" xfId="25725"/>
    <cellStyle name="40% - Accent1 3 2 3 2" xfId="25726"/>
    <cellStyle name="40% - Accent1 3 2 4" xfId="25727"/>
    <cellStyle name="40% - Accent1 3 2 4 2" xfId="25728"/>
    <cellStyle name="40% - Accent1 3 2 5" xfId="25729"/>
    <cellStyle name="40% - Accent1 3 3" xfId="25730"/>
    <cellStyle name="40% - Accent1 3 3 2" xfId="25731"/>
    <cellStyle name="40% - Accent1 3 3 2 2" xfId="25732"/>
    <cellStyle name="40% - Accent1 3 3 2 2 2" xfId="25733"/>
    <cellStyle name="40% - Accent1 3 3 2 3" xfId="25734"/>
    <cellStyle name="40% - Accent1 3 3 2 4" xfId="25735"/>
    <cellStyle name="40% - Accent1 3 3 3" xfId="25736"/>
    <cellStyle name="40% - Accent1 3 3 3 2" xfId="25737"/>
    <cellStyle name="40% - Accent1 3 3 4" xfId="25738"/>
    <cellStyle name="40% - Accent1 3 4" xfId="25739"/>
    <cellStyle name="40% - Accent1 3 4 2" xfId="25740"/>
    <cellStyle name="40% - Accent1 3 4 2 2" xfId="25741"/>
    <cellStyle name="40% - Accent1 3 4 3" xfId="25742"/>
    <cellStyle name="40% - Accent1 3 4 4" xfId="25743"/>
    <cellStyle name="40% - Accent1 3 5" xfId="25744"/>
    <cellStyle name="40% - Accent1 3 5 2" xfId="25745"/>
    <cellStyle name="40% - Accent1 3 6" xfId="25746"/>
    <cellStyle name="40% - Accent1 3 7" xfId="25747"/>
    <cellStyle name="40% - Accent1 30" xfId="25748"/>
    <cellStyle name="40% - Accent1 31" xfId="25749"/>
    <cellStyle name="40% - Accent1 32" xfId="25750"/>
    <cellStyle name="40% - Accent1 33" xfId="25751"/>
    <cellStyle name="40% - Accent1 34" xfId="25752"/>
    <cellStyle name="40% - Accent1 35" xfId="25753"/>
    <cellStyle name="40% - Accent1 36" xfId="25754"/>
    <cellStyle name="40% - Accent1 37" xfId="25755"/>
    <cellStyle name="40% - Accent1 38" xfId="25756"/>
    <cellStyle name="40% - Accent1 39" xfId="25757"/>
    <cellStyle name="40% - Accent1 4" xfId="25758"/>
    <cellStyle name="40% - Accent1 4 2" xfId="25759"/>
    <cellStyle name="40% - Accent1 4 2 2" xfId="25760"/>
    <cellStyle name="40% - Accent1 4 2 2 2" xfId="25761"/>
    <cellStyle name="40% - Accent1 4 2 3" xfId="25762"/>
    <cellStyle name="40% - Accent1 4 2 3 2" xfId="25763"/>
    <cellStyle name="40% - Accent1 4 2 4" xfId="25764"/>
    <cellStyle name="40% - Accent1 4 2 4 2" xfId="25765"/>
    <cellStyle name="40% - Accent1 4 2 5" xfId="25766"/>
    <cellStyle name="40% - Accent1 4 3" xfId="25767"/>
    <cellStyle name="40% - Accent1 4 3 2" xfId="25768"/>
    <cellStyle name="40% - Accent1 4 3 2 2" xfId="25769"/>
    <cellStyle name="40% - Accent1 4 3 3" xfId="25770"/>
    <cellStyle name="40% - Accent1 4 4" xfId="25771"/>
    <cellStyle name="40% - Accent1 4 4 2" xfId="25772"/>
    <cellStyle name="40% - Accent1 4 5" xfId="25773"/>
    <cellStyle name="40% - Accent1 4 5 2" xfId="25774"/>
    <cellStyle name="40% - Accent1 4 6" xfId="25775"/>
    <cellStyle name="40% - Accent1 4 6 2" xfId="25776"/>
    <cellStyle name="40% - Accent1 4 7" xfId="25777"/>
    <cellStyle name="40% - Accent1 4 7 2" xfId="25778"/>
    <cellStyle name="40% - Accent1 4 8" xfId="25779"/>
    <cellStyle name="40% - Accent1 40" xfId="25780"/>
    <cellStyle name="40% - Accent1 41" xfId="25781"/>
    <cellStyle name="40% - Accent1 42" xfId="25782"/>
    <cellStyle name="40% - Accent1 43" xfId="25783"/>
    <cellStyle name="40% - Accent1 44" xfId="25784"/>
    <cellStyle name="40% - Accent1 45" xfId="25785"/>
    <cellStyle name="40% - Accent1 46" xfId="25786"/>
    <cellStyle name="40% - Accent1 47" xfId="25787"/>
    <cellStyle name="40% - Accent1 48" xfId="25788"/>
    <cellStyle name="40% - Accent1 49" xfId="25789"/>
    <cellStyle name="40% - Accent1 5" xfId="25790"/>
    <cellStyle name="40% - Accent1 5 2" xfId="25791"/>
    <cellStyle name="40% - Accent1 5 2 2" xfId="25792"/>
    <cellStyle name="40% - Accent1 5 2 2 2" xfId="25793"/>
    <cellStyle name="40% - Accent1 5 2 3" xfId="25794"/>
    <cellStyle name="40% - Accent1 5 3" xfId="25795"/>
    <cellStyle name="40% - Accent1 5 3 2" xfId="25796"/>
    <cellStyle name="40% - Accent1 5 3 3" xfId="25797"/>
    <cellStyle name="40% - Accent1 5 4" xfId="25798"/>
    <cellStyle name="40% - Accent1 5 4 2" xfId="25799"/>
    <cellStyle name="40% - Accent1 5 4 3" xfId="25800"/>
    <cellStyle name="40% - Accent1 5 5" xfId="25801"/>
    <cellStyle name="40% - Accent1 5 6" xfId="25802"/>
    <cellStyle name="40% - Accent1 50" xfId="25803"/>
    <cellStyle name="40% - Accent1 51" xfId="25804"/>
    <cellStyle name="40% - Accent1 52" xfId="25805"/>
    <cellStyle name="40% - Accent1 53" xfId="25806"/>
    <cellStyle name="40% - Accent1 54" xfId="25807"/>
    <cellStyle name="40% - Accent1 55" xfId="25808"/>
    <cellStyle name="40% - Accent1 56" xfId="25809"/>
    <cellStyle name="40% - Accent1 57" xfId="25810"/>
    <cellStyle name="40% - Accent1 58" xfId="25811"/>
    <cellStyle name="40% - Accent1 59" xfId="25812"/>
    <cellStyle name="40% - Accent1 6" xfId="25813"/>
    <cellStyle name="40% - Accent1 6 2" xfId="25814"/>
    <cellStyle name="40% - Accent1 6 2 2" xfId="25815"/>
    <cellStyle name="40% - Accent1 6 2 2 2" xfId="25816"/>
    <cellStyle name="40% - Accent1 6 2 3" xfId="25817"/>
    <cellStyle name="40% - Accent1 6 2 4" xfId="25818"/>
    <cellStyle name="40% - Accent1 6 3" xfId="25819"/>
    <cellStyle name="40% - Accent1 6 3 2" xfId="25820"/>
    <cellStyle name="40% - Accent1 6 3 3" xfId="25821"/>
    <cellStyle name="40% - Accent1 6 4" xfId="25822"/>
    <cellStyle name="40% - Accent1 6 4 2" xfId="25823"/>
    <cellStyle name="40% - Accent1 6 5" xfId="25824"/>
    <cellStyle name="40% - Accent1 60" xfId="25825"/>
    <cellStyle name="40% - Accent1 61" xfId="25826"/>
    <cellStyle name="40% - Accent1 62" xfId="25827"/>
    <cellStyle name="40% - Accent1 63" xfId="25828"/>
    <cellStyle name="40% - Accent1 64" xfId="25829"/>
    <cellStyle name="40% - Accent1 65" xfId="25830"/>
    <cellStyle name="40% - Accent1 66" xfId="25831"/>
    <cellStyle name="40% - Accent1 7" xfId="25832"/>
    <cellStyle name="40% - Accent1 7 2" xfId="25833"/>
    <cellStyle name="40% - Accent1 7 2 2" xfId="25834"/>
    <cellStyle name="40% - Accent1 7 2 2 2" xfId="25835"/>
    <cellStyle name="40% - Accent1 7 2 3" xfId="25836"/>
    <cellStyle name="40% - Accent1 7 2 4" xfId="25837"/>
    <cellStyle name="40% - Accent1 7 3" xfId="25838"/>
    <cellStyle name="40% - Accent1 7 3 2" xfId="25839"/>
    <cellStyle name="40% - Accent1 7 4" xfId="25840"/>
    <cellStyle name="40% - Accent1 7 4 2" xfId="25841"/>
    <cellStyle name="40% - Accent1 7 5" xfId="25842"/>
    <cellStyle name="40% - Accent1 8" xfId="25843"/>
    <cellStyle name="40% - Accent1 8 2" xfId="25844"/>
    <cellStyle name="40% - Accent1 8 2 2" xfId="25845"/>
    <cellStyle name="40% - Accent1 8 2 3" xfId="25846"/>
    <cellStyle name="40% - Accent1 8 3" xfId="25847"/>
    <cellStyle name="40% - Accent1 9" xfId="25848"/>
    <cellStyle name="40% - Accent1 9 2" xfId="25849"/>
    <cellStyle name="40% - Accent1 9 2 2" xfId="25850"/>
    <cellStyle name="40% - Accent1 9 2 3" xfId="25851"/>
    <cellStyle name="40% - Accent1 9 3" xfId="25852"/>
    <cellStyle name="40% - Accent1 9 4" xfId="25853"/>
    <cellStyle name="40% - Accent1 9 5" xfId="25854"/>
    <cellStyle name="40% - Accent2 10" xfId="25855"/>
    <cellStyle name="40% - Accent2 10 2" xfId="25856"/>
    <cellStyle name="40% - Accent2 10 2 2" xfId="25857"/>
    <cellStyle name="40% - Accent2 10 3" xfId="25858"/>
    <cellStyle name="40% - Accent2 11" xfId="25859"/>
    <cellStyle name="40% - Accent2 11 2" xfId="25860"/>
    <cellStyle name="40% - Accent2 11 3" xfId="25861"/>
    <cellStyle name="40% - Accent2 12" xfId="25862"/>
    <cellStyle name="40% - Accent2 13" xfId="25863"/>
    <cellStyle name="40% - Accent2 14" xfId="25864"/>
    <cellStyle name="40% - Accent2 15" xfId="25865"/>
    <cellStyle name="40% - Accent2 16" xfId="25866"/>
    <cellStyle name="40% - Accent2 17" xfId="25867"/>
    <cellStyle name="40% - Accent2 18" xfId="25868"/>
    <cellStyle name="40% - Accent2 19" xfId="25869"/>
    <cellStyle name="40% - Accent2 2" xfId="25870"/>
    <cellStyle name="40% - Accent2 2 2" xfId="25871"/>
    <cellStyle name="40% - Accent2 2 2 2" xfId="25872"/>
    <cellStyle name="40% - Accent2 2 2 2 2" xfId="25873"/>
    <cellStyle name="40% - Accent2 2 2 2 2 2" xfId="25874"/>
    <cellStyle name="40% - Accent2 2 2 2 3" xfId="25875"/>
    <cellStyle name="40% - Accent2 2 2 2 3 2" xfId="25876"/>
    <cellStyle name="40% - Accent2 2 2 3" xfId="25877"/>
    <cellStyle name="40% - Accent2 2 2 3 2" xfId="25878"/>
    <cellStyle name="40% - Accent2 2 2 3 2 2" xfId="25879"/>
    <cellStyle name="40% - Accent2 2 2 3 3" xfId="25880"/>
    <cellStyle name="40% - Accent2 2 2 4" xfId="25881"/>
    <cellStyle name="40% - Accent2 2 2 4 2" xfId="25882"/>
    <cellStyle name="40% - Accent2 2 2 5" xfId="25883"/>
    <cellStyle name="40% - Accent2 2 2 5 2" xfId="25884"/>
    <cellStyle name="40% - Accent2 2 2 6" xfId="25885"/>
    <cellStyle name="40% - Accent2 2 3" xfId="25886"/>
    <cellStyle name="40% - Accent2 2 3 2" xfId="25887"/>
    <cellStyle name="40% - Accent2 2 3 2 2" xfId="25888"/>
    <cellStyle name="40% - Accent2 2 3 2 2 2" xfId="25889"/>
    <cellStyle name="40% - Accent2 2 3 2 3" xfId="25890"/>
    <cellStyle name="40% - Accent2 2 3 3" xfId="25891"/>
    <cellStyle name="40% - Accent2 2 3 3 2" xfId="25892"/>
    <cellStyle name="40% - Accent2 2 3 4" xfId="25893"/>
    <cellStyle name="40% - Accent2 2 3 4 2" xfId="25894"/>
    <cellStyle name="40% - Accent2 2 4" xfId="25895"/>
    <cellStyle name="40% - Accent2 2 4 2" xfId="25896"/>
    <cellStyle name="40% - Accent2 2 4 2 2" xfId="25897"/>
    <cellStyle name="40% - Accent2 2 4 2 2 2" xfId="25898"/>
    <cellStyle name="40% - Accent2 2 4 2 3" xfId="25899"/>
    <cellStyle name="40% - Accent2 2 4 3" xfId="25900"/>
    <cellStyle name="40% - Accent2 2 4 3 2" xfId="25901"/>
    <cellStyle name="40% - Accent2 2 4 3 3" xfId="25902"/>
    <cellStyle name="40% - Accent2 2 4 4" xfId="25903"/>
    <cellStyle name="40% - Accent2 2 4 4 2" xfId="25904"/>
    <cellStyle name="40% - Accent2 2 4 5" xfId="25905"/>
    <cellStyle name="40% - Accent2 2 5" xfId="25906"/>
    <cellStyle name="40% - Accent2 2 5 2" xfId="25907"/>
    <cellStyle name="40% - Accent2 2 5 2 2" xfId="25908"/>
    <cellStyle name="40% - Accent2 2 5 3" xfId="25909"/>
    <cellStyle name="40% - Accent2 2 6" xfId="25910"/>
    <cellStyle name="40% - Accent2 2 6 2" xfId="25911"/>
    <cellStyle name="40% - Accent2 2 6 2 2" xfId="25912"/>
    <cellStyle name="40% - Accent2 2 6 3" xfId="25913"/>
    <cellStyle name="40% - Accent2 2 7" xfId="25914"/>
    <cellStyle name="40% - Accent2 2 7 2" xfId="25915"/>
    <cellStyle name="40% - Accent2 2 8" xfId="25916"/>
    <cellStyle name="40% - Accent2 2_12PCORC Wind Vestas and Royalties" xfId="25917"/>
    <cellStyle name="40% - Accent2 20" xfId="25918"/>
    <cellStyle name="40% - Accent2 21" xfId="25919"/>
    <cellStyle name="40% - Accent2 22" xfId="25920"/>
    <cellStyle name="40% - Accent2 23" xfId="25921"/>
    <cellStyle name="40% - Accent2 24" xfId="25922"/>
    <cellStyle name="40% - Accent2 25" xfId="25923"/>
    <cellStyle name="40% - Accent2 26" xfId="25924"/>
    <cellStyle name="40% - Accent2 27" xfId="25925"/>
    <cellStyle name="40% - Accent2 28" xfId="25926"/>
    <cellStyle name="40% - Accent2 29" xfId="25927"/>
    <cellStyle name="40% - Accent2 3" xfId="25928"/>
    <cellStyle name="40% - Accent2 3 2" xfId="25929"/>
    <cellStyle name="40% - Accent2 3 2 2" xfId="25930"/>
    <cellStyle name="40% - Accent2 3 2 2 2" xfId="25931"/>
    <cellStyle name="40% - Accent2 3 2 3" xfId="25932"/>
    <cellStyle name="40% - Accent2 3 2 3 2" xfId="25933"/>
    <cellStyle name="40% - Accent2 3 2 4" xfId="25934"/>
    <cellStyle name="40% - Accent2 3 2 4 2" xfId="25935"/>
    <cellStyle name="40% - Accent2 3 2 5" xfId="25936"/>
    <cellStyle name="40% - Accent2 3 3" xfId="25937"/>
    <cellStyle name="40% - Accent2 3 3 2" xfId="25938"/>
    <cellStyle name="40% - Accent2 3 3 2 2" xfId="25939"/>
    <cellStyle name="40% - Accent2 3 3 2 2 2" xfId="25940"/>
    <cellStyle name="40% - Accent2 3 3 2 3" xfId="25941"/>
    <cellStyle name="40% - Accent2 3 3 2 4" xfId="25942"/>
    <cellStyle name="40% - Accent2 3 3 3" xfId="25943"/>
    <cellStyle name="40% - Accent2 3 3 3 2" xfId="25944"/>
    <cellStyle name="40% - Accent2 3 3 4" xfId="25945"/>
    <cellStyle name="40% - Accent2 3 4" xfId="25946"/>
    <cellStyle name="40% - Accent2 3 4 2" xfId="25947"/>
    <cellStyle name="40% - Accent2 3 4 2 2" xfId="25948"/>
    <cellStyle name="40% - Accent2 3 4 3" xfId="25949"/>
    <cellStyle name="40% - Accent2 3 4 4" xfId="25950"/>
    <cellStyle name="40% - Accent2 3 5" xfId="25951"/>
    <cellStyle name="40% - Accent2 3 5 2" xfId="25952"/>
    <cellStyle name="40% - Accent2 3 6" xfId="25953"/>
    <cellStyle name="40% - Accent2 30" xfId="25954"/>
    <cellStyle name="40% - Accent2 31" xfId="25955"/>
    <cellStyle name="40% - Accent2 32" xfId="25956"/>
    <cellStyle name="40% - Accent2 33" xfId="25957"/>
    <cellStyle name="40% - Accent2 34" xfId="25958"/>
    <cellStyle name="40% - Accent2 35" xfId="25959"/>
    <cellStyle name="40% - Accent2 36" xfId="25960"/>
    <cellStyle name="40% - Accent2 37" xfId="25961"/>
    <cellStyle name="40% - Accent2 38" xfId="25962"/>
    <cellStyle name="40% - Accent2 39" xfId="25963"/>
    <cellStyle name="40% - Accent2 4" xfId="25964"/>
    <cellStyle name="40% - Accent2 4 2" xfId="25965"/>
    <cellStyle name="40% - Accent2 4 2 2" xfId="25966"/>
    <cellStyle name="40% - Accent2 4 2 2 2" xfId="25967"/>
    <cellStyle name="40% - Accent2 4 2 3" xfId="25968"/>
    <cellStyle name="40% - Accent2 4 3" xfId="25969"/>
    <cellStyle name="40% - Accent2 4 3 2" xfId="25970"/>
    <cellStyle name="40% - Accent2 4 4" xfId="25971"/>
    <cellStyle name="40% - Accent2 4 4 2" xfId="25972"/>
    <cellStyle name="40% - Accent2 40" xfId="25973"/>
    <cellStyle name="40% - Accent2 41" xfId="25974"/>
    <cellStyle name="40% - Accent2 42" xfId="25975"/>
    <cellStyle name="40% - Accent2 43" xfId="25976"/>
    <cellStyle name="40% - Accent2 44" xfId="25977"/>
    <cellStyle name="40% - Accent2 45" xfId="25978"/>
    <cellStyle name="40% - Accent2 46" xfId="25979"/>
    <cellStyle name="40% - Accent2 47" xfId="25980"/>
    <cellStyle name="40% - Accent2 48" xfId="25981"/>
    <cellStyle name="40% - Accent2 49" xfId="25982"/>
    <cellStyle name="40% - Accent2 5" xfId="25983"/>
    <cellStyle name="40% - Accent2 5 2" xfId="25984"/>
    <cellStyle name="40% - Accent2 5 2 2" xfId="25985"/>
    <cellStyle name="40% - Accent2 5 2 2 2" xfId="25986"/>
    <cellStyle name="40% - Accent2 5 2 3" xfId="25987"/>
    <cellStyle name="40% - Accent2 5 3" xfId="25988"/>
    <cellStyle name="40% - Accent2 5 3 2" xfId="25989"/>
    <cellStyle name="40% - Accent2 5 3 3" xfId="25990"/>
    <cellStyle name="40% - Accent2 5 4" xfId="25991"/>
    <cellStyle name="40% - Accent2 5 4 2" xfId="25992"/>
    <cellStyle name="40% - Accent2 5 5" xfId="25993"/>
    <cellStyle name="40% - Accent2 50" xfId="25994"/>
    <cellStyle name="40% - Accent2 51" xfId="25995"/>
    <cellStyle name="40% - Accent2 52" xfId="25996"/>
    <cellStyle name="40% - Accent2 53" xfId="25997"/>
    <cellStyle name="40% - Accent2 54" xfId="25998"/>
    <cellStyle name="40% - Accent2 55" xfId="25999"/>
    <cellStyle name="40% - Accent2 56" xfId="26000"/>
    <cellStyle name="40% - Accent2 57" xfId="26001"/>
    <cellStyle name="40% - Accent2 58" xfId="26002"/>
    <cellStyle name="40% - Accent2 59" xfId="26003"/>
    <cellStyle name="40% - Accent2 6" xfId="26004"/>
    <cellStyle name="40% - Accent2 6 2" xfId="26005"/>
    <cellStyle name="40% - Accent2 6 2 2" xfId="26006"/>
    <cellStyle name="40% - Accent2 6 2 2 2" xfId="26007"/>
    <cellStyle name="40% - Accent2 6 2 3" xfId="26008"/>
    <cellStyle name="40% - Accent2 6 2 4" xfId="26009"/>
    <cellStyle name="40% - Accent2 6 3" xfId="26010"/>
    <cellStyle name="40% - Accent2 6 3 2" xfId="26011"/>
    <cellStyle name="40% - Accent2 6 3 3" xfId="26012"/>
    <cellStyle name="40% - Accent2 6 4" xfId="26013"/>
    <cellStyle name="40% - Accent2 6 4 2" xfId="26014"/>
    <cellStyle name="40% - Accent2 6 5" xfId="26015"/>
    <cellStyle name="40% - Accent2 60" xfId="26016"/>
    <cellStyle name="40% - Accent2 61" xfId="26017"/>
    <cellStyle name="40% - Accent2 62" xfId="26018"/>
    <cellStyle name="40% - Accent2 63" xfId="26019"/>
    <cellStyle name="40% - Accent2 64" xfId="26020"/>
    <cellStyle name="40% - Accent2 65" xfId="26021"/>
    <cellStyle name="40% - Accent2 66" xfId="26022"/>
    <cellStyle name="40% - Accent2 7" xfId="26023"/>
    <cellStyle name="40% - Accent2 7 2" xfId="26024"/>
    <cellStyle name="40% - Accent2 7 2 2" xfId="26025"/>
    <cellStyle name="40% - Accent2 7 2 2 2" xfId="26026"/>
    <cellStyle name="40% - Accent2 7 2 3" xfId="26027"/>
    <cellStyle name="40% - Accent2 7 2 4" xfId="26028"/>
    <cellStyle name="40% - Accent2 7 3" xfId="26029"/>
    <cellStyle name="40% - Accent2 7 3 2" xfId="26030"/>
    <cellStyle name="40% - Accent2 7 4" xfId="26031"/>
    <cellStyle name="40% - Accent2 7 4 2" xfId="26032"/>
    <cellStyle name="40% - Accent2 7 5" xfId="26033"/>
    <cellStyle name="40% - Accent2 8" xfId="26034"/>
    <cellStyle name="40% - Accent2 8 2" xfId="26035"/>
    <cellStyle name="40% - Accent2 8 2 2" xfId="26036"/>
    <cellStyle name="40% - Accent2 8 2 3" xfId="26037"/>
    <cellStyle name="40% - Accent2 8 3" xfId="26038"/>
    <cellStyle name="40% - Accent2 9" xfId="26039"/>
    <cellStyle name="40% - Accent2 9 2" xfId="26040"/>
    <cellStyle name="40% - Accent2 9 2 2" xfId="26041"/>
    <cellStyle name="40% - Accent2 9 2 3" xfId="26042"/>
    <cellStyle name="40% - Accent2 9 3" xfId="26043"/>
    <cellStyle name="40% - Accent2 9 4" xfId="26044"/>
    <cellStyle name="40% - Accent2 9 5" xfId="26045"/>
    <cellStyle name="40% - Accent3 10" xfId="26046"/>
    <cellStyle name="40% - Accent3 10 2" xfId="26047"/>
    <cellStyle name="40% - Accent3 10 2 2" xfId="26048"/>
    <cellStyle name="40% - Accent3 10 3" xfId="26049"/>
    <cellStyle name="40% - Accent3 10 4" xfId="26050"/>
    <cellStyle name="40% - Accent3 11" xfId="26051"/>
    <cellStyle name="40% - Accent3 11 2" xfId="26052"/>
    <cellStyle name="40% - Accent3 11 3" xfId="26053"/>
    <cellStyle name="40% - Accent3 12" xfId="26054"/>
    <cellStyle name="40% - Accent3 13" xfId="26055"/>
    <cellStyle name="40% - Accent3 14" xfId="26056"/>
    <cellStyle name="40% - Accent3 15" xfId="26057"/>
    <cellStyle name="40% - Accent3 16" xfId="26058"/>
    <cellStyle name="40% - Accent3 17" xfId="26059"/>
    <cellStyle name="40% - Accent3 18" xfId="26060"/>
    <cellStyle name="40% - Accent3 19" xfId="26061"/>
    <cellStyle name="40% - Accent3 2" xfId="26062"/>
    <cellStyle name="40% - Accent3 2 2" xfId="26063"/>
    <cellStyle name="40% - Accent3 2 2 2" xfId="26064"/>
    <cellStyle name="40% - Accent3 2 2 2 2" xfId="26065"/>
    <cellStyle name="40% - Accent3 2 2 2 2 2" xfId="26066"/>
    <cellStyle name="40% - Accent3 2 2 2 3" xfId="26067"/>
    <cellStyle name="40% - Accent3 2 2 2 3 2" xfId="26068"/>
    <cellStyle name="40% - Accent3 2 2 3" xfId="26069"/>
    <cellStyle name="40% - Accent3 2 2 3 2" xfId="26070"/>
    <cellStyle name="40% - Accent3 2 2 3 2 2" xfId="26071"/>
    <cellStyle name="40% - Accent3 2 2 3 3" xfId="26072"/>
    <cellStyle name="40% - Accent3 2 2 4" xfId="26073"/>
    <cellStyle name="40% - Accent3 2 2 4 2" xfId="26074"/>
    <cellStyle name="40% - Accent3 2 2 5" xfId="26075"/>
    <cellStyle name="40% - Accent3 2 2 5 2" xfId="26076"/>
    <cellStyle name="40% - Accent3 2 2 6" xfId="26077"/>
    <cellStyle name="40% - Accent3 2 3" xfId="26078"/>
    <cellStyle name="40% - Accent3 2 3 2" xfId="26079"/>
    <cellStyle name="40% - Accent3 2 3 2 2" xfId="26080"/>
    <cellStyle name="40% - Accent3 2 3 2 2 2" xfId="26081"/>
    <cellStyle name="40% - Accent3 2 3 2 3" xfId="26082"/>
    <cellStyle name="40% - Accent3 2 3 3" xfId="26083"/>
    <cellStyle name="40% - Accent3 2 3 3 2" xfId="26084"/>
    <cellStyle name="40% - Accent3 2 3 4" xfId="26085"/>
    <cellStyle name="40% - Accent3 2 3 4 2" xfId="26086"/>
    <cellStyle name="40% - Accent3 2 4" xfId="26087"/>
    <cellStyle name="40% - Accent3 2 4 2" xfId="26088"/>
    <cellStyle name="40% - Accent3 2 4 2 2" xfId="26089"/>
    <cellStyle name="40% - Accent3 2 4 2 2 2" xfId="26090"/>
    <cellStyle name="40% - Accent3 2 4 2 3" xfId="26091"/>
    <cellStyle name="40% - Accent3 2 4 2 3 2" xfId="26092"/>
    <cellStyle name="40% - Accent3 2 4 3" xfId="26093"/>
    <cellStyle name="40% - Accent3 2 4 3 2" xfId="26094"/>
    <cellStyle name="40% - Accent3 2 4 3 2 2" xfId="26095"/>
    <cellStyle name="40% - Accent3 2 4 3 3" xfId="26096"/>
    <cellStyle name="40% - Accent3 2 4 4" xfId="26097"/>
    <cellStyle name="40% - Accent3 2 4 4 2" xfId="26098"/>
    <cellStyle name="40% - Accent3 2 4 5" xfId="26099"/>
    <cellStyle name="40% - Accent3 2 4 5 2" xfId="26100"/>
    <cellStyle name="40% - Accent3 2 5" xfId="26101"/>
    <cellStyle name="40% - Accent3 2 5 2" xfId="26102"/>
    <cellStyle name="40% - Accent3 2 5 2 2" xfId="26103"/>
    <cellStyle name="40% - Accent3 2 5 3" xfId="26104"/>
    <cellStyle name="40% - Accent3 2 6" xfId="26105"/>
    <cellStyle name="40% - Accent3 2 6 2" xfId="26106"/>
    <cellStyle name="40% - Accent3 2 6 2 2" xfId="26107"/>
    <cellStyle name="40% - Accent3 2 6 3" xfId="26108"/>
    <cellStyle name="40% - Accent3 2 7" xfId="26109"/>
    <cellStyle name="40% - Accent3 2 7 2" xfId="26110"/>
    <cellStyle name="40% - Accent3 2 8" xfId="26111"/>
    <cellStyle name="40% - Accent3 2_12PCORC Wind Vestas and Royalties" xfId="26112"/>
    <cellStyle name="40% - Accent3 20" xfId="26113"/>
    <cellStyle name="40% - Accent3 21" xfId="26114"/>
    <cellStyle name="40% - Accent3 22" xfId="26115"/>
    <cellStyle name="40% - Accent3 23" xfId="26116"/>
    <cellStyle name="40% - Accent3 24" xfId="26117"/>
    <cellStyle name="40% - Accent3 25" xfId="26118"/>
    <cellStyle name="40% - Accent3 26" xfId="26119"/>
    <cellStyle name="40% - Accent3 27" xfId="26120"/>
    <cellStyle name="40% - Accent3 28" xfId="26121"/>
    <cellStyle name="40% - Accent3 29" xfId="26122"/>
    <cellStyle name="40% - Accent3 3" xfId="26123"/>
    <cellStyle name="40% - Accent3 3 2" xfId="26124"/>
    <cellStyle name="40% - Accent3 3 2 2" xfId="26125"/>
    <cellStyle name="40% - Accent3 3 2 2 2" xfId="26126"/>
    <cellStyle name="40% - Accent3 3 2 3" xfId="26127"/>
    <cellStyle name="40% - Accent3 3 2 3 2" xfId="26128"/>
    <cellStyle name="40% - Accent3 3 2 4" xfId="26129"/>
    <cellStyle name="40% - Accent3 3 2 4 2" xfId="26130"/>
    <cellStyle name="40% - Accent3 3 2 5" xfId="26131"/>
    <cellStyle name="40% - Accent3 3 3" xfId="26132"/>
    <cellStyle name="40% - Accent3 3 3 2" xfId="26133"/>
    <cellStyle name="40% - Accent3 3 3 2 2" xfId="26134"/>
    <cellStyle name="40% - Accent3 3 3 2 2 2" xfId="26135"/>
    <cellStyle name="40% - Accent3 3 3 2 3" xfId="26136"/>
    <cellStyle name="40% - Accent3 3 3 2 4" xfId="26137"/>
    <cellStyle name="40% - Accent3 3 3 3" xfId="26138"/>
    <cellStyle name="40% - Accent3 3 3 3 2" xfId="26139"/>
    <cellStyle name="40% - Accent3 3 3 4" xfId="26140"/>
    <cellStyle name="40% - Accent3 3 4" xfId="26141"/>
    <cellStyle name="40% - Accent3 3 4 2" xfId="26142"/>
    <cellStyle name="40% - Accent3 3 4 2 2" xfId="26143"/>
    <cellStyle name="40% - Accent3 3 4 3" xfId="26144"/>
    <cellStyle name="40% - Accent3 3 4 4" xfId="26145"/>
    <cellStyle name="40% - Accent3 3 5" xfId="26146"/>
    <cellStyle name="40% - Accent3 3 5 2" xfId="26147"/>
    <cellStyle name="40% - Accent3 3 6" xfId="26148"/>
    <cellStyle name="40% - Accent3 3 7" xfId="26149"/>
    <cellStyle name="40% - Accent3 30" xfId="26150"/>
    <cellStyle name="40% - Accent3 31" xfId="26151"/>
    <cellStyle name="40% - Accent3 32" xfId="26152"/>
    <cellStyle name="40% - Accent3 33" xfId="26153"/>
    <cellStyle name="40% - Accent3 34" xfId="26154"/>
    <cellStyle name="40% - Accent3 35" xfId="26155"/>
    <cellStyle name="40% - Accent3 36" xfId="26156"/>
    <cellStyle name="40% - Accent3 37" xfId="26157"/>
    <cellStyle name="40% - Accent3 38" xfId="26158"/>
    <cellStyle name="40% - Accent3 39" xfId="26159"/>
    <cellStyle name="40% - Accent3 4" xfId="26160"/>
    <cellStyle name="40% - Accent3 4 2" xfId="26161"/>
    <cellStyle name="40% - Accent3 4 2 2" xfId="26162"/>
    <cellStyle name="40% - Accent3 4 2 2 2" xfId="26163"/>
    <cellStyle name="40% - Accent3 4 2 3" xfId="26164"/>
    <cellStyle name="40% - Accent3 4 2 3 2" xfId="26165"/>
    <cellStyle name="40% - Accent3 4 2 4" xfId="26166"/>
    <cellStyle name="40% - Accent3 4 2 4 2" xfId="26167"/>
    <cellStyle name="40% - Accent3 4 2 5" xfId="26168"/>
    <cellStyle name="40% - Accent3 4 3" xfId="26169"/>
    <cellStyle name="40% - Accent3 4 3 2" xfId="26170"/>
    <cellStyle name="40% - Accent3 4 3 2 2" xfId="26171"/>
    <cellStyle name="40% - Accent3 4 3 3" xfId="26172"/>
    <cellStyle name="40% - Accent3 4 4" xfId="26173"/>
    <cellStyle name="40% - Accent3 4 4 2" xfId="26174"/>
    <cellStyle name="40% - Accent3 4 5" xfId="26175"/>
    <cellStyle name="40% - Accent3 4 5 2" xfId="26176"/>
    <cellStyle name="40% - Accent3 4 6" xfId="26177"/>
    <cellStyle name="40% - Accent3 4 6 2" xfId="26178"/>
    <cellStyle name="40% - Accent3 4 7" xfId="26179"/>
    <cellStyle name="40% - Accent3 4 7 2" xfId="26180"/>
    <cellStyle name="40% - Accent3 4 8" xfId="26181"/>
    <cellStyle name="40% - Accent3 40" xfId="26182"/>
    <cellStyle name="40% - Accent3 41" xfId="26183"/>
    <cellStyle name="40% - Accent3 42" xfId="26184"/>
    <cellStyle name="40% - Accent3 43" xfId="26185"/>
    <cellStyle name="40% - Accent3 44" xfId="26186"/>
    <cellStyle name="40% - Accent3 45" xfId="26187"/>
    <cellStyle name="40% - Accent3 46" xfId="26188"/>
    <cellStyle name="40% - Accent3 47" xfId="26189"/>
    <cellStyle name="40% - Accent3 48" xfId="26190"/>
    <cellStyle name="40% - Accent3 49" xfId="26191"/>
    <cellStyle name="40% - Accent3 5" xfId="26192"/>
    <cellStyle name="40% - Accent3 5 2" xfId="26193"/>
    <cellStyle name="40% - Accent3 5 2 2" xfId="26194"/>
    <cellStyle name="40% - Accent3 5 2 2 2" xfId="26195"/>
    <cellStyle name="40% - Accent3 5 2 3" xfId="26196"/>
    <cellStyle name="40% - Accent3 5 3" xfId="26197"/>
    <cellStyle name="40% - Accent3 5 3 2" xfId="26198"/>
    <cellStyle name="40% - Accent3 5 3 3" xfId="26199"/>
    <cellStyle name="40% - Accent3 5 4" xfId="26200"/>
    <cellStyle name="40% - Accent3 5 4 2" xfId="26201"/>
    <cellStyle name="40% - Accent3 5 4 3" xfId="26202"/>
    <cellStyle name="40% - Accent3 5 5" xfId="26203"/>
    <cellStyle name="40% - Accent3 5 6" xfId="26204"/>
    <cellStyle name="40% - Accent3 50" xfId="26205"/>
    <cellStyle name="40% - Accent3 51" xfId="26206"/>
    <cellStyle name="40% - Accent3 52" xfId="26207"/>
    <cellStyle name="40% - Accent3 53" xfId="26208"/>
    <cellStyle name="40% - Accent3 54" xfId="26209"/>
    <cellStyle name="40% - Accent3 55" xfId="26210"/>
    <cellStyle name="40% - Accent3 56" xfId="26211"/>
    <cellStyle name="40% - Accent3 57" xfId="26212"/>
    <cellStyle name="40% - Accent3 58" xfId="26213"/>
    <cellStyle name="40% - Accent3 59" xfId="26214"/>
    <cellStyle name="40% - Accent3 6" xfId="26215"/>
    <cellStyle name="40% - Accent3 6 2" xfId="26216"/>
    <cellStyle name="40% - Accent3 6 2 2" xfId="26217"/>
    <cellStyle name="40% - Accent3 6 2 2 2" xfId="26218"/>
    <cellStyle name="40% - Accent3 6 2 3" xfId="26219"/>
    <cellStyle name="40% - Accent3 6 2 4" xfId="26220"/>
    <cellStyle name="40% - Accent3 6 3" xfId="26221"/>
    <cellStyle name="40% - Accent3 6 3 2" xfId="26222"/>
    <cellStyle name="40% - Accent3 6 3 3" xfId="26223"/>
    <cellStyle name="40% - Accent3 6 4" xfId="26224"/>
    <cellStyle name="40% - Accent3 6 4 2" xfId="26225"/>
    <cellStyle name="40% - Accent3 6 5" xfId="26226"/>
    <cellStyle name="40% - Accent3 60" xfId="26227"/>
    <cellStyle name="40% - Accent3 61" xfId="26228"/>
    <cellStyle name="40% - Accent3 62" xfId="26229"/>
    <cellStyle name="40% - Accent3 63" xfId="26230"/>
    <cellStyle name="40% - Accent3 64" xfId="26231"/>
    <cellStyle name="40% - Accent3 65" xfId="26232"/>
    <cellStyle name="40% - Accent3 66" xfId="26233"/>
    <cellStyle name="40% - Accent3 7" xfId="26234"/>
    <cellStyle name="40% - Accent3 7 2" xfId="26235"/>
    <cellStyle name="40% - Accent3 7 2 2" xfId="26236"/>
    <cellStyle name="40% - Accent3 7 2 2 2" xfId="26237"/>
    <cellStyle name="40% - Accent3 7 2 3" xfId="26238"/>
    <cellStyle name="40% - Accent3 7 2 4" xfId="26239"/>
    <cellStyle name="40% - Accent3 7 3" xfId="26240"/>
    <cellStyle name="40% - Accent3 7 3 2" xfId="26241"/>
    <cellStyle name="40% - Accent3 7 4" xfId="26242"/>
    <cellStyle name="40% - Accent3 7 4 2" xfId="26243"/>
    <cellStyle name="40% - Accent3 7 5" xfId="26244"/>
    <cellStyle name="40% - Accent3 8" xfId="26245"/>
    <cellStyle name="40% - Accent3 8 2" xfId="26246"/>
    <cellStyle name="40% - Accent3 8 2 2" xfId="26247"/>
    <cellStyle name="40% - Accent3 8 2 3" xfId="26248"/>
    <cellStyle name="40% - Accent3 8 3" xfId="26249"/>
    <cellStyle name="40% - Accent3 9" xfId="26250"/>
    <cellStyle name="40% - Accent3 9 2" xfId="26251"/>
    <cellStyle name="40% - Accent3 9 2 2" xfId="26252"/>
    <cellStyle name="40% - Accent3 9 2 3" xfId="26253"/>
    <cellStyle name="40% - Accent3 9 3" xfId="26254"/>
    <cellStyle name="40% - Accent3 9 4" xfId="26255"/>
    <cellStyle name="40% - Accent3 9 5" xfId="26256"/>
    <cellStyle name="40% - Accent4 10" xfId="26257"/>
    <cellStyle name="40% - Accent4 10 2" xfId="26258"/>
    <cellStyle name="40% - Accent4 10 2 2" xfId="26259"/>
    <cellStyle name="40% - Accent4 10 3" xfId="26260"/>
    <cellStyle name="40% - Accent4 10 4" xfId="26261"/>
    <cellStyle name="40% - Accent4 11" xfId="26262"/>
    <cellStyle name="40% - Accent4 11 2" xfId="26263"/>
    <cellStyle name="40% - Accent4 11 3" xfId="26264"/>
    <cellStyle name="40% - Accent4 12" xfId="26265"/>
    <cellStyle name="40% - Accent4 13" xfId="26266"/>
    <cellStyle name="40% - Accent4 14" xfId="26267"/>
    <cellStyle name="40% - Accent4 15" xfId="26268"/>
    <cellStyle name="40% - Accent4 16" xfId="26269"/>
    <cellStyle name="40% - Accent4 17" xfId="26270"/>
    <cellStyle name="40% - Accent4 18" xfId="26271"/>
    <cellStyle name="40% - Accent4 19" xfId="26272"/>
    <cellStyle name="40% - Accent4 2" xfId="26273"/>
    <cellStyle name="40% - Accent4 2 2" xfId="26274"/>
    <cellStyle name="40% - Accent4 2 2 2" xfId="26275"/>
    <cellStyle name="40% - Accent4 2 2 2 2" xfId="26276"/>
    <cellStyle name="40% - Accent4 2 2 2 2 2" xfId="26277"/>
    <cellStyle name="40% - Accent4 2 2 2 3" xfId="26278"/>
    <cellStyle name="40% - Accent4 2 2 2 3 2" xfId="26279"/>
    <cellStyle name="40% - Accent4 2 2 3" xfId="26280"/>
    <cellStyle name="40% - Accent4 2 2 3 2" xfId="26281"/>
    <cellStyle name="40% - Accent4 2 2 3 2 2" xfId="26282"/>
    <cellStyle name="40% - Accent4 2 2 3 3" xfId="26283"/>
    <cellStyle name="40% - Accent4 2 2 4" xfId="26284"/>
    <cellStyle name="40% - Accent4 2 2 4 2" xfId="26285"/>
    <cellStyle name="40% - Accent4 2 2 5" xfId="26286"/>
    <cellStyle name="40% - Accent4 2 2 5 2" xfId="26287"/>
    <cellStyle name="40% - Accent4 2 2 6" xfId="26288"/>
    <cellStyle name="40% - Accent4 2 3" xfId="26289"/>
    <cellStyle name="40% - Accent4 2 3 2" xfId="26290"/>
    <cellStyle name="40% - Accent4 2 3 2 2" xfId="26291"/>
    <cellStyle name="40% - Accent4 2 3 2 2 2" xfId="26292"/>
    <cellStyle name="40% - Accent4 2 3 2 3" xfId="26293"/>
    <cellStyle name="40% - Accent4 2 3 3" xfId="26294"/>
    <cellStyle name="40% - Accent4 2 3 3 2" xfId="26295"/>
    <cellStyle name="40% - Accent4 2 3 4" xfId="26296"/>
    <cellStyle name="40% - Accent4 2 3 4 2" xfId="26297"/>
    <cellStyle name="40% - Accent4 2 4" xfId="26298"/>
    <cellStyle name="40% - Accent4 2 4 2" xfId="26299"/>
    <cellStyle name="40% - Accent4 2 4 2 2" xfId="26300"/>
    <cellStyle name="40% - Accent4 2 4 2 2 2" xfId="26301"/>
    <cellStyle name="40% - Accent4 2 4 2 3" xfId="26302"/>
    <cellStyle name="40% - Accent4 2 4 2 3 2" xfId="26303"/>
    <cellStyle name="40% - Accent4 2 4 3" xfId="26304"/>
    <cellStyle name="40% - Accent4 2 4 3 2" xfId="26305"/>
    <cellStyle name="40% - Accent4 2 4 3 2 2" xfId="26306"/>
    <cellStyle name="40% - Accent4 2 4 3 3" xfId="26307"/>
    <cellStyle name="40% - Accent4 2 4 4" xfId="26308"/>
    <cellStyle name="40% - Accent4 2 4 4 2" xfId="26309"/>
    <cellStyle name="40% - Accent4 2 4 5" xfId="26310"/>
    <cellStyle name="40% - Accent4 2 4 5 2" xfId="26311"/>
    <cellStyle name="40% - Accent4 2 5" xfId="26312"/>
    <cellStyle name="40% - Accent4 2 5 2" xfId="26313"/>
    <cellStyle name="40% - Accent4 2 5 2 2" xfId="26314"/>
    <cellStyle name="40% - Accent4 2 5 3" xfId="26315"/>
    <cellStyle name="40% - Accent4 2 6" xfId="26316"/>
    <cellStyle name="40% - Accent4 2 6 2" xfId="26317"/>
    <cellStyle name="40% - Accent4 2 6 2 2" xfId="26318"/>
    <cellStyle name="40% - Accent4 2 6 3" xfId="26319"/>
    <cellStyle name="40% - Accent4 2 7" xfId="26320"/>
    <cellStyle name="40% - Accent4 2 7 2" xfId="26321"/>
    <cellStyle name="40% - Accent4 2 8" xfId="26322"/>
    <cellStyle name="40% - Accent4 2_12PCORC Wind Vestas and Royalties" xfId="26323"/>
    <cellStyle name="40% - Accent4 20" xfId="26324"/>
    <cellStyle name="40% - Accent4 21" xfId="26325"/>
    <cellStyle name="40% - Accent4 22" xfId="26326"/>
    <cellStyle name="40% - Accent4 23" xfId="26327"/>
    <cellStyle name="40% - Accent4 24" xfId="26328"/>
    <cellStyle name="40% - Accent4 25" xfId="26329"/>
    <cellStyle name="40% - Accent4 26" xfId="26330"/>
    <cellStyle name="40% - Accent4 27" xfId="26331"/>
    <cellStyle name="40% - Accent4 28" xfId="26332"/>
    <cellStyle name="40% - Accent4 29" xfId="26333"/>
    <cellStyle name="40% - Accent4 3" xfId="26334"/>
    <cellStyle name="40% - Accent4 3 2" xfId="26335"/>
    <cellStyle name="40% - Accent4 3 2 2" xfId="26336"/>
    <cellStyle name="40% - Accent4 3 2 2 2" xfId="26337"/>
    <cellStyle name="40% - Accent4 3 2 3" xfId="26338"/>
    <cellStyle name="40% - Accent4 3 2 3 2" xfId="26339"/>
    <cellStyle name="40% - Accent4 3 2 4" xfId="26340"/>
    <cellStyle name="40% - Accent4 3 2 4 2" xfId="26341"/>
    <cellStyle name="40% - Accent4 3 2 5" xfId="26342"/>
    <cellStyle name="40% - Accent4 3 3" xfId="26343"/>
    <cellStyle name="40% - Accent4 3 3 2" xfId="26344"/>
    <cellStyle name="40% - Accent4 3 3 2 2" xfId="26345"/>
    <cellStyle name="40% - Accent4 3 3 2 2 2" xfId="26346"/>
    <cellStyle name="40% - Accent4 3 3 2 3" xfId="26347"/>
    <cellStyle name="40% - Accent4 3 3 2 4" xfId="26348"/>
    <cellStyle name="40% - Accent4 3 3 3" xfId="26349"/>
    <cellStyle name="40% - Accent4 3 3 3 2" xfId="26350"/>
    <cellStyle name="40% - Accent4 3 3 4" xfId="26351"/>
    <cellStyle name="40% - Accent4 3 4" xfId="26352"/>
    <cellStyle name="40% - Accent4 3 4 2" xfId="26353"/>
    <cellStyle name="40% - Accent4 3 4 2 2" xfId="26354"/>
    <cellStyle name="40% - Accent4 3 4 3" xfId="26355"/>
    <cellStyle name="40% - Accent4 3 4 4" xfId="26356"/>
    <cellStyle name="40% - Accent4 3 5" xfId="26357"/>
    <cellStyle name="40% - Accent4 3 5 2" xfId="26358"/>
    <cellStyle name="40% - Accent4 3 6" xfId="26359"/>
    <cellStyle name="40% - Accent4 3 7" xfId="26360"/>
    <cellStyle name="40% - Accent4 30" xfId="26361"/>
    <cellStyle name="40% - Accent4 31" xfId="26362"/>
    <cellStyle name="40% - Accent4 32" xfId="26363"/>
    <cellStyle name="40% - Accent4 33" xfId="26364"/>
    <cellStyle name="40% - Accent4 34" xfId="26365"/>
    <cellStyle name="40% - Accent4 35" xfId="26366"/>
    <cellStyle name="40% - Accent4 36" xfId="26367"/>
    <cellStyle name="40% - Accent4 37" xfId="26368"/>
    <cellStyle name="40% - Accent4 38" xfId="26369"/>
    <cellStyle name="40% - Accent4 39" xfId="26370"/>
    <cellStyle name="40% - Accent4 4" xfId="26371"/>
    <cellStyle name="40% - Accent4 4 2" xfId="26372"/>
    <cellStyle name="40% - Accent4 4 2 2" xfId="26373"/>
    <cellStyle name="40% - Accent4 4 2 2 2" xfId="26374"/>
    <cellStyle name="40% - Accent4 4 2 3" xfId="26375"/>
    <cellStyle name="40% - Accent4 4 2 3 2" xfId="26376"/>
    <cellStyle name="40% - Accent4 4 2 4" xfId="26377"/>
    <cellStyle name="40% - Accent4 4 2 4 2" xfId="26378"/>
    <cellStyle name="40% - Accent4 4 2 5" xfId="26379"/>
    <cellStyle name="40% - Accent4 4 3" xfId="26380"/>
    <cellStyle name="40% - Accent4 4 3 2" xfId="26381"/>
    <cellStyle name="40% - Accent4 4 3 2 2" xfId="26382"/>
    <cellStyle name="40% - Accent4 4 3 3" xfId="26383"/>
    <cellStyle name="40% - Accent4 4 4" xfId="26384"/>
    <cellStyle name="40% - Accent4 4 4 2" xfId="26385"/>
    <cellStyle name="40% - Accent4 4 5" xfId="26386"/>
    <cellStyle name="40% - Accent4 4 5 2" xfId="26387"/>
    <cellStyle name="40% - Accent4 4 6" xfId="26388"/>
    <cellStyle name="40% - Accent4 4 6 2" xfId="26389"/>
    <cellStyle name="40% - Accent4 4 7" xfId="26390"/>
    <cellStyle name="40% - Accent4 4 7 2" xfId="26391"/>
    <cellStyle name="40% - Accent4 4 8" xfId="26392"/>
    <cellStyle name="40% - Accent4 40" xfId="26393"/>
    <cellStyle name="40% - Accent4 41" xfId="26394"/>
    <cellStyle name="40% - Accent4 42" xfId="26395"/>
    <cellStyle name="40% - Accent4 43" xfId="26396"/>
    <cellStyle name="40% - Accent4 44" xfId="26397"/>
    <cellStyle name="40% - Accent4 45" xfId="26398"/>
    <cellStyle name="40% - Accent4 46" xfId="26399"/>
    <cellStyle name="40% - Accent4 47" xfId="26400"/>
    <cellStyle name="40% - Accent4 48" xfId="26401"/>
    <cellStyle name="40% - Accent4 49" xfId="26402"/>
    <cellStyle name="40% - Accent4 5" xfId="26403"/>
    <cellStyle name="40% - Accent4 5 2" xfId="26404"/>
    <cellStyle name="40% - Accent4 5 2 2" xfId="26405"/>
    <cellStyle name="40% - Accent4 5 2 2 2" xfId="26406"/>
    <cellStyle name="40% - Accent4 5 2 3" xfId="26407"/>
    <cellStyle name="40% - Accent4 5 3" xfId="26408"/>
    <cellStyle name="40% - Accent4 5 3 2" xfId="26409"/>
    <cellStyle name="40% - Accent4 5 3 3" xfId="26410"/>
    <cellStyle name="40% - Accent4 5 4" xfId="26411"/>
    <cellStyle name="40% - Accent4 5 4 2" xfId="26412"/>
    <cellStyle name="40% - Accent4 5 4 3" xfId="26413"/>
    <cellStyle name="40% - Accent4 5 5" xfId="26414"/>
    <cellStyle name="40% - Accent4 5 6" xfId="26415"/>
    <cellStyle name="40% - Accent4 50" xfId="26416"/>
    <cellStyle name="40% - Accent4 51" xfId="26417"/>
    <cellStyle name="40% - Accent4 52" xfId="26418"/>
    <cellStyle name="40% - Accent4 53" xfId="26419"/>
    <cellStyle name="40% - Accent4 54" xfId="26420"/>
    <cellStyle name="40% - Accent4 55" xfId="26421"/>
    <cellStyle name="40% - Accent4 56" xfId="26422"/>
    <cellStyle name="40% - Accent4 57" xfId="26423"/>
    <cellStyle name="40% - Accent4 58" xfId="26424"/>
    <cellStyle name="40% - Accent4 59" xfId="26425"/>
    <cellStyle name="40% - Accent4 6" xfId="26426"/>
    <cellStyle name="40% - Accent4 6 2" xfId="26427"/>
    <cellStyle name="40% - Accent4 6 2 2" xfId="26428"/>
    <cellStyle name="40% - Accent4 6 2 2 2" xfId="26429"/>
    <cellStyle name="40% - Accent4 6 2 3" xfId="26430"/>
    <cellStyle name="40% - Accent4 6 2 4" xfId="26431"/>
    <cellStyle name="40% - Accent4 6 3" xfId="26432"/>
    <cellStyle name="40% - Accent4 6 3 2" xfId="26433"/>
    <cellStyle name="40% - Accent4 6 3 3" xfId="26434"/>
    <cellStyle name="40% - Accent4 6 4" xfId="26435"/>
    <cellStyle name="40% - Accent4 6 4 2" xfId="26436"/>
    <cellStyle name="40% - Accent4 6 5" xfId="26437"/>
    <cellStyle name="40% - Accent4 60" xfId="26438"/>
    <cellStyle name="40% - Accent4 61" xfId="26439"/>
    <cellStyle name="40% - Accent4 62" xfId="26440"/>
    <cellStyle name="40% - Accent4 63" xfId="26441"/>
    <cellStyle name="40% - Accent4 64" xfId="26442"/>
    <cellStyle name="40% - Accent4 65" xfId="26443"/>
    <cellStyle name="40% - Accent4 66" xfId="26444"/>
    <cellStyle name="40% - Accent4 7" xfId="26445"/>
    <cellStyle name="40% - Accent4 7 2" xfId="26446"/>
    <cellStyle name="40% - Accent4 7 2 2" xfId="26447"/>
    <cellStyle name="40% - Accent4 7 2 2 2" xfId="26448"/>
    <cellStyle name="40% - Accent4 7 2 3" xfId="26449"/>
    <cellStyle name="40% - Accent4 7 2 4" xfId="26450"/>
    <cellStyle name="40% - Accent4 7 3" xfId="26451"/>
    <cellStyle name="40% - Accent4 7 3 2" xfId="26452"/>
    <cellStyle name="40% - Accent4 7 4" xfId="26453"/>
    <cellStyle name="40% - Accent4 7 4 2" xfId="26454"/>
    <cellStyle name="40% - Accent4 7 5" xfId="26455"/>
    <cellStyle name="40% - Accent4 8" xfId="26456"/>
    <cellStyle name="40% - Accent4 8 2" xfId="26457"/>
    <cellStyle name="40% - Accent4 8 2 2" xfId="26458"/>
    <cellStyle name="40% - Accent4 8 2 3" xfId="26459"/>
    <cellStyle name="40% - Accent4 8 3" xfId="26460"/>
    <cellStyle name="40% - Accent4 9" xfId="26461"/>
    <cellStyle name="40% - Accent4 9 2" xfId="26462"/>
    <cellStyle name="40% - Accent4 9 2 2" xfId="26463"/>
    <cellStyle name="40% - Accent4 9 2 3" xfId="26464"/>
    <cellStyle name="40% - Accent4 9 3" xfId="26465"/>
    <cellStyle name="40% - Accent4 9 4" xfId="26466"/>
    <cellStyle name="40% - Accent4 9 5" xfId="26467"/>
    <cellStyle name="40% - Accent5 10" xfId="26468"/>
    <cellStyle name="40% - Accent5 10 2" xfId="26469"/>
    <cellStyle name="40% - Accent5 10 2 2" xfId="26470"/>
    <cellStyle name="40% - Accent5 10 3" xfId="26471"/>
    <cellStyle name="40% - Accent5 10 4" xfId="26472"/>
    <cellStyle name="40% - Accent5 11" xfId="26473"/>
    <cellStyle name="40% - Accent5 11 2" xfId="26474"/>
    <cellStyle name="40% - Accent5 11 3" xfId="26475"/>
    <cellStyle name="40% - Accent5 12" xfId="26476"/>
    <cellStyle name="40% - Accent5 13" xfId="26477"/>
    <cellStyle name="40% - Accent5 14" xfId="26478"/>
    <cellStyle name="40% - Accent5 15" xfId="26479"/>
    <cellStyle name="40% - Accent5 16" xfId="26480"/>
    <cellStyle name="40% - Accent5 17" xfId="26481"/>
    <cellStyle name="40% - Accent5 18" xfId="26482"/>
    <cellStyle name="40% - Accent5 19" xfId="26483"/>
    <cellStyle name="40% - Accent5 2" xfId="26484"/>
    <cellStyle name="40% - Accent5 2 2" xfId="26485"/>
    <cellStyle name="40% - Accent5 2 2 2" xfId="26486"/>
    <cellStyle name="40% - Accent5 2 2 2 2" xfId="26487"/>
    <cellStyle name="40% - Accent5 2 2 2 2 2" xfId="26488"/>
    <cellStyle name="40% - Accent5 2 2 2 3" xfId="26489"/>
    <cellStyle name="40% - Accent5 2 2 2 3 2" xfId="26490"/>
    <cellStyle name="40% - Accent5 2 2 3" xfId="26491"/>
    <cellStyle name="40% - Accent5 2 2 3 2" xfId="26492"/>
    <cellStyle name="40% - Accent5 2 2 3 2 2" xfId="26493"/>
    <cellStyle name="40% - Accent5 2 2 3 3" xfId="26494"/>
    <cellStyle name="40% - Accent5 2 2 4" xfId="26495"/>
    <cellStyle name="40% - Accent5 2 2 4 2" xfId="26496"/>
    <cellStyle name="40% - Accent5 2 2 5" xfId="26497"/>
    <cellStyle name="40% - Accent5 2 2 5 2" xfId="26498"/>
    <cellStyle name="40% - Accent5 2 2 6" xfId="26499"/>
    <cellStyle name="40% - Accent5 2 3" xfId="26500"/>
    <cellStyle name="40% - Accent5 2 3 2" xfId="26501"/>
    <cellStyle name="40% - Accent5 2 3 2 2" xfId="26502"/>
    <cellStyle name="40% - Accent5 2 3 2 2 2" xfId="26503"/>
    <cellStyle name="40% - Accent5 2 3 2 3" xfId="26504"/>
    <cellStyle name="40% - Accent5 2 3 3" xfId="26505"/>
    <cellStyle name="40% - Accent5 2 3 3 2" xfId="26506"/>
    <cellStyle name="40% - Accent5 2 3 4" xfId="26507"/>
    <cellStyle name="40% - Accent5 2 3 4 2" xfId="26508"/>
    <cellStyle name="40% - Accent5 2 4" xfId="26509"/>
    <cellStyle name="40% - Accent5 2 4 2" xfId="26510"/>
    <cellStyle name="40% - Accent5 2 4 2 2" xfId="26511"/>
    <cellStyle name="40% - Accent5 2 4 2 2 2" xfId="26512"/>
    <cellStyle name="40% - Accent5 2 4 2 3" xfId="26513"/>
    <cellStyle name="40% - Accent5 2 4 3" xfId="26514"/>
    <cellStyle name="40% - Accent5 2 4 3 2" xfId="26515"/>
    <cellStyle name="40% - Accent5 2 4 3 3" xfId="26516"/>
    <cellStyle name="40% - Accent5 2 4 4" xfId="26517"/>
    <cellStyle name="40% - Accent5 2 4 4 2" xfId="26518"/>
    <cellStyle name="40% - Accent5 2 4 5" xfId="26519"/>
    <cellStyle name="40% - Accent5 2 5" xfId="26520"/>
    <cellStyle name="40% - Accent5 2 5 2" xfId="26521"/>
    <cellStyle name="40% - Accent5 2 5 2 2" xfId="26522"/>
    <cellStyle name="40% - Accent5 2 5 3" xfId="26523"/>
    <cellStyle name="40% - Accent5 2 6" xfId="26524"/>
    <cellStyle name="40% - Accent5 2 6 2" xfId="26525"/>
    <cellStyle name="40% - Accent5 2 6 2 2" xfId="26526"/>
    <cellStyle name="40% - Accent5 2 6 3" xfId="26527"/>
    <cellStyle name="40% - Accent5 2 7" xfId="26528"/>
    <cellStyle name="40% - Accent5 2 7 2" xfId="26529"/>
    <cellStyle name="40% - Accent5 2 8" xfId="26530"/>
    <cellStyle name="40% - Accent5 2_12PCORC Wind Vestas and Royalties" xfId="26531"/>
    <cellStyle name="40% - Accent5 20" xfId="26532"/>
    <cellStyle name="40% - Accent5 21" xfId="26533"/>
    <cellStyle name="40% - Accent5 22" xfId="26534"/>
    <cellStyle name="40% - Accent5 23" xfId="26535"/>
    <cellStyle name="40% - Accent5 24" xfId="26536"/>
    <cellStyle name="40% - Accent5 25" xfId="26537"/>
    <cellStyle name="40% - Accent5 26" xfId="26538"/>
    <cellStyle name="40% - Accent5 27" xfId="26539"/>
    <cellStyle name="40% - Accent5 28" xfId="26540"/>
    <cellStyle name="40% - Accent5 29" xfId="26541"/>
    <cellStyle name="40% - Accent5 3" xfId="26542"/>
    <cellStyle name="40% - Accent5 3 2" xfId="26543"/>
    <cellStyle name="40% - Accent5 3 2 2" xfId="26544"/>
    <cellStyle name="40% - Accent5 3 2 2 2" xfId="26545"/>
    <cellStyle name="40% - Accent5 3 2 3" xfId="26546"/>
    <cellStyle name="40% - Accent5 3 2 3 2" xfId="26547"/>
    <cellStyle name="40% - Accent5 3 2 4" xfId="26548"/>
    <cellStyle name="40% - Accent5 3 2 4 2" xfId="26549"/>
    <cellStyle name="40% - Accent5 3 2 5" xfId="26550"/>
    <cellStyle name="40% - Accent5 3 3" xfId="26551"/>
    <cellStyle name="40% - Accent5 3 3 2" xfId="26552"/>
    <cellStyle name="40% - Accent5 3 3 2 2" xfId="26553"/>
    <cellStyle name="40% - Accent5 3 3 2 2 2" xfId="26554"/>
    <cellStyle name="40% - Accent5 3 3 2 3" xfId="26555"/>
    <cellStyle name="40% - Accent5 3 3 2 4" xfId="26556"/>
    <cellStyle name="40% - Accent5 3 3 3" xfId="26557"/>
    <cellStyle name="40% - Accent5 3 3 3 2" xfId="26558"/>
    <cellStyle name="40% - Accent5 3 3 4" xfId="26559"/>
    <cellStyle name="40% - Accent5 3 4" xfId="26560"/>
    <cellStyle name="40% - Accent5 3 4 2" xfId="26561"/>
    <cellStyle name="40% - Accent5 3 4 2 2" xfId="26562"/>
    <cellStyle name="40% - Accent5 3 4 3" xfId="26563"/>
    <cellStyle name="40% - Accent5 3 4 4" xfId="26564"/>
    <cellStyle name="40% - Accent5 3 5" xfId="26565"/>
    <cellStyle name="40% - Accent5 3 5 2" xfId="26566"/>
    <cellStyle name="40% - Accent5 3 6" xfId="26567"/>
    <cellStyle name="40% - Accent5 3 7" xfId="26568"/>
    <cellStyle name="40% - Accent5 30" xfId="26569"/>
    <cellStyle name="40% - Accent5 31" xfId="26570"/>
    <cellStyle name="40% - Accent5 32" xfId="26571"/>
    <cellStyle name="40% - Accent5 33" xfId="26572"/>
    <cellStyle name="40% - Accent5 34" xfId="26573"/>
    <cellStyle name="40% - Accent5 35" xfId="26574"/>
    <cellStyle name="40% - Accent5 36" xfId="26575"/>
    <cellStyle name="40% - Accent5 37" xfId="26576"/>
    <cellStyle name="40% - Accent5 38" xfId="26577"/>
    <cellStyle name="40% - Accent5 39" xfId="26578"/>
    <cellStyle name="40% - Accent5 4" xfId="26579"/>
    <cellStyle name="40% - Accent5 4 2" xfId="26580"/>
    <cellStyle name="40% - Accent5 4 2 2" xfId="26581"/>
    <cellStyle name="40% - Accent5 4 2 2 2" xfId="26582"/>
    <cellStyle name="40% - Accent5 4 2 3" xfId="26583"/>
    <cellStyle name="40% - Accent5 4 2 3 2" xfId="26584"/>
    <cellStyle name="40% - Accent5 4 2 4" xfId="26585"/>
    <cellStyle name="40% - Accent5 4 2 4 2" xfId="26586"/>
    <cellStyle name="40% - Accent5 4 2 5" xfId="26587"/>
    <cellStyle name="40% - Accent5 4 3" xfId="26588"/>
    <cellStyle name="40% - Accent5 4 3 2" xfId="26589"/>
    <cellStyle name="40% - Accent5 4 3 2 2" xfId="26590"/>
    <cellStyle name="40% - Accent5 4 3 3" xfId="26591"/>
    <cellStyle name="40% - Accent5 4 4" xfId="26592"/>
    <cellStyle name="40% - Accent5 4 4 2" xfId="26593"/>
    <cellStyle name="40% - Accent5 4 5" xfId="26594"/>
    <cellStyle name="40% - Accent5 4 5 2" xfId="26595"/>
    <cellStyle name="40% - Accent5 4 6" xfId="26596"/>
    <cellStyle name="40% - Accent5 4 6 2" xfId="26597"/>
    <cellStyle name="40% - Accent5 4 7" xfId="26598"/>
    <cellStyle name="40% - Accent5 4 7 2" xfId="26599"/>
    <cellStyle name="40% - Accent5 4 8" xfId="26600"/>
    <cellStyle name="40% - Accent5 40" xfId="26601"/>
    <cellStyle name="40% - Accent5 41" xfId="26602"/>
    <cellStyle name="40% - Accent5 42" xfId="26603"/>
    <cellStyle name="40% - Accent5 43" xfId="26604"/>
    <cellStyle name="40% - Accent5 44" xfId="26605"/>
    <cellStyle name="40% - Accent5 45" xfId="26606"/>
    <cellStyle name="40% - Accent5 46" xfId="26607"/>
    <cellStyle name="40% - Accent5 47" xfId="26608"/>
    <cellStyle name="40% - Accent5 48" xfId="26609"/>
    <cellStyle name="40% - Accent5 49" xfId="26610"/>
    <cellStyle name="40% - Accent5 5" xfId="26611"/>
    <cellStyle name="40% - Accent5 5 2" xfId="26612"/>
    <cellStyle name="40% - Accent5 5 2 2" xfId="26613"/>
    <cellStyle name="40% - Accent5 5 2 2 2" xfId="26614"/>
    <cellStyle name="40% - Accent5 5 2 3" xfId="26615"/>
    <cellStyle name="40% - Accent5 5 3" xfId="26616"/>
    <cellStyle name="40% - Accent5 5 3 2" xfId="26617"/>
    <cellStyle name="40% - Accent5 5 3 3" xfId="26618"/>
    <cellStyle name="40% - Accent5 5 4" xfId="26619"/>
    <cellStyle name="40% - Accent5 5 4 2" xfId="26620"/>
    <cellStyle name="40% - Accent5 5 4 3" xfId="26621"/>
    <cellStyle name="40% - Accent5 5 5" xfId="26622"/>
    <cellStyle name="40% - Accent5 5 6" xfId="26623"/>
    <cellStyle name="40% - Accent5 50" xfId="26624"/>
    <cellStyle name="40% - Accent5 51" xfId="26625"/>
    <cellStyle name="40% - Accent5 52" xfId="26626"/>
    <cellStyle name="40% - Accent5 53" xfId="26627"/>
    <cellStyle name="40% - Accent5 54" xfId="26628"/>
    <cellStyle name="40% - Accent5 55" xfId="26629"/>
    <cellStyle name="40% - Accent5 56" xfId="26630"/>
    <cellStyle name="40% - Accent5 57" xfId="26631"/>
    <cellStyle name="40% - Accent5 58" xfId="26632"/>
    <cellStyle name="40% - Accent5 59" xfId="26633"/>
    <cellStyle name="40% - Accent5 6" xfId="26634"/>
    <cellStyle name="40% - Accent5 6 2" xfId="26635"/>
    <cellStyle name="40% - Accent5 6 2 2" xfId="26636"/>
    <cellStyle name="40% - Accent5 6 2 2 2" xfId="26637"/>
    <cellStyle name="40% - Accent5 6 2 3" xfId="26638"/>
    <cellStyle name="40% - Accent5 6 2 4" xfId="26639"/>
    <cellStyle name="40% - Accent5 6 3" xfId="26640"/>
    <cellStyle name="40% - Accent5 6 3 2" xfId="26641"/>
    <cellStyle name="40% - Accent5 6 3 3" xfId="26642"/>
    <cellStyle name="40% - Accent5 6 4" xfId="26643"/>
    <cellStyle name="40% - Accent5 6 4 2" xfId="26644"/>
    <cellStyle name="40% - Accent5 6 5" xfId="26645"/>
    <cellStyle name="40% - Accent5 60" xfId="26646"/>
    <cellStyle name="40% - Accent5 61" xfId="26647"/>
    <cellStyle name="40% - Accent5 62" xfId="26648"/>
    <cellStyle name="40% - Accent5 63" xfId="26649"/>
    <cellStyle name="40% - Accent5 64" xfId="26650"/>
    <cellStyle name="40% - Accent5 65" xfId="26651"/>
    <cellStyle name="40% - Accent5 66" xfId="26652"/>
    <cellStyle name="40% - Accent5 7" xfId="26653"/>
    <cellStyle name="40% - Accent5 7 2" xfId="26654"/>
    <cellStyle name="40% - Accent5 7 2 2" xfId="26655"/>
    <cellStyle name="40% - Accent5 7 2 2 2" xfId="26656"/>
    <cellStyle name="40% - Accent5 7 2 3" xfId="26657"/>
    <cellStyle name="40% - Accent5 7 2 4" xfId="26658"/>
    <cellStyle name="40% - Accent5 7 3" xfId="26659"/>
    <cellStyle name="40% - Accent5 7 3 2" xfId="26660"/>
    <cellStyle name="40% - Accent5 7 4" xfId="26661"/>
    <cellStyle name="40% - Accent5 7 4 2" xfId="26662"/>
    <cellStyle name="40% - Accent5 7 5" xfId="26663"/>
    <cellStyle name="40% - Accent5 8" xfId="26664"/>
    <cellStyle name="40% - Accent5 8 2" xfId="26665"/>
    <cellStyle name="40% - Accent5 8 2 2" xfId="26666"/>
    <cellStyle name="40% - Accent5 8 2 3" xfId="26667"/>
    <cellStyle name="40% - Accent5 8 3" xfId="26668"/>
    <cellStyle name="40% - Accent5 9" xfId="26669"/>
    <cellStyle name="40% - Accent5 9 2" xfId="26670"/>
    <cellStyle name="40% - Accent5 9 2 2" xfId="26671"/>
    <cellStyle name="40% - Accent5 9 2 3" xfId="26672"/>
    <cellStyle name="40% - Accent5 9 3" xfId="26673"/>
    <cellStyle name="40% - Accent5 9 4" xfId="26674"/>
    <cellStyle name="40% - Accent5 9 5" xfId="26675"/>
    <cellStyle name="40% - Accent6 10" xfId="26676"/>
    <cellStyle name="40% - Accent6 10 2" xfId="26677"/>
    <cellStyle name="40% - Accent6 10 2 2" xfId="26678"/>
    <cellStyle name="40% - Accent6 10 3" xfId="26679"/>
    <cellStyle name="40% - Accent6 10 4" xfId="26680"/>
    <cellStyle name="40% - Accent6 11" xfId="26681"/>
    <cellStyle name="40% - Accent6 11 2" xfId="26682"/>
    <cellStyle name="40% - Accent6 11 3" xfId="26683"/>
    <cellStyle name="40% - Accent6 12" xfId="26684"/>
    <cellStyle name="40% - Accent6 13" xfId="26685"/>
    <cellStyle name="40% - Accent6 14" xfId="26686"/>
    <cellStyle name="40% - Accent6 15" xfId="26687"/>
    <cellStyle name="40% - Accent6 16" xfId="26688"/>
    <cellStyle name="40% - Accent6 17" xfId="26689"/>
    <cellStyle name="40% - Accent6 18" xfId="26690"/>
    <cellStyle name="40% - Accent6 19" xfId="26691"/>
    <cellStyle name="40% - Accent6 2" xfId="26692"/>
    <cellStyle name="40% - Accent6 2 2" xfId="26693"/>
    <cellStyle name="40% - Accent6 2 2 2" xfId="26694"/>
    <cellStyle name="40% - Accent6 2 2 2 2" xfId="26695"/>
    <cellStyle name="40% - Accent6 2 2 2 2 2" xfId="26696"/>
    <cellStyle name="40% - Accent6 2 2 2 3" xfId="26697"/>
    <cellStyle name="40% - Accent6 2 2 2 3 2" xfId="26698"/>
    <cellStyle name="40% - Accent6 2 2 3" xfId="26699"/>
    <cellStyle name="40% - Accent6 2 2 3 2" xfId="26700"/>
    <cellStyle name="40% - Accent6 2 2 3 2 2" xfId="26701"/>
    <cellStyle name="40% - Accent6 2 2 3 3" xfId="26702"/>
    <cellStyle name="40% - Accent6 2 2 4" xfId="26703"/>
    <cellStyle name="40% - Accent6 2 2 4 2" xfId="26704"/>
    <cellStyle name="40% - Accent6 2 2 5" xfId="26705"/>
    <cellStyle name="40% - Accent6 2 2 5 2" xfId="26706"/>
    <cellStyle name="40% - Accent6 2 2 6" xfId="26707"/>
    <cellStyle name="40% - Accent6 2 3" xfId="26708"/>
    <cellStyle name="40% - Accent6 2 3 2" xfId="26709"/>
    <cellStyle name="40% - Accent6 2 3 2 2" xfId="26710"/>
    <cellStyle name="40% - Accent6 2 3 2 2 2" xfId="26711"/>
    <cellStyle name="40% - Accent6 2 3 2 3" xfId="26712"/>
    <cellStyle name="40% - Accent6 2 3 3" xfId="26713"/>
    <cellStyle name="40% - Accent6 2 3 3 2" xfId="26714"/>
    <cellStyle name="40% - Accent6 2 3 4" xfId="26715"/>
    <cellStyle name="40% - Accent6 2 3 4 2" xfId="26716"/>
    <cellStyle name="40% - Accent6 2 4" xfId="26717"/>
    <cellStyle name="40% - Accent6 2 4 2" xfId="26718"/>
    <cellStyle name="40% - Accent6 2 4 2 2" xfId="26719"/>
    <cellStyle name="40% - Accent6 2 4 2 2 2" xfId="26720"/>
    <cellStyle name="40% - Accent6 2 4 2 3" xfId="26721"/>
    <cellStyle name="40% - Accent6 2 4 2 3 2" xfId="26722"/>
    <cellStyle name="40% - Accent6 2 4 3" xfId="26723"/>
    <cellStyle name="40% - Accent6 2 4 3 2" xfId="26724"/>
    <cellStyle name="40% - Accent6 2 4 3 2 2" xfId="26725"/>
    <cellStyle name="40% - Accent6 2 4 3 3" xfId="26726"/>
    <cellStyle name="40% - Accent6 2 4 4" xfId="26727"/>
    <cellStyle name="40% - Accent6 2 4 4 2" xfId="26728"/>
    <cellStyle name="40% - Accent6 2 4 5" xfId="26729"/>
    <cellStyle name="40% - Accent6 2 4 5 2" xfId="26730"/>
    <cellStyle name="40% - Accent6 2 5" xfId="26731"/>
    <cellStyle name="40% - Accent6 2 5 2" xfId="26732"/>
    <cellStyle name="40% - Accent6 2 5 2 2" xfId="26733"/>
    <cellStyle name="40% - Accent6 2 5 3" xfId="26734"/>
    <cellStyle name="40% - Accent6 2 6" xfId="26735"/>
    <cellStyle name="40% - Accent6 2 6 2" xfId="26736"/>
    <cellStyle name="40% - Accent6 2 6 2 2" xfId="26737"/>
    <cellStyle name="40% - Accent6 2 6 3" xfId="26738"/>
    <cellStyle name="40% - Accent6 2 7" xfId="26739"/>
    <cellStyle name="40% - Accent6 2 7 2" xfId="26740"/>
    <cellStyle name="40% - Accent6 2 8" xfId="26741"/>
    <cellStyle name="40% - Accent6 2_12PCORC Wind Vestas and Royalties" xfId="26742"/>
    <cellStyle name="40% - Accent6 20" xfId="26743"/>
    <cellStyle name="40% - Accent6 21" xfId="26744"/>
    <cellStyle name="40% - Accent6 22" xfId="26745"/>
    <cellStyle name="40% - Accent6 23" xfId="26746"/>
    <cellStyle name="40% - Accent6 24" xfId="26747"/>
    <cellStyle name="40% - Accent6 25" xfId="26748"/>
    <cellStyle name="40% - Accent6 26" xfId="26749"/>
    <cellStyle name="40% - Accent6 27" xfId="26750"/>
    <cellStyle name="40% - Accent6 28" xfId="26751"/>
    <cellStyle name="40% - Accent6 29" xfId="26752"/>
    <cellStyle name="40% - Accent6 3" xfId="26753"/>
    <cellStyle name="40% - Accent6 3 2" xfId="26754"/>
    <cellStyle name="40% - Accent6 3 2 2" xfId="26755"/>
    <cellStyle name="40% - Accent6 3 2 2 2" xfId="26756"/>
    <cellStyle name="40% - Accent6 3 2 3" xfId="26757"/>
    <cellStyle name="40% - Accent6 3 2 3 2" xfId="26758"/>
    <cellStyle name="40% - Accent6 3 2 4" xfId="26759"/>
    <cellStyle name="40% - Accent6 3 2 4 2" xfId="26760"/>
    <cellStyle name="40% - Accent6 3 2 5" xfId="26761"/>
    <cellStyle name="40% - Accent6 3 3" xfId="26762"/>
    <cellStyle name="40% - Accent6 3 3 2" xfId="26763"/>
    <cellStyle name="40% - Accent6 3 3 2 2" xfId="26764"/>
    <cellStyle name="40% - Accent6 3 3 2 2 2" xfId="26765"/>
    <cellStyle name="40% - Accent6 3 3 2 3" xfId="26766"/>
    <cellStyle name="40% - Accent6 3 3 2 4" xfId="26767"/>
    <cellStyle name="40% - Accent6 3 3 3" xfId="26768"/>
    <cellStyle name="40% - Accent6 3 3 3 2" xfId="26769"/>
    <cellStyle name="40% - Accent6 3 3 4" xfId="26770"/>
    <cellStyle name="40% - Accent6 3 4" xfId="26771"/>
    <cellStyle name="40% - Accent6 3 4 2" xfId="26772"/>
    <cellStyle name="40% - Accent6 3 4 2 2" xfId="26773"/>
    <cellStyle name="40% - Accent6 3 4 3" xfId="26774"/>
    <cellStyle name="40% - Accent6 3 4 4" xfId="26775"/>
    <cellStyle name="40% - Accent6 3 5" xfId="26776"/>
    <cellStyle name="40% - Accent6 3 5 2" xfId="26777"/>
    <cellStyle name="40% - Accent6 3 6" xfId="26778"/>
    <cellStyle name="40% - Accent6 3 7" xfId="26779"/>
    <cellStyle name="40% - Accent6 30" xfId="26780"/>
    <cellStyle name="40% - Accent6 31" xfId="26781"/>
    <cellStyle name="40% - Accent6 32" xfId="26782"/>
    <cellStyle name="40% - Accent6 33" xfId="26783"/>
    <cellStyle name="40% - Accent6 34" xfId="26784"/>
    <cellStyle name="40% - Accent6 35" xfId="26785"/>
    <cellStyle name="40% - Accent6 36" xfId="26786"/>
    <cellStyle name="40% - Accent6 37" xfId="26787"/>
    <cellStyle name="40% - Accent6 38" xfId="26788"/>
    <cellStyle name="40% - Accent6 39" xfId="26789"/>
    <cellStyle name="40% - Accent6 4" xfId="26790"/>
    <cellStyle name="40% - Accent6 4 2" xfId="26791"/>
    <cellStyle name="40% - Accent6 4 2 2" xfId="26792"/>
    <cellStyle name="40% - Accent6 4 2 2 2" xfId="26793"/>
    <cellStyle name="40% - Accent6 4 2 3" xfId="26794"/>
    <cellStyle name="40% - Accent6 4 2 3 2" xfId="26795"/>
    <cellStyle name="40% - Accent6 4 2 4" xfId="26796"/>
    <cellStyle name="40% - Accent6 4 2 4 2" xfId="26797"/>
    <cellStyle name="40% - Accent6 4 2 5" xfId="26798"/>
    <cellStyle name="40% - Accent6 4 3" xfId="26799"/>
    <cellStyle name="40% - Accent6 4 3 2" xfId="26800"/>
    <cellStyle name="40% - Accent6 4 3 2 2" xfId="26801"/>
    <cellStyle name="40% - Accent6 4 3 3" xfId="26802"/>
    <cellStyle name="40% - Accent6 4 4" xfId="26803"/>
    <cellStyle name="40% - Accent6 4 4 2" xfId="26804"/>
    <cellStyle name="40% - Accent6 4 5" xfId="26805"/>
    <cellStyle name="40% - Accent6 4 5 2" xfId="26806"/>
    <cellStyle name="40% - Accent6 4 6" xfId="26807"/>
    <cellStyle name="40% - Accent6 4 6 2" xfId="26808"/>
    <cellStyle name="40% - Accent6 4 7" xfId="26809"/>
    <cellStyle name="40% - Accent6 4 7 2" xfId="26810"/>
    <cellStyle name="40% - Accent6 4 8" xfId="26811"/>
    <cellStyle name="40% - Accent6 40" xfId="26812"/>
    <cellStyle name="40% - Accent6 41" xfId="26813"/>
    <cellStyle name="40% - Accent6 42" xfId="26814"/>
    <cellStyle name="40% - Accent6 43" xfId="26815"/>
    <cellStyle name="40% - Accent6 44" xfId="26816"/>
    <cellStyle name="40% - Accent6 45" xfId="26817"/>
    <cellStyle name="40% - Accent6 46" xfId="26818"/>
    <cellStyle name="40% - Accent6 47" xfId="26819"/>
    <cellStyle name="40% - Accent6 48" xfId="26820"/>
    <cellStyle name="40% - Accent6 49" xfId="26821"/>
    <cellStyle name="40% - Accent6 5" xfId="26822"/>
    <cellStyle name="40% - Accent6 5 2" xfId="26823"/>
    <cellStyle name="40% - Accent6 5 2 2" xfId="26824"/>
    <cellStyle name="40% - Accent6 5 2 2 2" xfId="26825"/>
    <cellStyle name="40% - Accent6 5 2 3" xfId="26826"/>
    <cellStyle name="40% - Accent6 5 3" xfId="26827"/>
    <cellStyle name="40% - Accent6 5 3 2" xfId="26828"/>
    <cellStyle name="40% - Accent6 5 3 3" xfId="26829"/>
    <cellStyle name="40% - Accent6 5 4" xfId="26830"/>
    <cellStyle name="40% - Accent6 5 4 2" xfId="26831"/>
    <cellStyle name="40% - Accent6 5 4 3" xfId="26832"/>
    <cellStyle name="40% - Accent6 5 5" xfId="26833"/>
    <cellStyle name="40% - Accent6 5 6" xfId="26834"/>
    <cellStyle name="40% - Accent6 50" xfId="26835"/>
    <cellStyle name="40% - Accent6 51" xfId="26836"/>
    <cellStyle name="40% - Accent6 52" xfId="26837"/>
    <cellStyle name="40% - Accent6 53" xfId="26838"/>
    <cellStyle name="40% - Accent6 54" xfId="26839"/>
    <cellStyle name="40% - Accent6 55" xfId="26840"/>
    <cellStyle name="40% - Accent6 56" xfId="26841"/>
    <cellStyle name="40% - Accent6 57" xfId="26842"/>
    <cellStyle name="40% - Accent6 58" xfId="26843"/>
    <cellStyle name="40% - Accent6 59" xfId="26844"/>
    <cellStyle name="40% - Accent6 6" xfId="26845"/>
    <cellStyle name="40% - Accent6 6 2" xfId="26846"/>
    <cellStyle name="40% - Accent6 6 2 2" xfId="26847"/>
    <cellStyle name="40% - Accent6 6 2 2 2" xfId="26848"/>
    <cellStyle name="40% - Accent6 6 2 3" xfId="26849"/>
    <cellStyle name="40% - Accent6 6 2 4" xfId="26850"/>
    <cellStyle name="40% - Accent6 6 3" xfId="26851"/>
    <cellStyle name="40% - Accent6 6 3 2" xfId="26852"/>
    <cellStyle name="40% - Accent6 6 3 3" xfId="26853"/>
    <cellStyle name="40% - Accent6 6 4" xfId="26854"/>
    <cellStyle name="40% - Accent6 6 4 2" xfId="26855"/>
    <cellStyle name="40% - Accent6 6 5" xfId="26856"/>
    <cellStyle name="40% - Accent6 60" xfId="26857"/>
    <cellStyle name="40% - Accent6 61" xfId="26858"/>
    <cellStyle name="40% - Accent6 62" xfId="26859"/>
    <cellStyle name="40% - Accent6 63" xfId="26860"/>
    <cellStyle name="40% - Accent6 64" xfId="26861"/>
    <cellStyle name="40% - Accent6 65" xfId="26862"/>
    <cellStyle name="40% - Accent6 66" xfId="26863"/>
    <cellStyle name="40% - Accent6 7" xfId="26864"/>
    <cellStyle name="40% - Accent6 7 2" xfId="26865"/>
    <cellStyle name="40% - Accent6 7 2 2" xfId="26866"/>
    <cellStyle name="40% - Accent6 7 2 2 2" xfId="26867"/>
    <cellStyle name="40% - Accent6 7 2 3" xfId="26868"/>
    <cellStyle name="40% - Accent6 7 2 4" xfId="26869"/>
    <cellStyle name="40% - Accent6 7 3" xfId="26870"/>
    <cellStyle name="40% - Accent6 7 3 2" xfId="26871"/>
    <cellStyle name="40% - Accent6 7 4" xfId="26872"/>
    <cellStyle name="40% - Accent6 7 4 2" xfId="26873"/>
    <cellStyle name="40% - Accent6 7 5" xfId="26874"/>
    <cellStyle name="40% - Accent6 8" xfId="26875"/>
    <cellStyle name="40% - Accent6 8 2" xfId="26876"/>
    <cellStyle name="40% - Accent6 8 2 2" xfId="26877"/>
    <cellStyle name="40% - Accent6 8 2 3" xfId="26878"/>
    <cellStyle name="40% - Accent6 8 3" xfId="26879"/>
    <cellStyle name="40% - Accent6 9" xfId="26880"/>
    <cellStyle name="40% - Accent6 9 2" xfId="26881"/>
    <cellStyle name="40% - Accent6 9 2 2" xfId="26882"/>
    <cellStyle name="40% - Accent6 9 2 3" xfId="26883"/>
    <cellStyle name="40% - Accent6 9 3" xfId="26884"/>
    <cellStyle name="40% - Accent6 9 4" xfId="26885"/>
    <cellStyle name="40% - Accent6 9 5" xfId="26886"/>
    <cellStyle name="60% - Accent1 10" xfId="26887"/>
    <cellStyle name="60% - Accent1 11" xfId="26888"/>
    <cellStyle name="60% - Accent1 12" xfId="26889"/>
    <cellStyle name="60% - Accent1 13" xfId="26890"/>
    <cellStyle name="60% - Accent1 14" xfId="26891"/>
    <cellStyle name="60% - Accent1 15" xfId="26892"/>
    <cellStyle name="60% - Accent1 16" xfId="26893"/>
    <cellStyle name="60% - Accent1 17" xfId="26894"/>
    <cellStyle name="60% - Accent1 18" xfId="26895"/>
    <cellStyle name="60% - Accent1 19" xfId="26896"/>
    <cellStyle name="60% - Accent1 2" xfId="26897"/>
    <cellStyle name="60% - Accent1 2 2" xfId="26898"/>
    <cellStyle name="60% - Accent1 2 2 2" xfId="26899"/>
    <cellStyle name="60% - Accent1 2 2 2 2" xfId="26900"/>
    <cellStyle name="60% - Accent1 2 2 2 2 2" xfId="26901"/>
    <cellStyle name="60% - Accent1 2 2 2 3" xfId="26902"/>
    <cellStyle name="60% - Accent1 2 2 3" xfId="26903"/>
    <cellStyle name="60% - Accent1 2 2 3 2" xfId="26904"/>
    <cellStyle name="60% - Accent1 2 2 4" xfId="26905"/>
    <cellStyle name="60% - Accent1 2 2 4 2" xfId="26906"/>
    <cellStyle name="60% - Accent1 2 3" xfId="26907"/>
    <cellStyle name="60% - Accent1 2 3 2" xfId="26908"/>
    <cellStyle name="60% - Accent1 2 3 2 2" xfId="26909"/>
    <cellStyle name="60% - Accent1 2 3 2 2 2" xfId="26910"/>
    <cellStyle name="60% - Accent1 2 3 2 3" xfId="26911"/>
    <cellStyle name="60% - Accent1 2 3 2 4" xfId="26912"/>
    <cellStyle name="60% - Accent1 2 3 3" xfId="26913"/>
    <cellStyle name="60% - Accent1 2 3 3 2" xfId="26914"/>
    <cellStyle name="60% - Accent1 2 3 3 3" xfId="26915"/>
    <cellStyle name="60% - Accent1 2 3 4" xfId="26916"/>
    <cellStyle name="60% - Accent1 2 3 4 2" xfId="26917"/>
    <cellStyle name="60% - Accent1 2 3 5" xfId="26918"/>
    <cellStyle name="60% - Accent1 2 4" xfId="26919"/>
    <cellStyle name="60% - Accent1 2 4 2" xfId="26920"/>
    <cellStyle name="60% - Accent1 2 4 2 2" xfId="26921"/>
    <cellStyle name="60% - Accent1 2 4 3" xfId="26922"/>
    <cellStyle name="60% - Accent1 2 4 4" xfId="26923"/>
    <cellStyle name="60% - Accent1 2 4 5" xfId="26924"/>
    <cellStyle name="60% - Accent1 2 5" xfId="26925"/>
    <cellStyle name="60% - Accent1 2 5 2" xfId="26926"/>
    <cellStyle name="60% - Accent1 2 6" xfId="26927"/>
    <cellStyle name="60% - Accent1 2 6 2" xfId="26928"/>
    <cellStyle name="60% - Accent1 2 7" xfId="26929"/>
    <cellStyle name="60% - Accent1 20" xfId="26930"/>
    <cellStyle name="60% - Accent1 21" xfId="26931"/>
    <cellStyle name="60% - Accent1 22" xfId="26932"/>
    <cellStyle name="60% - Accent1 23" xfId="26933"/>
    <cellStyle name="60% - Accent1 24" xfId="26934"/>
    <cellStyle name="60% - Accent1 25" xfId="26935"/>
    <cellStyle name="60% - Accent1 26" xfId="26936"/>
    <cellStyle name="60% - Accent1 27" xfId="26937"/>
    <cellStyle name="60% - Accent1 28" xfId="26938"/>
    <cellStyle name="60% - Accent1 29" xfId="26939"/>
    <cellStyle name="60% - Accent1 3" xfId="26940"/>
    <cellStyle name="60% - Accent1 3 2" xfId="26941"/>
    <cellStyle name="60% - Accent1 3 2 2" xfId="26942"/>
    <cellStyle name="60% - Accent1 3 2 2 2" xfId="26943"/>
    <cellStyle name="60% - Accent1 3 2 3" xfId="26944"/>
    <cellStyle name="60% - Accent1 3 3" xfId="26945"/>
    <cellStyle name="60% - Accent1 3 3 2" xfId="26946"/>
    <cellStyle name="60% - Accent1 3 4" xfId="26947"/>
    <cellStyle name="60% - Accent1 3 4 2" xfId="26948"/>
    <cellStyle name="60% - Accent1 3 5" xfId="26949"/>
    <cellStyle name="60% - Accent1 30" xfId="26950"/>
    <cellStyle name="60% - Accent1 31" xfId="26951"/>
    <cellStyle name="60% - Accent1 32" xfId="26952"/>
    <cellStyle name="60% - Accent1 33" xfId="26953"/>
    <cellStyle name="60% - Accent1 34" xfId="26954"/>
    <cellStyle name="60% - Accent1 35" xfId="26955"/>
    <cellStyle name="60% - Accent1 36" xfId="26956"/>
    <cellStyle name="60% - Accent1 37" xfId="26957"/>
    <cellStyle name="60% - Accent1 38" xfId="26958"/>
    <cellStyle name="60% - Accent1 39" xfId="26959"/>
    <cellStyle name="60% - Accent1 4" xfId="26960"/>
    <cellStyle name="60% - Accent1 4 2" xfId="26961"/>
    <cellStyle name="60% - Accent1 4 2 2" xfId="26962"/>
    <cellStyle name="60% - Accent1 4 2 2 2" xfId="26963"/>
    <cellStyle name="60% - Accent1 4 2 3" xfId="26964"/>
    <cellStyle name="60% - Accent1 4 2 4" xfId="26965"/>
    <cellStyle name="60% - Accent1 4 3" xfId="26966"/>
    <cellStyle name="60% - Accent1 4 3 2" xfId="26967"/>
    <cellStyle name="60% - Accent1 4 4" xfId="26968"/>
    <cellStyle name="60% - Accent1 4 4 2" xfId="26969"/>
    <cellStyle name="60% - Accent1 4 5" xfId="26970"/>
    <cellStyle name="60% - Accent1 40" xfId="26971"/>
    <cellStyle name="60% - Accent1 41" xfId="26972"/>
    <cellStyle name="60% - Accent1 42" xfId="26973"/>
    <cellStyle name="60% - Accent1 43" xfId="26974"/>
    <cellStyle name="60% - Accent1 44" xfId="26975"/>
    <cellStyle name="60% - Accent1 45" xfId="26976"/>
    <cellStyle name="60% - Accent1 46" xfId="26977"/>
    <cellStyle name="60% - Accent1 47" xfId="26978"/>
    <cellStyle name="60% - Accent1 48" xfId="26979"/>
    <cellStyle name="60% - Accent1 49" xfId="26980"/>
    <cellStyle name="60% - Accent1 5" xfId="26981"/>
    <cellStyle name="60% - Accent1 5 2" xfId="26982"/>
    <cellStyle name="60% - Accent1 5 2 2" xfId="26983"/>
    <cellStyle name="60% - Accent1 5 2 3" xfId="26984"/>
    <cellStyle name="60% - Accent1 5 3" xfId="26985"/>
    <cellStyle name="60% - Accent1 50" xfId="26986"/>
    <cellStyle name="60% - Accent1 51" xfId="26987"/>
    <cellStyle name="60% - Accent1 52" xfId="26988"/>
    <cellStyle name="60% - Accent1 53" xfId="26989"/>
    <cellStyle name="60% - Accent1 54" xfId="26990"/>
    <cellStyle name="60% - Accent1 55" xfId="26991"/>
    <cellStyle name="60% - Accent1 56" xfId="26992"/>
    <cellStyle name="60% - Accent1 57" xfId="26993"/>
    <cellStyle name="60% - Accent1 58" xfId="26994"/>
    <cellStyle name="60% - Accent1 59" xfId="26995"/>
    <cellStyle name="60% - Accent1 6" xfId="26996"/>
    <cellStyle name="60% - Accent1 6 2" xfId="26997"/>
    <cellStyle name="60% - Accent1 6 2 2" xfId="26998"/>
    <cellStyle name="60% - Accent1 6 3" xfId="26999"/>
    <cellStyle name="60% - Accent1 6 4" xfId="27000"/>
    <cellStyle name="60% - Accent1 6 5" xfId="27001"/>
    <cellStyle name="60% - Accent1 60" xfId="27002"/>
    <cellStyle name="60% - Accent1 61" xfId="27003"/>
    <cellStyle name="60% - Accent1 62" xfId="27004"/>
    <cellStyle name="60% - Accent1 63" xfId="27005"/>
    <cellStyle name="60% - Accent1 64" xfId="27006"/>
    <cellStyle name="60% - Accent1 65" xfId="27007"/>
    <cellStyle name="60% - Accent1 7" xfId="27008"/>
    <cellStyle name="60% - Accent1 7 2" xfId="27009"/>
    <cellStyle name="60% - Accent1 7 3" xfId="27010"/>
    <cellStyle name="60% - Accent1 8" xfId="27011"/>
    <cellStyle name="60% - Accent1 9" xfId="27012"/>
    <cellStyle name="60% - Accent2 10" xfId="27013"/>
    <cellStyle name="60% - Accent2 11" xfId="27014"/>
    <cellStyle name="60% - Accent2 12" xfId="27015"/>
    <cellStyle name="60% - Accent2 13" xfId="27016"/>
    <cellStyle name="60% - Accent2 14" xfId="27017"/>
    <cellStyle name="60% - Accent2 15" xfId="27018"/>
    <cellStyle name="60% - Accent2 16" xfId="27019"/>
    <cellStyle name="60% - Accent2 17" xfId="27020"/>
    <cellStyle name="60% - Accent2 18" xfId="27021"/>
    <cellStyle name="60% - Accent2 19" xfId="27022"/>
    <cellStyle name="60% - Accent2 2" xfId="27023"/>
    <cellStyle name="60% - Accent2 2 2" xfId="27024"/>
    <cellStyle name="60% - Accent2 2 2 2" xfId="27025"/>
    <cellStyle name="60% - Accent2 2 2 2 2" xfId="27026"/>
    <cellStyle name="60% - Accent2 2 2 2 2 2" xfId="27027"/>
    <cellStyle name="60% - Accent2 2 2 2 3" xfId="27028"/>
    <cellStyle name="60% - Accent2 2 2 3" xfId="27029"/>
    <cellStyle name="60% - Accent2 2 2 3 2" xfId="27030"/>
    <cellStyle name="60% - Accent2 2 2 4" xfId="27031"/>
    <cellStyle name="60% - Accent2 2 2 4 2" xfId="27032"/>
    <cellStyle name="60% - Accent2 2 3" xfId="27033"/>
    <cellStyle name="60% - Accent2 2 3 2" xfId="27034"/>
    <cellStyle name="60% - Accent2 2 3 2 2" xfId="27035"/>
    <cellStyle name="60% - Accent2 2 3 2 2 2" xfId="27036"/>
    <cellStyle name="60% - Accent2 2 3 2 3" xfId="27037"/>
    <cellStyle name="60% - Accent2 2 3 2 4" xfId="27038"/>
    <cellStyle name="60% - Accent2 2 3 3" xfId="27039"/>
    <cellStyle name="60% - Accent2 2 3 3 2" xfId="27040"/>
    <cellStyle name="60% - Accent2 2 3 3 3" xfId="27041"/>
    <cellStyle name="60% - Accent2 2 3 4" xfId="27042"/>
    <cellStyle name="60% - Accent2 2 3 4 2" xfId="27043"/>
    <cellStyle name="60% - Accent2 2 3 5" xfId="27044"/>
    <cellStyle name="60% - Accent2 2 4" xfId="27045"/>
    <cellStyle name="60% - Accent2 2 4 2" xfId="27046"/>
    <cellStyle name="60% - Accent2 2 4 2 2" xfId="27047"/>
    <cellStyle name="60% - Accent2 2 4 3" xfId="27048"/>
    <cellStyle name="60% - Accent2 2 4 4" xfId="27049"/>
    <cellStyle name="60% - Accent2 2 4 5" xfId="27050"/>
    <cellStyle name="60% - Accent2 2 5" xfId="27051"/>
    <cellStyle name="60% - Accent2 2 5 2" xfId="27052"/>
    <cellStyle name="60% - Accent2 2 6" xfId="27053"/>
    <cellStyle name="60% - Accent2 2 6 2" xfId="27054"/>
    <cellStyle name="60% - Accent2 2 7" xfId="27055"/>
    <cellStyle name="60% - Accent2 20" xfId="27056"/>
    <cellStyle name="60% - Accent2 21" xfId="27057"/>
    <cellStyle name="60% - Accent2 22" xfId="27058"/>
    <cellStyle name="60% - Accent2 23" xfId="27059"/>
    <cellStyle name="60% - Accent2 24" xfId="27060"/>
    <cellStyle name="60% - Accent2 25" xfId="27061"/>
    <cellStyle name="60% - Accent2 26" xfId="27062"/>
    <cellStyle name="60% - Accent2 27" xfId="27063"/>
    <cellStyle name="60% - Accent2 28" xfId="27064"/>
    <cellStyle name="60% - Accent2 29" xfId="27065"/>
    <cellStyle name="60% - Accent2 3" xfId="27066"/>
    <cellStyle name="60% - Accent2 3 2" xfId="27067"/>
    <cellStyle name="60% - Accent2 3 2 2" xfId="27068"/>
    <cellStyle name="60% - Accent2 3 2 2 2" xfId="27069"/>
    <cellStyle name="60% - Accent2 3 2 3" xfId="27070"/>
    <cellStyle name="60% - Accent2 3 3" xfId="27071"/>
    <cellStyle name="60% - Accent2 3 3 2" xfId="27072"/>
    <cellStyle name="60% - Accent2 3 4" xfId="27073"/>
    <cellStyle name="60% - Accent2 3 4 2" xfId="27074"/>
    <cellStyle name="60% - Accent2 3 5" xfId="27075"/>
    <cellStyle name="60% - Accent2 30" xfId="27076"/>
    <cellStyle name="60% - Accent2 31" xfId="27077"/>
    <cellStyle name="60% - Accent2 32" xfId="27078"/>
    <cellStyle name="60% - Accent2 33" xfId="27079"/>
    <cellStyle name="60% - Accent2 34" xfId="27080"/>
    <cellStyle name="60% - Accent2 35" xfId="27081"/>
    <cellStyle name="60% - Accent2 36" xfId="27082"/>
    <cellStyle name="60% - Accent2 37" xfId="27083"/>
    <cellStyle name="60% - Accent2 38" xfId="27084"/>
    <cellStyle name="60% - Accent2 39" xfId="27085"/>
    <cellStyle name="60% - Accent2 4" xfId="27086"/>
    <cellStyle name="60% - Accent2 4 2" xfId="27087"/>
    <cellStyle name="60% - Accent2 4 2 2" xfId="27088"/>
    <cellStyle name="60% - Accent2 4 2 2 2" xfId="27089"/>
    <cellStyle name="60% - Accent2 4 2 3" xfId="27090"/>
    <cellStyle name="60% - Accent2 4 2 4" xfId="27091"/>
    <cellStyle name="60% - Accent2 4 3" xfId="27092"/>
    <cellStyle name="60% - Accent2 4 3 2" xfId="27093"/>
    <cellStyle name="60% - Accent2 4 4" xfId="27094"/>
    <cellStyle name="60% - Accent2 4 4 2" xfId="27095"/>
    <cellStyle name="60% - Accent2 4 5" xfId="27096"/>
    <cellStyle name="60% - Accent2 40" xfId="27097"/>
    <cellStyle name="60% - Accent2 41" xfId="27098"/>
    <cellStyle name="60% - Accent2 42" xfId="27099"/>
    <cellStyle name="60% - Accent2 43" xfId="27100"/>
    <cellStyle name="60% - Accent2 44" xfId="27101"/>
    <cellStyle name="60% - Accent2 45" xfId="27102"/>
    <cellStyle name="60% - Accent2 46" xfId="27103"/>
    <cellStyle name="60% - Accent2 47" xfId="27104"/>
    <cellStyle name="60% - Accent2 48" xfId="27105"/>
    <cellStyle name="60% - Accent2 49" xfId="27106"/>
    <cellStyle name="60% - Accent2 5" xfId="27107"/>
    <cellStyle name="60% - Accent2 5 2" xfId="27108"/>
    <cellStyle name="60% - Accent2 5 2 2" xfId="27109"/>
    <cellStyle name="60% - Accent2 5 2 3" xfId="27110"/>
    <cellStyle name="60% - Accent2 5 3" xfId="27111"/>
    <cellStyle name="60% - Accent2 50" xfId="27112"/>
    <cellStyle name="60% - Accent2 51" xfId="27113"/>
    <cellStyle name="60% - Accent2 52" xfId="27114"/>
    <cellStyle name="60% - Accent2 53" xfId="27115"/>
    <cellStyle name="60% - Accent2 54" xfId="27116"/>
    <cellStyle name="60% - Accent2 55" xfId="27117"/>
    <cellStyle name="60% - Accent2 56" xfId="27118"/>
    <cellStyle name="60% - Accent2 57" xfId="27119"/>
    <cellStyle name="60% - Accent2 58" xfId="27120"/>
    <cellStyle name="60% - Accent2 59" xfId="27121"/>
    <cellStyle name="60% - Accent2 6" xfId="27122"/>
    <cellStyle name="60% - Accent2 6 2" xfId="27123"/>
    <cellStyle name="60% - Accent2 6 2 2" xfId="27124"/>
    <cellStyle name="60% - Accent2 6 3" xfId="27125"/>
    <cellStyle name="60% - Accent2 6 4" xfId="27126"/>
    <cellStyle name="60% - Accent2 6 5" xfId="27127"/>
    <cellStyle name="60% - Accent2 60" xfId="27128"/>
    <cellStyle name="60% - Accent2 61" xfId="27129"/>
    <cellStyle name="60% - Accent2 62" xfId="27130"/>
    <cellStyle name="60% - Accent2 63" xfId="27131"/>
    <cellStyle name="60% - Accent2 64" xfId="27132"/>
    <cellStyle name="60% - Accent2 65" xfId="27133"/>
    <cellStyle name="60% - Accent2 7" xfId="27134"/>
    <cellStyle name="60% - Accent2 7 2" xfId="27135"/>
    <cellStyle name="60% - Accent2 7 3" xfId="27136"/>
    <cellStyle name="60% - Accent2 8" xfId="27137"/>
    <cellStyle name="60% - Accent2 9" xfId="27138"/>
    <cellStyle name="60% - Accent3 10" xfId="27139"/>
    <cellStyle name="60% - Accent3 11" xfId="27140"/>
    <cellStyle name="60% - Accent3 12" xfId="27141"/>
    <cellStyle name="60% - Accent3 13" xfId="27142"/>
    <cellStyle name="60% - Accent3 14" xfId="27143"/>
    <cellStyle name="60% - Accent3 15" xfId="27144"/>
    <cellStyle name="60% - Accent3 16" xfId="27145"/>
    <cellStyle name="60% - Accent3 17" xfId="27146"/>
    <cellStyle name="60% - Accent3 18" xfId="27147"/>
    <cellStyle name="60% - Accent3 19" xfId="27148"/>
    <cellStyle name="60% - Accent3 2" xfId="27149"/>
    <cellStyle name="60% - Accent3 2 2" xfId="27150"/>
    <cellStyle name="60% - Accent3 2 2 2" xfId="27151"/>
    <cellStyle name="60% - Accent3 2 2 2 2" xfId="27152"/>
    <cellStyle name="60% - Accent3 2 2 2 2 2" xfId="27153"/>
    <cellStyle name="60% - Accent3 2 2 2 3" xfId="27154"/>
    <cellStyle name="60% - Accent3 2 2 3" xfId="27155"/>
    <cellStyle name="60% - Accent3 2 2 3 2" xfId="27156"/>
    <cellStyle name="60% - Accent3 2 2 4" xfId="27157"/>
    <cellStyle name="60% - Accent3 2 2 4 2" xfId="27158"/>
    <cellStyle name="60% - Accent3 2 3" xfId="27159"/>
    <cellStyle name="60% - Accent3 2 3 2" xfId="27160"/>
    <cellStyle name="60% - Accent3 2 3 2 2" xfId="27161"/>
    <cellStyle name="60% - Accent3 2 3 2 2 2" xfId="27162"/>
    <cellStyle name="60% - Accent3 2 3 2 3" xfId="27163"/>
    <cellStyle name="60% - Accent3 2 3 2 4" xfId="27164"/>
    <cellStyle name="60% - Accent3 2 3 3" xfId="27165"/>
    <cellStyle name="60% - Accent3 2 3 3 2" xfId="27166"/>
    <cellStyle name="60% - Accent3 2 3 3 3" xfId="27167"/>
    <cellStyle name="60% - Accent3 2 3 4" xfId="27168"/>
    <cellStyle name="60% - Accent3 2 3 4 2" xfId="27169"/>
    <cellStyle name="60% - Accent3 2 3 5" xfId="27170"/>
    <cellStyle name="60% - Accent3 2 4" xfId="27171"/>
    <cellStyle name="60% - Accent3 2 4 2" xfId="27172"/>
    <cellStyle name="60% - Accent3 2 4 2 2" xfId="27173"/>
    <cellStyle name="60% - Accent3 2 4 3" xfId="27174"/>
    <cellStyle name="60% - Accent3 2 4 4" xfId="27175"/>
    <cellStyle name="60% - Accent3 2 4 5" xfId="27176"/>
    <cellStyle name="60% - Accent3 2 5" xfId="27177"/>
    <cellStyle name="60% - Accent3 2 5 2" xfId="27178"/>
    <cellStyle name="60% - Accent3 2 6" xfId="27179"/>
    <cellStyle name="60% - Accent3 2 6 2" xfId="27180"/>
    <cellStyle name="60% - Accent3 2 7" xfId="27181"/>
    <cellStyle name="60% - Accent3 20" xfId="27182"/>
    <cellStyle name="60% - Accent3 21" xfId="27183"/>
    <cellStyle name="60% - Accent3 22" xfId="27184"/>
    <cellStyle name="60% - Accent3 23" xfId="27185"/>
    <cellStyle name="60% - Accent3 24" xfId="27186"/>
    <cellStyle name="60% - Accent3 25" xfId="27187"/>
    <cellStyle name="60% - Accent3 26" xfId="27188"/>
    <cellStyle name="60% - Accent3 27" xfId="27189"/>
    <cellStyle name="60% - Accent3 28" xfId="27190"/>
    <cellStyle name="60% - Accent3 29" xfId="27191"/>
    <cellStyle name="60% - Accent3 3" xfId="27192"/>
    <cellStyle name="60% - Accent3 3 2" xfId="27193"/>
    <cellStyle name="60% - Accent3 3 2 2" xfId="27194"/>
    <cellStyle name="60% - Accent3 3 2 2 2" xfId="27195"/>
    <cellStyle name="60% - Accent3 3 2 3" xfId="27196"/>
    <cellStyle name="60% - Accent3 3 3" xfId="27197"/>
    <cellStyle name="60% - Accent3 3 3 2" xfId="27198"/>
    <cellStyle name="60% - Accent3 3 4" xfId="27199"/>
    <cellStyle name="60% - Accent3 3 4 2" xfId="27200"/>
    <cellStyle name="60% - Accent3 3 5" xfId="27201"/>
    <cellStyle name="60% - Accent3 30" xfId="27202"/>
    <cellStyle name="60% - Accent3 31" xfId="27203"/>
    <cellStyle name="60% - Accent3 32" xfId="27204"/>
    <cellStyle name="60% - Accent3 33" xfId="27205"/>
    <cellStyle name="60% - Accent3 34" xfId="27206"/>
    <cellStyle name="60% - Accent3 35" xfId="27207"/>
    <cellStyle name="60% - Accent3 36" xfId="27208"/>
    <cellStyle name="60% - Accent3 37" xfId="27209"/>
    <cellStyle name="60% - Accent3 38" xfId="27210"/>
    <cellStyle name="60% - Accent3 39" xfId="27211"/>
    <cellStyle name="60% - Accent3 4" xfId="27212"/>
    <cellStyle name="60% - Accent3 4 2" xfId="27213"/>
    <cellStyle name="60% - Accent3 4 2 2" xfId="27214"/>
    <cellStyle name="60% - Accent3 4 2 2 2" xfId="27215"/>
    <cellStyle name="60% - Accent3 4 2 3" xfId="27216"/>
    <cellStyle name="60% - Accent3 4 2 4" xfId="27217"/>
    <cellStyle name="60% - Accent3 4 3" xfId="27218"/>
    <cellStyle name="60% - Accent3 4 3 2" xfId="27219"/>
    <cellStyle name="60% - Accent3 4 4" xfId="27220"/>
    <cellStyle name="60% - Accent3 4 4 2" xfId="27221"/>
    <cellStyle name="60% - Accent3 4 5" xfId="27222"/>
    <cellStyle name="60% - Accent3 40" xfId="27223"/>
    <cellStyle name="60% - Accent3 41" xfId="27224"/>
    <cellStyle name="60% - Accent3 42" xfId="27225"/>
    <cellStyle name="60% - Accent3 43" xfId="27226"/>
    <cellStyle name="60% - Accent3 44" xfId="27227"/>
    <cellStyle name="60% - Accent3 45" xfId="27228"/>
    <cellStyle name="60% - Accent3 46" xfId="27229"/>
    <cellStyle name="60% - Accent3 47" xfId="27230"/>
    <cellStyle name="60% - Accent3 48" xfId="27231"/>
    <cellStyle name="60% - Accent3 49" xfId="27232"/>
    <cellStyle name="60% - Accent3 5" xfId="27233"/>
    <cellStyle name="60% - Accent3 5 2" xfId="27234"/>
    <cellStyle name="60% - Accent3 5 2 2" xfId="27235"/>
    <cellStyle name="60% - Accent3 5 2 3" xfId="27236"/>
    <cellStyle name="60% - Accent3 5 3" xfId="27237"/>
    <cellStyle name="60% - Accent3 50" xfId="27238"/>
    <cellStyle name="60% - Accent3 51" xfId="27239"/>
    <cellStyle name="60% - Accent3 52" xfId="27240"/>
    <cellStyle name="60% - Accent3 53" xfId="27241"/>
    <cellStyle name="60% - Accent3 54" xfId="27242"/>
    <cellStyle name="60% - Accent3 55" xfId="27243"/>
    <cellStyle name="60% - Accent3 56" xfId="27244"/>
    <cellStyle name="60% - Accent3 57" xfId="27245"/>
    <cellStyle name="60% - Accent3 58" xfId="27246"/>
    <cellStyle name="60% - Accent3 59" xfId="27247"/>
    <cellStyle name="60% - Accent3 6" xfId="27248"/>
    <cellStyle name="60% - Accent3 6 2" xfId="27249"/>
    <cellStyle name="60% - Accent3 6 2 2" xfId="27250"/>
    <cellStyle name="60% - Accent3 6 3" xfId="27251"/>
    <cellStyle name="60% - Accent3 6 4" xfId="27252"/>
    <cellStyle name="60% - Accent3 6 5" xfId="27253"/>
    <cellStyle name="60% - Accent3 60" xfId="27254"/>
    <cellStyle name="60% - Accent3 61" xfId="27255"/>
    <cellStyle name="60% - Accent3 62" xfId="27256"/>
    <cellStyle name="60% - Accent3 63" xfId="27257"/>
    <cellStyle name="60% - Accent3 64" xfId="27258"/>
    <cellStyle name="60% - Accent3 65" xfId="27259"/>
    <cellStyle name="60% - Accent3 7" xfId="27260"/>
    <cellStyle name="60% - Accent3 7 2" xfId="27261"/>
    <cellStyle name="60% - Accent3 7 3" xfId="27262"/>
    <cellStyle name="60% - Accent3 8" xfId="27263"/>
    <cellStyle name="60% - Accent3 9" xfId="27264"/>
    <cellStyle name="60% - Accent4 10" xfId="27265"/>
    <cellStyle name="60% - Accent4 11" xfId="27266"/>
    <cellStyle name="60% - Accent4 12" xfId="27267"/>
    <cellStyle name="60% - Accent4 13" xfId="27268"/>
    <cellStyle name="60% - Accent4 14" xfId="27269"/>
    <cellStyle name="60% - Accent4 15" xfId="27270"/>
    <cellStyle name="60% - Accent4 16" xfId="27271"/>
    <cellStyle name="60% - Accent4 17" xfId="27272"/>
    <cellStyle name="60% - Accent4 18" xfId="27273"/>
    <cellStyle name="60% - Accent4 19" xfId="27274"/>
    <cellStyle name="60% - Accent4 2" xfId="27275"/>
    <cellStyle name="60% - Accent4 2 2" xfId="27276"/>
    <cellStyle name="60% - Accent4 2 2 2" xfId="27277"/>
    <cellStyle name="60% - Accent4 2 2 2 2" xfId="27278"/>
    <cellStyle name="60% - Accent4 2 2 2 2 2" xfId="27279"/>
    <cellStyle name="60% - Accent4 2 2 2 3" xfId="27280"/>
    <cellStyle name="60% - Accent4 2 2 3" xfId="27281"/>
    <cellStyle name="60% - Accent4 2 2 3 2" xfId="27282"/>
    <cellStyle name="60% - Accent4 2 2 4" xfId="27283"/>
    <cellStyle name="60% - Accent4 2 2 4 2" xfId="27284"/>
    <cellStyle name="60% - Accent4 2 3" xfId="27285"/>
    <cellStyle name="60% - Accent4 2 3 2" xfId="27286"/>
    <cellStyle name="60% - Accent4 2 3 2 2" xfId="27287"/>
    <cellStyle name="60% - Accent4 2 3 2 2 2" xfId="27288"/>
    <cellStyle name="60% - Accent4 2 3 2 3" xfId="27289"/>
    <cellStyle name="60% - Accent4 2 3 2 4" xfId="27290"/>
    <cellStyle name="60% - Accent4 2 3 3" xfId="27291"/>
    <cellStyle name="60% - Accent4 2 3 3 2" xfId="27292"/>
    <cellStyle name="60% - Accent4 2 3 3 3" xfId="27293"/>
    <cellStyle name="60% - Accent4 2 3 4" xfId="27294"/>
    <cellStyle name="60% - Accent4 2 3 4 2" xfId="27295"/>
    <cellStyle name="60% - Accent4 2 3 5" xfId="27296"/>
    <cellStyle name="60% - Accent4 2 4" xfId="27297"/>
    <cellStyle name="60% - Accent4 2 4 2" xfId="27298"/>
    <cellStyle name="60% - Accent4 2 4 2 2" xfId="27299"/>
    <cellStyle name="60% - Accent4 2 4 3" xfId="27300"/>
    <cellStyle name="60% - Accent4 2 4 4" xfId="27301"/>
    <cellStyle name="60% - Accent4 2 4 5" xfId="27302"/>
    <cellStyle name="60% - Accent4 2 5" xfId="27303"/>
    <cellStyle name="60% - Accent4 2 5 2" xfId="27304"/>
    <cellStyle name="60% - Accent4 2 6" xfId="27305"/>
    <cellStyle name="60% - Accent4 2 6 2" xfId="27306"/>
    <cellStyle name="60% - Accent4 2 7" xfId="27307"/>
    <cellStyle name="60% - Accent4 20" xfId="27308"/>
    <cellStyle name="60% - Accent4 21" xfId="27309"/>
    <cellStyle name="60% - Accent4 22" xfId="27310"/>
    <cellStyle name="60% - Accent4 23" xfId="27311"/>
    <cellStyle name="60% - Accent4 24" xfId="27312"/>
    <cellStyle name="60% - Accent4 25" xfId="27313"/>
    <cellStyle name="60% - Accent4 26" xfId="27314"/>
    <cellStyle name="60% - Accent4 27" xfId="27315"/>
    <cellStyle name="60% - Accent4 28" xfId="27316"/>
    <cellStyle name="60% - Accent4 29" xfId="27317"/>
    <cellStyle name="60% - Accent4 3" xfId="27318"/>
    <cellStyle name="60% - Accent4 3 2" xfId="27319"/>
    <cellStyle name="60% - Accent4 3 2 2" xfId="27320"/>
    <cellStyle name="60% - Accent4 3 2 2 2" xfId="27321"/>
    <cellStyle name="60% - Accent4 3 2 3" xfId="27322"/>
    <cellStyle name="60% - Accent4 3 3" xfId="27323"/>
    <cellStyle name="60% - Accent4 3 3 2" xfId="27324"/>
    <cellStyle name="60% - Accent4 3 4" xfId="27325"/>
    <cellStyle name="60% - Accent4 3 4 2" xfId="27326"/>
    <cellStyle name="60% - Accent4 3 5" xfId="27327"/>
    <cellStyle name="60% - Accent4 30" xfId="27328"/>
    <cellStyle name="60% - Accent4 31" xfId="27329"/>
    <cellStyle name="60% - Accent4 32" xfId="27330"/>
    <cellStyle name="60% - Accent4 33" xfId="27331"/>
    <cellStyle name="60% - Accent4 34" xfId="27332"/>
    <cellStyle name="60% - Accent4 35" xfId="27333"/>
    <cellStyle name="60% - Accent4 36" xfId="27334"/>
    <cellStyle name="60% - Accent4 37" xfId="27335"/>
    <cellStyle name="60% - Accent4 38" xfId="27336"/>
    <cellStyle name="60% - Accent4 39" xfId="27337"/>
    <cellStyle name="60% - Accent4 4" xfId="27338"/>
    <cellStyle name="60% - Accent4 4 2" xfId="27339"/>
    <cellStyle name="60% - Accent4 4 2 2" xfId="27340"/>
    <cellStyle name="60% - Accent4 4 2 2 2" xfId="27341"/>
    <cellStyle name="60% - Accent4 4 2 3" xfId="27342"/>
    <cellStyle name="60% - Accent4 4 2 4" xfId="27343"/>
    <cellStyle name="60% - Accent4 4 3" xfId="27344"/>
    <cellStyle name="60% - Accent4 4 3 2" xfId="27345"/>
    <cellStyle name="60% - Accent4 4 4" xfId="27346"/>
    <cellStyle name="60% - Accent4 4 4 2" xfId="27347"/>
    <cellStyle name="60% - Accent4 4 5" xfId="27348"/>
    <cellStyle name="60% - Accent4 40" xfId="27349"/>
    <cellStyle name="60% - Accent4 41" xfId="27350"/>
    <cellStyle name="60% - Accent4 42" xfId="27351"/>
    <cellStyle name="60% - Accent4 43" xfId="27352"/>
    <cellStyle name="60% - Accent4 44" xfId="27353"/>
    <cellStyle name="60% - Accent4 45" xfId="27354"/>
    <cellStyle name="60% - Accent4 46" xfId="27355"/>
    <cellStyle name="60% - Accent4 47" xfId="27356"/>
    <cellStyle name="60% - Accent4 48" xfId="27357"/>
    <cellStyle name="60% - Accent4 49" xfId="27358"/>
    <cellStyle name="60% - Accent4 5" xfId="27359"/>
    <cellStyle name="60% - Accent4 5 2" xfId="27360"/>
    <cellStyle name="60% - Accent4 5 2 2" xfId="27361"/>
    <cellStyle name="60% - Accent4 5 2 3" xfId="27362"/>
    <cellStyle name="60% - Accent4 5 3" xfId="27363"/>
    <cellStyle name="60% - Accent4 50" xfId="27364"/>
    <cellStyle name="60% - Accent4 51" xfId="27365"/>
    <cellStyle name="60% - Accent4 52" xfId="27366"/>
    <cellStyle name="60% - Accent4 53" xfId="27367"/>
    <cellStyle name="60% - Accent4 54" xfId="27368"/>
    <cellStyle name="60% - Accent4 55" xfId="27369"/>
    <cellStyle name="60% - Accent4 56" xfId="27370"/>
    <cellStyle name="60% - Accent4 57" xfId="27371"/>
    <cellStyle name="60% - Accent4 58" xfId="27372"/>
    <cellStyle name="60% - Accent4 59" xfId="27373"/>
    <cellStyle name="60% - Accent4 6" xfId="27374"/>
    <cellStyle name="60% - Accent4 6 2" xfId="27375"/>
    <cellStyle name="60% - Accent4 6 2 2" xfId="27376"/>
    <cellStyle name="60% - Accent4 6 3" xfId="27377"/>
    <cellStyle name="60% - Accent4 6 4" xfId="27378"/>
    <cellStyle name="60% - Accent4 6 5" xfId="27379"/>
    <cellStyle name="60% - Accent4 60" xfId="27380"/>
    <cellStyle name="60% - Accent4 61" xfId="27381"/>
    <cellStyle name="60% - Accent4 62" xfId="27382"/>
    <cellStyle name="60% - Accent4 63" xfId="27383"/>
    <cellStyle name="60% - Accent4 64" xfId="27384"/>
    <cellStyle name="60% - Accent4 65" xfId="27385"/>
    <cellStyle name="60% - Accent4 7" xfId="27386"/>
    <cellStyle name="60% - Accent4 7 2" xfId="27387"/>
    <cellStyle name="60% - Accent4 7 3" xfId="27388"/>
    <cellStyle name="60% - Accent4 8" xfId="27389"/>
    <cellStyle name="60% - Accent4 9" xfId="27390"/>
    <cellStyle name="60% - Accent5 10" xfId="27391"/>
    <cellStyle name="60% - Accent5 11" xfId="27392"/>
    <cellStyle name="60% - Accent5 12" xfId="27393"/>
    <cellStyle name="60% - Accent5 13" xfId="27394"/>
    <cellStyle name="60% - Accent5 14" xfId="27395"/>
    <cellStyle name="60% - Accent5 15" xfId="27396"/>
    <cellStyle name="60% - Accent5 16" xfId="27397"/>
    <cellStyle name="60% - Accent5 17" xfId="27398"/>
    <cellStyle name="60% - Accent5 18" xfId="27399"/>
    <cellStyle name="60% - Accent5 19" xfId="27400"/>
    <cellStyle name="60% - Accent5 2" xfId="27401"/>
    <cellStyle name="60% - Accent5 2 2" xfId="27402"/>
    <cellStyle name="60% - Accent5 2 2 2" xfId="27403"/>
    <cellStyle name="60% - Accent5 2 2 2 2" xfId="27404"/>
    <cellStyle name="60% - Accent5 2 2 2 2 2" xfId="27405"/>
    <cellStyle name="60% - Accent5 2 2 2 3" xfId="27406"/>
    <cellStyle name="60% - Accent5 2 2 3" xfId="27407"/>
    <cellStyle name="60% - Accent5 2 2 3 2" xfId="27408"/>
    <cellStyle name="60% - Accent5 2 2 4" xfId="27409"/>
    <cellStyle name="60% - Accent5 2 2 4 2" xfId="27410"/>
    <cellStyle name="60% - Accent5 2 3" xfId="27411"/>
    <cellStyle name="60% - Accent5 2 3 2" xfId="27412"/>
    <cellStyle name="60% - Accent5 2 3 2 2" xfId="27413"/>
    <cellStyle name="60% - Accent5 2 3 2 2 2" xfId="27414"/>
    <cellStyle name="60% - Accent5 2 3 2 3" xfId="27415"/>
    <cellStyle name="60% - Accent5 2 3 2 4" xfId="27416"/>
    <cellStyle name="60% - Accent5 2 3 3" xfId="27417"/>
    <cellStyle name="60% - Accent5 2 3 3 2" xfId="27418"/>
    <cellStyle name="60% - Accent5 2 3 3 3" xfId="27419"/>
    <cellStyle name="60% - Accent5 2 3 4" xfId="27420"/>
    <cellStyle name="60% - Accent5 2 3 4 2" xfId="27421"/>
    <cellStyle name="60% - Accent5 2 3 5" xfId="27422"/>
    <cellStyle name="60% - Accent5 2 4" xfId="27423"/>
    <cellStyle name="60% - Accent5 2 4 2" xfId="27424"/>
    <cellStyle name="60% - Accent5 2 4 2 2" xfId="27425"/>
    <cellStyle name="60% - Accent5 2 4 3" xfId="27426"/>
    <cellStyle name="60% - Accent5 2 4 4" xfId="27427"/>
    <cellStyle name="60% - Accent5 2 4 5" xfId="27428"/>
    <cellStyle name="60% - Accent5 2 5" xfId="27429"/>
    <cellStyle name="60% - Accent5 2 5 2" xfId="27430"/>
    <cellStyle name="60% - Accent5 2 6" xfId="27431"/>
    <cellStyle name="60% - Accent5 2 6 2" xfId="27432"/>
    <cellStyle name="60% - Accent5 2 7" xfId="27433"/>
    <cellStyle name="60% - Accent5 20" xfId="27434"/>
    <cellStyle name="60% - Accent5 21" xfId="27435"/>
    <cellStyle name="60% - Accent5 22" xfId="27436"/>
    <cellStyle name="60% - Accent5 23" xfId="27437"/>
    <cellStyle name="60% - Accent5 24" xfId="27438"/>
    <cellStyle name="60% - Accent5 25" xfId="27439"/>
    <cellStyle name="60% - Accent5 26" xfId="27440"/>
    <cellStyle name="60% - Accent5 27" xfId="27441"/>
    <cellStyle name="60% - Accent5 28" xfId="27442"/>
    <cellStyle name="60% - Accent5 29" xfId="27443"/>
    <cellStyle name="60% - Accent5 3" xfId="27444"/>
    <cellStyle name="60% - Accent5 3 2" xfId="27445"/>
    <cellStyle name="60% - Accent5 3 2 2" xfId="27446"/>
    <cellStyle name="60% - Accent5 3 2 2 2" xfId="27447"/>
    <cellStyle name="60% - Accent5 3 2 3" xfId="27448"/>
    <cellStyle name="60% - Accent5 3 3" xfId="27449"/>
    <cellStyle name="60% - Accent5 3 3 2" xfId="27450"/>
    <cellStyle name="60% - Accent5 3 4" xfId="27451"/>
    <cellStyle name="60% - Accent5 3 4 2" xfId="27452"/>
    <cellStyle name="60% - Accent5 3 5" xfId="27453"/>
    <cellStyle name="60% - Accent5 30" xfId="27454"/>
    <cellStyle name="60% - Accent5 31" xfId="27455"/>
    <cellStyle name="60% - Accent5 32" xfId="27456"/>
    <cellStyle name="60% - Accent5 33" xfId="27457"/>
    <cellStyle name="60% - Accent5 34" xfId="27458"/>
    <cellStyle name="60% - Accent5 35" xfId="27459"/>
    <cellStyle name="60% - Accent5 36" xfId="27460"/>
    <cellStyle name="60% - Accent5 37" xfId="27461"/>
    <cellStyle name="60% - Accent5 38" xfId="27462"/>
    <cellStyle name="60% - Accent5 39" xfId="27463"/>
    <cellStyle name="60% - Accent5 4" xfId="27464"/>
    <cellStyle name="60% - Accent5 4 2" xfId="27465"/>
    <cellStyle name="60% - Accent5 4 2 2" xfId="27466"/>
    <cellStyle name="60% - Accent5 4 2 2 2" xfId="27467"/>
    <cellStyle name="60% - Accent5 4 2 3" xfId="27468"/>
    <cellStyle name="60% - Accent5 4 2 4" xfId="27469"/>
    <cellStyle name="60% - Accent5 4 3" xfId="27470"/>
    <cellStyle name="60% - Accent5 4 3 2" xfId="27471"/>
    <cellStyle name="60% - Accent5 4 4" xfId="27472"/>
    <cellStyle name="60% - Accent5 4 4 2" xfId="27473"/>
    <cellStyle name="60% - Accent5 4 5" xfId="27474"/>
    <cellStyle name="60% - Accent5 40" xfId="27475"/>
    <cellStyle name="60% - Accent5 41" xfId="27476"/>
    <cellStyle name="60% - Accent5 42" xfId="27477"/>
    <cellStyle name="60% - Accent5 43" xfId="27478"/>
    <cellStyle name="60% - Accent5 44" xfId="27479"/>
    <cellStyle name="60% - Accent5 45" xfId="27480"/>
    <cellStyle name="60% - Accent5 46" xfId="27481"/>
    <cellStyle name="60% - Accent5 47" xfId="27482"/>
    <cellStyle name="60% - Accent5 48" xfId="27483"/>
    <cellStyle name="60% - Accent5 49" xfId="27484"/>
    <cellStyle name="60% - Accent5 5" xfId="27485"/>
    <cellStyle name="60% - Accent5 5 2" xfId="27486"/>
    <cellStyle name="60% - Accent5 5 2 2" xfId="27487"/>
    <cellStyle name="60% - Accent5 5 2 3" xfId="27488"/>
    <cellStyle name="60% - Accent5 5 3" xfId="27489"/>
    <cellStyle name="60% - Accent5 50" xfId="27490"/>
    <cellStyle name="60% - Accent5 51" xfId="27491"/>
    <cellStyle name="60% - Accent5 52" xfId="27492"/>
    <cellStyle name="60% - Accent5 53" xfId="27493"/>
    <cellStyle name="60% - Accent5 54" xfId="27494"/>
    <cellStyle name="60% - Accent5 55" xfId="27495"/>
    <cellStyle name="60% - Accent5 56" xfId="27496"/>
    <cellStyle name="60% - Accent5 57" xfId="27497"/>
    <cellStyle name="60% - Accent5 58" xfId="27498"/>
    <cellStyle name="60% - Accent5 59" xfId="27499"/>
    <cellStyle name="60% - Accent5 6" xfId="27500"/>
    <cellStyle name="60% - Accent5 6 2" xfId="27501"/>
    <cellStyle name="60% - Accent5 6 2 2" xfId="27502"/>
    <cellStyle name="60% - Accent5 6 3" xfId="27503"/>
    <cellStyle name="60% - Accent5 6 4" xfId="27504"/>
    <cellStyle name="60% - Accent5 6 5" xfId="27505"/>
    <cellStyle name="60% - Accent5 60" xfId="27506"/>
    <cellStyle name="60% - Accent5 61" xfId="27507"/>
    <cellStyle name="60% - Accent5 62" xfId="27508"/>
    <cellStyle name="60% - Accent5 63" xfId="27509"/>
    <cellStyle name="60% - Accent5 64" xfId="27510"/>
    <cellStyle name="60% - Accent5 65" xfId="27511"/>
    <cellStyle name="60% - Accent5 7" xfId="27512"/>
    <cellStyle name="60% - Accent5 7 2" xfId="27513"/>
    <cellStyle name="60% - Accent5 7 3" xfId="27514"/>
    <cellStyle name="60% - Accent5 8" xfId="27515"/>
    <cellStyle name="60% - Accent5 9" xfId="27516"/>
    <cellStyle name="60% - Accent6 10" xfId="27517"/>
    <cellStyle name="60% - Accent6 11" xfId="27518"/>
    <cellStyle name="60% - Accent6 12" xfId="27519"/>
    <cellStyle name="60% - Accent6 13" xfId="27520"/>
    <cellStyle name="60% - Accent6 14" xfId="27521"/>
    <cellStyle name="60% - Accent6 15" xfId="27522"/>
    <cellStyle name="60% - Accent6 16" xfId="27523"/>
    <cellStyle name="60% - Accent6 17" xfId="27524"/>
    <cellStyle name="60% - Accent6 18" xfId="27525"/>
    <cellStyle name="60% - Accent6 19" xfId="27526"/>
    <cellStyle name="60% - Accent6 2" xfId="27527"/>
    <cellStyle name="60% - Accent6 2 2" xfId="27528"/>
    <cellStyle name="60% - Accent6 2 2 2" xfId="27529"/>
    <cellStyle name="60% - Accent6 2 2 2 2" xfId="27530"/>
    <cellStyle name="60% - Accent6 2 2 2 2 2" xfId="27531"/>
    <cellStyle name="60% - Accent6 2 2 2 3" xfId="27532"/>
    <cellStyle name="60% - Accent6 2 2 3" xfId="27533"/>
    <cellStyle name="60% - Accent6 2 2 3 2" xfId="27534"/>
    <cellStyle name="60% - Accent6 2 2 4" xfId="27535"/>
    <cellStyle name="60% - Accent6 2 2 4 2" xfId="27536"/>
    <cellStyle name="60% - Accent6 2 3" xfId="27537"/>
    <cellStyle name="60% - Accent6 2 3 2" xfId="27538"/>
    <cellStyle name="60% - Accent6 2 3 2 2" xfId="27539"/>
    <cellStyle name="60% - Accent6 2 3 2 2 2" xfId="27540"/>
    <cellStyle name="60% - Accent6 2 3 2 3" xfId="27541"/>
    <cellStyle name="60% - Accent6 2 3 2 4" xfId="27542"/>
    <cellStyle name="60% - Accent6 2 3 3" xfId="27543"/>
    <cellStyle name="60% - Accent6 2 3 3 2" xfId="27544"/>
    <cellStyle name="60% - Accent6 2 3 3 3" xfId="27545"/>
    <cellStyle name="60% - Accent6 2 3 4" xfId="27546"/>
    <cellStyle name="60% - Accent6 2 3 4 2" xfId="27547"/>
    <cellStyle name="60% - Accent6 2 3 5" xfId="27548"/>
    <cellStyle name="60% - Accent6 2 4" xfId="27549"/>
    <cellStyle name="60% - Accent6 2 4 2" xfId="27550"/>
    <cellStyle name="60% - Accent6 2 4 2 2" xfId="27551"/>
    <cellStyle name="60% - Accent6 2 4 3" xfId="27552"/>
    <cellStyle name="60% - Accent6 2 4 4" xfId="27553"/>
    <cellStyle name="60% - Accent6 2 4 5" xfId="27554"/>
    <cellStyle name="60% - Accent6 2 5" xfId="27555"/>
    <cellStyle name="60% - Accent6 2 5 2" xfId="27556"/>
    <cellStyle name="60% - Accent6 2 6" xfId="27557"/>
    <cellStyle name="60% - Accent6 2 6 2" xfId="27558"/>
    <cellStyle name="60% - Accent6 2 7" xfId="27559"/>
    <cellStyle name="60% - Accent6 20" xfId="27560"/>
    <cellStyle name="60% - Accent6 21" xfId="27561"/>
    <cellStyle name="60% - Accent6 22" xfId="27562"/>
    <cellStyle name="60% - Accent6 23" xfId="27563"/>
    <cellStyle name="60% - Accent6 24" xfId="27564"/>
    <cellStyle name="60% - Accent6 25" xfId="27565"/>
    <cellStyle name="60% - Accent6 26" xfId="27566"/>
    <cellStyle name="60% - Accent6 27" xfId="27567"/>
    <cellStyle name="60% - Accent6 28" xfId="27568"/>
    <cellStyle name="60% - Accent6 29" xfId="27569"/>
    <cellStyle name="60% - Accent6 3" xfId="27570"/>
    <cellStyle name="60% - Accent6 3 2" xfId="27571"/>
    <cellStyle name="60% - Accent6 3 2 2" xfId="27572"/>
    <cellStyle name="60% - Accent6 3 2 2 2" xfId="27573"/>
    <cellStyle name="60% - Accent6 3 2 3" xfId="27574"/>
    <cellStyle name="60% - Accent6 3 3" xfId="27575"/>
    <cellStyle name="60% - Accent6 3 3 2" xfId="27576"/>
    <cellStyle name="60% - Accent6 3 4" xfId="27577"/>
    <cellStyle name="60% - Accent6 3 4 2" xfId="27578"/>
    <cellStyle name="60% - Accent6 3 5" xfId="27579"/>
    <cellStyle name="60% - Accent6 30" xfId="27580"/>
    <cellStyle name="60% - Accent6 31" xfId="27581"/>
    <cellStyle name="60% - Accent6 32" xfId="27582"/>
    <cellStyle name="60% - Accent6 33" xfId="27583"/>
    <cellStyle name="60% - Accent6 34" xfId="27584"/>
    <cellStyle name="60% - Accent6 35" xfId="27585"/>
    <cellStyle name="60% - Accent6 36" xfId="27586"/>
    <cellStyle name="60% - Accent6 37" xfId="27587"/>
    <cellStyle name="60% - Accent6 38" xfId="27588"/>
    <cellStyle name="60% - Accent6 39" xfId="27589"/>
    <cellStyle name="60% - Accent6 4" xfId="27590"/>
    <cellStyle name="60% - Accent6 4 2" xfId="27591"/>
    <cellStyle name="60% - Accent6 4 2 2" xfId="27592"/>
    <cellStyle name="60% - Accent6 4 2 2 2" xfId="27593"/>
    <cellStyle name="60% - Accent6 4 2 3" xfId="27594"/>
    <cellStyle name="60% - Accent6 4 2 4" xfId="27595"/>
    <cellStyle name="60% - Accent6 4 3" xfId="27596"/>
    <cellStyle name="60% - Accent6 4 3 2" xfId="27597"/>
    <cellStyle name="60% - Accent6 4 4" xfId="27598"/>
    <cellStyle name="60% - Accent6 4 4 2" xfId="27599"/>
    <cellStyle name="60% - Accent6 4 5" xfId="27600"/>
    <cellStyle name="60% - Accent6 40" xfId="27601"/>
    <cellStyle name="60% - Accent6 41" xfId="27602"/>
    <cellStyle name="60% - Accent6 42" xfId="27603"/>
    <cellStyle name="60% - Accent6 43" xfId="27604"/>
    <cellStyle name="60% - Accent6 44" xfId="27605"/>
    <cellStyle name="60% - Accent6 45" xfId="27606"/>
    <cellStyle name="60% - Accent6 46" xfId="27607"/>
    <cellStyle name="60% - Accent6 47" xfId="27608"/>
    <cellStyle name="60% - Accent6 48" xfId="27609"/>
    <cellStyle name="60% - Accent6 49" xfId="27610"/>
    <cellStyle name="60% - Accent6 5" xfId="27611"/>
    <cellStyle name="60% - Accent6 5 2" xfId="27612"/>
    <cellStyle name="60% - Accent6 5 2 2" xfId="27613"/>
    <cellStyle name="60% - Accent6 5 2 3" xfId="27614"/>
    <cellStyle name="60% - Accent6 5 3" xfId="27615"/>
    <cellStyle name="60% - Accent6 50" xfId="27616"/>
    <cellStyle name="60% - Accent6 51" xfId="27617"/>
    <cellStyle name="60% - Accent6 52" xfId="27618"/>
    <cellStyle name="60% - Accent6 53" xfId="27619"/>
    <cellStyle name="60% - Accent6 54" xfId="27620"/>
    <cellStyle name="60% - Accent6 55" xfId="27621"/>
    <cellStyle name="60% - Accent6 56" xfId="27622"/>
    <cellStyle name="60% - Accent6 57" xfId="27623"/>
    <cellStyle name="60% - Accent6 58" xfId="27624"/>
    <cellStyle name="60% - Accent6 59" xfId="27625"/>
    <cellStyle name="60% - Accent6 6" xfId="27626"/>
    <cellStyle name="60% - Accent6 6 2" xfId="27627"/>
    <cellStyle name="60% - Accent6 6 2 2" xfId="27628"/>
    <cellStyle name="60% - Accent6 6 3" xfId="27629"/>
    <cellStyle name="60% - Accent6 6 4" xfId="27630"/>
    <cellStyle name="60% - Accent6 6 5" xfId="27631"/>
    <cellStyle name="60% - Accent6 60" xfId="27632"/>
    <cellStyle name="60% - Accent6 61" xfId="27633"/>
    <cellStyle name="60% - Accent6 62" xfId="27634"/>
    <cellStyle name="60% - Accent6 63" xfId="27635"/>
    <cellStyle name="60% - Accent6 64" xfId="27636"/>
    <cellStyle name="60% - Accent6 65" xfId="27637"/>
    <cellStyle name="60% - Accent6 7" xfId="27638"/>
    <cellStyle name="60% - Accent6 7 2" xfId="27639"/>
    <cellStyle name="60% - Accent6 7 3" xfId="27640"/>
    <cellStyle name="60% - Accent6 8" xfId="27641"/>
    <cellStyle name="60% - Accent6 9" xfId="27642"/>
    <cellStyle name="Accent1 - 20%" xfId="27643"/>
    <cellStyle name="Accent1 - 20% 2" xfId="27644"/>
    <cellStyle name="Accent1 - 20% 3" xfId="27645"/>
    <cellStyle name="Accent1 - 20% 4" xfId="27646"/>
    <cellStyle name="Accent1 - 40%" xfId="27647"/>
    <cellStyle name="Accent1 - 40% 2" xfId="27648"/>
    <cellStyle name="Accent1 - 40% 3" xfId="27649"/>
    <cellStyle name="Accent1 - 40% 4" xfId="27650"/>
    <cellStyle name="Accent1 - 60%" xfId="27651"/>
    <cellStyle name="Accent1 - 60% 2" xfId="27652"/>
    <cellStyle name="Accent1 - 60% 3" xfId="27653"/>
    <cellStyle name="Accent1 - 60% 4" xfId="27654"/>
    <cellStyle name="Accent1 10" xfId="27655"/>
    <cellStyle name="Accent1 10 2" xfId="27656"/>
    <cellStyle name="Accent1 10 3" xfId="27657"/>
    <cellStyle name="Accent1 11" xfId="27658"/>
    <cellStyle name="Accent1 11 2" xfId="27659"/>
    <cellStyle name="Accent1 11 3" xfId="27660"/>
    <cellStyle name="Accent1 12" xfId="27661"/>
    <cellStyle name="Accent1 12 2" xfId="27662"/>
    <cellStyle name="Accent1 13" xfId="27663"/>
    <cellStyle name="Accent1 13 2" xfId="27664"/>
    <cellStyle name="Accent1 13 3" xfId="27665"/>
    <cellStyle name="Accent1 14" xfId="27666"/>
    <cellStyle name="Accent1 14 2" xfId="27667"/>
    <cellStyle name="Accent1 14 3" xfId="27668"/>
    <cellStyle name="Accent1 15" xfId="27669"/>
    <cellStyle name="Accent1 15 2" xfId="27670"/>
    <cellStyle name="Accent1 15 3" xfId="27671"/>
    <cellStyle name="Accent1 16" xfId="27672"/>
    <cellStyle name="Accent1 16 2" xfId="27673"/>
    <cellStyle name="Accent1 16 3" xfId="27674"/>
    <cellStyle name="Accent1 17" xfId="27675"/>
    <cellStyle name="Accent1 17 2" xfId="27676"/>
    <cellStyle name="Accent1 17 3" xfId="27677"/>
    <cellStyle name="Accent1 18" xfId="27678"/>
    <cellStyle name="Accent1 18 2" xfId="27679"/>
    <cellStyle name="Accent1 19" xfId="27680"/>
    <cellStyle name="Accent1 2" xfId="27681"/>
    <cellStyle name="Accent1 2 2" xfId="27682"/>
    <cellStyle name="Accent1 2 2 2" xfId="27683"/>
    <cellStyle name="Accent1 2 2 2 2" xfId="27684"/>
    <cellStyle name="Accent1 2 2 2 2 2" xfId="27685"/>
    <cellStyle name="Accent1 2 2 2 3" xfId="27686"/>
    <cellStyle name="Accent1 2 2 3" xfId="27687"/>
    <cellStyle name="Accent1 2 2 3 2" xfId="27688"/>
    <cellStyle name="Accent1 2 2 4" xfId="27689"/>
    <cellStyle name="Accent1 2 2 4 2" xfId="27690"/>
    <cellStyle name="Accent1 2 3" xfId="27691"/>
    <cellStyle name="Accent1 2 3 2" xfId="27692"/>
    <cellStyle name="Accent1 2 3 2 2" xfId="27693"/>
    <cellStyle name="Accent1 2 3 2 2 2" xfId="27694"/>
    <cellStyle name="Accent1 2 3 2 3" xfId="27695"/>
    <cellStyle name="Accent1 2 3 2 4" xfId="27696"/>
    <cellStyle name="Accent1 2 3 3" xfId="27697"/>
    <cellStyle name="Accent1 2 3 3 2" xfId="27698"/>
    <cellStyle name="Accent1 2 3 3 3" xfId="27699"/>
    <cellStyle name="Accent1 2 3 4" xfId="27700"/>
    <cellStyle name="Accent1 2 3 4 2" xfId="27701"/>
    <cellStyle name="Accent1 2 3 5" xfId="27702"/>
    <cellStyle name="Accent1 2 3 6" xfId="27703"/>
    <cellStyle name="Accent1 2 4" xfId="27704"/>
    <cellStyle name="Accent1 2 4 2" xfId="27705"/>
    <cellStyle name="Accent1 2 4 2 2" xfId="27706"/>
    <cellStyle name="Accent1 2 4 3" xfId="27707"/>
    <cellStyle name="Accent1 2 4 4" xfId="27708"/>
    <cellStyle name="Accent1 2 4 5" xfId="27709"/>
    <cellStyle name="Accent1 2 5" xfId="27710"/>
    <cellStyle name="Accent1 2 5 2" xfId="27711"/>
    <cellStyle name="Accent1 2 6" xfId="27712"/>
    <cellStyle name="Accent1 2 6 2" xfId="27713"/>
    <cellStyle name="Accent1 2 7" xfId="27714"/>
    <cellStyle name="Accent1 20" xfId="27715"/>
    <cellStyle name="Accent1 21" xfId="27716"/>
    <cellStyle name="Accent1 22" xfId="27717"/>
    <cellStyle name="Accent1 23" xfId="27718"/>
    <cellStyle name="Accent1 24" xfId="27719"/>
    <cellStyle name="Accent1 25" xfId="27720"/>
    <cellStyle name="Accent1 26" xfId="27721"/>
    <cellStyle name="Accent1 27" xfId="27722"/>
    <cellStyle name="Accent1 28" xfId="27723"/>
    <cellStyle name="Accent1 29" xfId="27724"/>
    <cellStyle name="Accent1 3" xfId="27725"/>
    <cellStyle name="Accent1 3 2" xfId="27726"/>
    <cellStyle name="Accent1 3 2 2" xfId="27727"/>
    <cellStyle name="Accent1 3 2 2 2" xfId="27728"/>
    <cellStyle name="Accent1 3 2 3" xfId="27729"/>
    <cellStyle name="Accent1 3 2 4" xfId="27730"/>
    <cellStyle name="Accent1 3 3" xfId="27731"/>
    <cellStyle name="Accent1 3 3 2" xfId="27732"/>
    <cellStyle name="Accent1 3 4" xfId="27733"/>
    <cellStyle name="Accent1 3 4 2" xfId="27734"/>
    <cellStyle name="Accent1 3 5" xfId="27735"/>
    <cellStyle name="Accent1 30" xfId="27736"/>
    <cellStyle name="Accent1 31" xfId="27737"/>
    <cellStyle name="Accent1 32" xfId="27738"/>
    <cellStyle name="Accent1 33" xfId="27739"/>
    <cellStyle name="Accent1 34" xfId="27740"/>
    <cellStyle name="Accent1 35" xfId="27741"/>
    <cellStyle name="Accent1 36" xfId="27742"/>
    <cellStyle name="Accent1 37" xfId="27743"/>
    <cellStyle name="Accent1 38" xfId="27744"/>
    <cellStyle name="Accent1 39" xfId="27745"/>
    <cellStyle name="Accent1 4" xfId="27746"/>
    <cellStyle name="Accent1 4 2" xfId="27747"/>
    <cellStyle name="Accent1 4 2 2" xfId="27748"/>
    <cellStyle name="Accent1 4 2 2 2" xfId="27749"/>
    <cellStyle name="Accent1 4 2 3" xfId="27750"/>
    <cellStyle name="Accent1 4 2 4" xfId="27751"/>
    <cellStyle name="Accent1 4 2 5" xfId="27752"/>
    <cellStyle name="Accent1 4 3" xfId="27753"/>
    <cellStyle name="Accent1 4 3 2" xfId="27754"/>
    <cellStyle name="Accent1 4 4" xfId="27755"/>
    <cellStyle name="Accent1 4 4 2" xfId="27756"/>
    <cellStyle name="Accent1 40" xfId="27757"/>
    <cellStyle name="Accent1 41" xfId="27758"/>
    <cellStyle name="Accent1 42" xfId="27759"/>
    <cellStyle name="Accent1 43" xfId="27760"/>
    <cellStyle name="Accent1 44" xfId="27761"/>
    <cellStyle name="Accent1 45" xfId="27762"/>
    <cellStyle name="Accent1 46" xfId="27763"/>
    <cellStyle name="Accent1 47" xfId="27764"/>
    <cellStyle name="Accent1 48" xfId="27765"/>
    <cellStyle name="Accent1 49" xfId="27766"/>
    <cellStyle name="Accent1 5" xfId="27767"/>
    <cellStyle name="Accent1 5 2" xfId="27768"/>
    <cellStyle name="Accent1 5 2 2" xfId="27769"/>
    <cellStyle name="Accent1 5 2 3" xfId="27770"/>
    <cellStyle name="Accent1 5 3" xfId="27771"/>
    <cellStyle name="Accent1 50" xfId="27772"/>
    <cellStyle name="Accent1 51" xfId="27773"/>
    <cellStyle name="Accent1 52" xfId="27774"/>
    <cellStyle name="Accent1 53" xfId="27775"/>
    <cellStyle name="Accent1 54" xfId="27776"/>
    <cellStyle name="Accent1 55" xfId="27777"/>
    <cellStyle name="Accent1 56" xfId="27778"/>
    <cellStyle name="Accent1 57" xfId="27779"/>
    <cellStyle name="Accent1 58" xfId="27780"/>
    <cellStyle name="Accent1 59" xfId="27781"/>
    <cellStyle name="Accent1 6" xfId="27782"/>
    <cellStyle name="Accent1 6 2" xfId="27783"/>
    <cellStyle name="Accent1 6 2 2" xfId="27784"/>
    <cellStyle name="Accent1 6 3" xfId="27785"/>
    <cellStyle name="Accent1 6 4" xfId="27786"/>
    <cellStyle name="Accent1 6 5" xfId="27787"/>
    <cellStyle name="Accent1 6 6" xfId="27788"/>
    <cellStyle name="Accent1 60" xfId="27789"/>
    <cellStyle name="Accent1 61" xfId="27790"/>
    <cellStyle name="Accent1 62" xfId="27791"/>
    <cellStyle name="Accent1 63" xfId="27792"/>
    <cellStyle name="Accent1 64" xfId="27793"/>
    <cellStyle name="Accent1 65" xfId="27794"/>
    <cellStyle name="Accent1 7" xfId="27795"/>
    <cellStyle name="Accent1 7 2" xfId="27796"/>
    <cellStyle name="Accent1 7 3" xfId="27797"/>
    <cellStyle name="Accent1 7 4" xfId="27798"/>
    <cellStyle name="Accent1 8" xfId="27799"/>
    <cellStyle name="Accent1 8 2" xfId="27800"/>
    <cellStyle name="Accent1 8 3" xfId="27801"/>
    <cellStyle name="Accent1 8 4" xfId="27802"/>
    <cellStyle name="Accent1 9" xfId="27803"/>
    <cellStyle name="Accent1 9 2" xfId="27804"/>
    <cellStyle name="Accent1 9 3" xfId="27805"/>
    <cellStyle name="Accent1 9 4" xfId="27806"/>
    <cellStyle name="Accent2 - 20%" xfId="27807"/>
    <cellStyle name="Accent2 - 20% 2" xfId="27808"/>
    <cellStyle name="Accent2 - 20% 3" xfId="27809"/>
    <cellStyle name="Accent2 - 20% 4" xfId="27810"/>
    <cellStyle name="Accent2 - 40%" xfId="27811"/>
    <cellStyle name="Accent2 - 40% 2" xfId="27812"/>
    <cellStyle name="Accent2 - 40% 3" xfId="27813"/>
    <cellStyle name="Accent2 - 40% 4" xfId="27814"/>
    <cellStyle name="Accent2 - 60%" xfId="27815"/>
    <cellStyle name="Accent2 - 60% 2" xfId="27816"/>
    <cellStyle name="Accent2 - 60% 3" xfId="27817"/>
    <cellStyle name="Accent2 - 60% 4" xfId="27818"/>
    <cellStyle name="Accent2 10" xfId="27819"/>
    <cellStyle name="Accent2 10 2" xfId="27820"/>
    <cellStyle name="Accent2 10 3" xfId="27821"/>
    <cellStyle name="Accent2 11" xfId="27822"/>
    <cellStyle name="Accent2 11 2" xfId="27823"/>
    <cellStyle name="Accent2 11 3" xfId="27824"/>
    <cellStyle name="Accent2 12" xfId="27825"/>
    <cellStyle name="Accent2 12 2" xfId="27826"/>
    <cellStyle name="Accent2 13" xfId="27827"/>
    <cellStyle name="Accent2 13 2" xfId="27828"/>
    <cellStyle name="Accent2 13 3" xfId="27829"/>
    <cellStyle name="Accent2 14" xfId="27830"/>
    <cellStyle name="Accent2 14 2" xfId="27831"/>
    <cellStyle name="Accent2 14 3" xfId="27832"/>
    <cellStyle name="Accent2 15" xfId="27833"/>
    <cellStyle name="Accent2 15 2" xfId="27834"/>
    <cellStyle name="Accent2 15 3" xfId="27835"/>
    <cellStyle name="Accent2 16" xfId="27836"/>
    <cellStyle name="Accent2 16 2" xfId="27837"/>
    <cellStyle name="Accent2 16 3" xfId="27838"/>
    <cellStyle name="Accent2 17" xfId="27839"/>
    <cellStyle name="Accent2 17 2" xfId="27840"/>
    <cellStyle name="Accent2 17 3" xfId="27841"/>
    <cellStyle name="Accent2 18" xfId="27842"/>
    <cellStyle name="Accent2 18 2" xfId="27843"/>
    <cellStyle name="Accent2 19" xfId="27844"/>
    <cellStyle name="Accent2 2" xfId="27845"/>
    <cellStyle name="Accent2 2 2" xfId="27846"/>
    <cellStyle name="Accent2 2 2 2" xfId="27847"/>
    <cellStyle name="Accent2 2 2 2 2" xfId="27848"/>
    <cellStyle name="Accent2 2 2 2 2 2" xfId="27849"/>
    <cellStyle name="Accent2 2 2 2 3" xfId="27850"/>
    <cellStyle name="Accent2 2 2 3" xfId="27851"/>
    <cellStyle name="Accent2 2 2 3 2" xfId="27852"/>
    <cellStyle name="Accent2 2 2 4" xfId="27853"/>
    <cellStyle name="Accent2 2 2 4 2" xfId="27854"/>
    <cellStyle name="Accent2 2 3" xfId="27855"/>
    <cellStyle name="Accent2 2 3 2" xfId="27856"/>
    <cellStyle name="Accent2 2 3 2 2" xfId="27857"/>
    <cellStyle name="Accent2 2 3 2 2 2" xfId="27858"/>
    <cellStyle name="Accent2 2 3 2 3" xfId="27859"/>
    <cellStyle name="Accent2 2 3 2 4" xfId="27860"/>
    <cellStyle name="Accent2 2 3 3" xfId="27861"/>
    <cellStyle name="Accent2 2 3 3 2" xfId="27862"/>
    <cellStyle name="Accent2 2 3 3 3" xfId="27863"/>
    <cellStyle name="Accent2 2 3 4" xfId="27864"/>
    <cellStyle name="Accent2 2 3 4 2" xfId="27865"/>
    <cellStyle name="Accent2 2 3 5" xfId="27866"/>
    <cellStyle name="Accent2 2 3 6" xfId="27867"/>
    <cellStyle name="Accent2 2 4" xfId="27868"/>
    <cellStyle name="Accent2 2 4 2" xfId="27869"/>
    <cellStyle name="Accent2 2 4 2 2" xfId="27870"/>
    <cellStyle name="Accent2 2 4 3" xfId="27871"/>
    <cellStyle name="Accent2 2 4 4" xfId="27872"/>
    <cellStyle name="Accent2 2 4 5" xfId="27873"/>
    <cellStyle name="Accent2 2 5" xfId="27874"/>
    <cellStyle name="Accent2 2 5 2" xfId="27875"/>
    <cellStyle name="Accent2 2 6" xfId="27876"/>
    <cellStyle name="Accent2 2 6 2" xfId="27877"/>
    <cellStyle name="Accent2 2 7" xfId="27878"/>
    <cellStyle name="Accent2 20" xfId="27879"/>
    <cellStyle name="Accent2 21" xfId="27880"/>
    <cellStyle name="Accent2 22" xfId="27881"/>
    <cellStyle name="Accent2 23" xfId="27882"/>
    <cellStyle name="Accent2 24" xfId="27883"/>
    <cellStyle name="Accent2 25" xfId="27884"/>
    <cellStyle name="Accent2 26" xfId="27885"/>
    <cellStyle name="Accent2 27" xfId="27886"/>
    <cellStyle name="Accent2 28" xfId="27887"/>
    <cellStyle name="Accent2 29" xfId="27888"/>
    <cellStyle name="Accent2 3" xfId="27889"/>
    <cellStyle name="Accent2 3 2" xfId="27890"/>
    <cellStyle name="Accent2 3 2 2" xfId="27891"/>
    <cellStyle name="Accent2 3 2 2 2" xfId="27892"/>
    <cellStyle name="Accent2 3 2 3" xfId="27893"/>
    <cellStyle name="Accent2 3 2 4" xfId="27894"/>
    <cellStyle name="Accent2 3 3" xfId="27895"/>
    <cellStyle name="Accent2 3 3 2" xfId="27896"/>
    <cellStyle name="Accent2 3 4" xfId="27897"/>
    <cellStyle name="Accent2 3 4 2" xfId="27898"/>
    <cellStyle name="Accent2 3 5" xfId="27899"/>
    <cellStyle name="Accent2 30" xfId="27900"/>
    <cellStyle name="Accent2 31" xfId="27901"/>
    <cellStyle name="Accent2 32" xfId="27902"/>
    <cellStyle name="Accent2 33" xfId="27903"/>
    <cellStyle name="Accent2 34" xfId="27904"/>
    <cellStyle name="Accent2 35" xfId="27905"/>
    <cellStyle name="Accent2 36" xfId="27906"/>
    <cellStyle name="Accent2 37" xfId="27907"/>
    <cellStyle name="Accent2 38" xfId="27908"/>
    <cellStyle name="Accent2 39" xfId="27909"/>
    <cellStyle name="Accent2 4" xfId="27910"/>
    <cellStyle name="Accent2 4 2" xfId="27911"/>
    <cellStyle name="Accent2 4 2 2" xfId="27912"/>
    <cellStyle name="Accent2 4 2 2 2" xfId="27913"/>
    <cellStyle name="Accent2 4 2 3" xfId="27914"/>
    <cellStyle name="Accent2 4 2 4" xfId="27915"/>
    <cellStyle name="Accent2 4 2 5" xfId="27916"/>
    <cellStyle name="Accent2 4 3" xfId="27917"/>
    <cellStyle name="Accent2 4 3 2" xfId="27918"/>
    <cellStyle name="Accent2 4 4" xfId="27919"/>
    <cellStyle name="Accent2 4 4 2" xfId="27920"/>
    <cellStyle name="Accent2 40" xfId="27921"/>
    <cellStyle name="Accent2 41" xfId="27922"/>
    <cellStyle name="Accent2 42" xfId="27923"/>
    <cellStyle name="Accent2 43" xfId="27924"/>
    <cellStyle name="Accent2 44" xfId="27925"/>
    <cellStyle name="Accent2 45" xfId="27926"/>
    <cellStyle name="Accent2 46" xfId="27927"/>
    <cellStyle name="Accent2 47" xfId="27928"/>
    <cellStyle name="Accent2 48" xfId="27929"/>
    <cellStyle name="Accent2 49" xfId="27930"/>
    <cellStyle name="Accent2 5" xfId="27931"/>
    <cellStyle name="Accent2 5 2" xfId="27932"/>
    <cellStyle name="Accent2 5 2 2" xfId="27933"/>
    <cellStyle name="Accent2 5 2 3" xfId="27934"/>
    <cellStyle name="Accent2 5 3" xfId="27935"/>
    <cellStyle name="Accent2 50" xfId="27936"/>
    <cellStyle name="Accent2 51" xfId="27937"/>
    <cellStyle name="Accent2 52" xfId="27938"/>
    <cellStyle name="Accent2 53" xfId="27939"/>
    <cellStyle name="Accent2 54" xfId="27940"/>
    <cellStyle name="Accent2 55" xfId="27941"/>
    <cellStyle name="Accent2 56" xfId="27942"/>
    <cellStyle name="Accent2 57" xfId="27943"/>
    <cellStyle name="Accent2 58" xfId="27944"/>
    <cellStyle name="Accent2 59" xfId="27945"/>
    <cellStyle name="Accent2 6" xfId="27946"/>
    <cellStyle name="Accent2 6 2" xfId="27947"/>
    <cellStyle name="Accent2 6 2 2" xfId="27948"/>
    <cellStyle name="Accent2 6 3" xfId="27949"/>
    <cellStyle name="Accent2 6 4" xfId="27950"/>
    <cellStyle name="Accent2 6 5" xfId="27951"/>
    <cellStyle name="Accent2 6 6" xfId="27952"/>
    <cellStyle name="Accent2 60" xfId="27953"/>
    <cellStyle name="Accent2 61" xfId="27954"/>
    <cellStyle name="Accent2 62" xfId="27955"/>
    <cellStyle name="Accent2 63" xfId="27956"/>
    <cellStyle name="Accent2 64" xfId="27957"/>
    <cellStyle name="Accent2 65" xfId="27958"/>
    <cellStyle name="Accent2 7" xfId="27959"/>
    <cellStyle name="Accent2 7 2" xfId="27960"/>
    <cellStyle name="Accent2 7 3" xfId="27961"/>
    <cellStyle name="Accent2 7 4" xfId="27962"/>
    <cellStyle name="Accent2 8" xfId="27963"/>
    <cellStyle name="Accent2 8 2" xfId="27964"/>
    <cellStyle name="Accent2 8 3" xfId="27965"/>
    <cellStyle name="Accent2 8 4" xfId="27966"/>
    <cellStyle name="Accent2 9" xfId="27967"/>
    <cellStyle name="Accent2 9 2" xfId="27968"/>
    <cellStyle name="Accent2 9 3" xfId="27969"/>
    <cellStyle name="Accent2 9 4" xfId="27970"/>
    <cellStyle name="Accent3 - 20%" xfId="27971"/>
    <cellStyle name="Accent3 - 20% 2" xfId="27972"/>
    <cellStyle name="Accent3 - 20% 3" xfId="27973"/>
    <cellStyle name="Accent3 - 20% 4" xfId="27974"/>
    <cellStyle name="Accent3 - 40%" xfId="27975"/>
    <cellStyle name="Accent3 - 40% 2" xfId="27976"/>
    <cellStyle name="Accent3 - 40% 3" xfId="27977"/>
    <cellStyle name="Accent3 - 40% 4" xfId="27978"/>
    <cellStyle name="Accent3 - 60%" xfId="27979"/>
    <cellStyle name="Accent3 - 60% 2" xfId="27980"/>
    <cellStyle name="Accent3 - 60% 3" xfId="27981"/>
    <cellStyle name="Accent3 - 60% 4" xfId="27982"/>
    <cellStyle name="Accent3 10" xfId="27983"/>
    <cellStyle name="Accent3 10 2" xfId="27984"/>
    <cellStyle name="Accent3 10 3" xfId="27985"/>
    <cellStyle name="Accent3 11" xfId="27986"/>
    <cellStyle name="Accent3 11 2" xfId="27987"/>
    <cellStyle name="Accent3 11 3" xfId="27988"/>
    <cellStyle name="Accent3 12" xfId="27989"/>
    <cellStyle name="Accent3 12 2" xfId="27990"/>
    <cellStyle name="Accent3 13" xfId="27991"/>
    <cellStyle name="Accent3 13 2" xfId="27992"/>
    <cellStyle name="Accent3 13 3" xfId="27993"/>
    <cellStyle name="Accent3 14" xfId="27994"/>
    <cellStyle name="Accent3 14 2" xfId="27995"/>
    <cellStyle name="Accent3 14 3" xfId="27996"/>
    <cellStyle name="Accent3 15" xfId="27997"/>
    <cellStyle name="Accent3 15 2" xfId="27998"/>
    <cellStyle name="Accent3 15 3" xfId="27999"/>
    <cellStyle name="Accent3 16" xfId="28000"/>
    <cellStyle name="Accent3 16 2" xfId="28001"/>
    <cellStyle name="Accent3 16 3" xfId="28002"/>
    <cellStyle name="Accent3 17" xfId="28003"/>
    <cellStyle name="Accent3 17 2" xfId="28004"/>
    <cellStyle name="Accent3 17 3" xfId="28005"/>
    <cellStyle name="Accent3 18" xfId="28006"/>
    <cellStyle name="Accent3 18 2" xfId="28007"/>
    <cellStyle name="Accent3 19" xfId="28008"/>
    <cellStyle name="Accent3 2" xfId="28009"/>
    <cellStyle name="Accent3 2 2" xfId="28010"/>
    <cellStyle name="Accent3 2 2 2" xfId="28011"/>
    <cellStyle name="Accent3 2 2 2 2" xfId="28012"/>
    <cellStyle name="Accent3 2 2 2 2 2" xfId="28013"/>
    <cellStyle name="Accent3 2 2 2 3" xfId="28014"/>
    <cellStyle name="Accent3 2 2 3" xfId="28015"/>
    <cellStyle name="Accent3 2 2 3 2" xfId="28016"/>
    <cellStyle name="Accent3 2 2 4" xfId="28017"/>
    <cellStyle name="Accent3 2 2 4 2" xfId="28018"/>
    <cellStyle name="Accent3 2 3" xfId="28019"/>
    <cellStyle name="Accent3 2 3 2" xfId="28020"/>
    <cellStyle name="Accent3 2 3 2 2" xfId="28021"/>
    <cellStyle name="Accent3 2 3 2 2 2" xfId="28022"/>
    <cellStyle name="Accent3 2 3 2 3" xfId="28023"/>
    <cellStyle name="Accent3 2 3 2 4" xfId="28024"/>
    <cellStyle name="Accent3 2 3 3" xfId="28025"/>
    <cellStyle name="Accent3 2 3 3 2" xfId="28026"/>
    <cellStyle name="Accent3 2 3 3 3" xfId="28027"/>
    <cellStyle name="Accent3 2 3 4" xfId="28028"/>
    <cellStyle name="Accent3 2 3 4 2" xfId="28029"/>
    <cellStyle name="Accent3 2 3 5" xfId="28030"/>
    <cellStyle name="Accent3 2 3 6" xfId="28031"/>
    <cellStyle name="Accent3 2 4" xfId="28032"/>
    <cellStyle name="Accent3 2 4 2" xfId="28033"/>
    <cellStyle name="Accent3 2 4 2 2" xfId="28034"/>
    <cellStyle name="Accent3 2 4 3" xfId="28035"/>
    <cellStyle name="Accent3 2 4 4" xfId="28036"/>
    <cellStyle name="Accent3 2 4 5" xfId="28037"/>
    <cellStyle name="Accent3 2 5" xfId="28038"/>
    <cellStyle name="Accent3 2 5 2" xfId="28039"/>
    <cellStyle name="Accent3 2 6" xfId="28040"/>
    <cellStyle name="Accent3 2 6 2" xfId="28041"/>
    <cellStyle name="Accent3 2 7" xfId="28042"/>
    <cellStyle name="Accent3 20" xfId="28043"/>
    <cellStyle name="Accent3 21" xfId="28044"/>
    <cellStyle name="Accent3 22" xfId="28045"/>
    <cellStyle name="Accent3 23" xfId="28046"/>
    <cellStyle name="Accent3 24" xfId="28047"/>
    <cellStyle name="Accent3 25" xfId="28048"/>
    <cellStyle name="Accent3 26" xfId="28049"/>
    <cellStyle name="Accent3 27" xfId="28050"/>
    <cellStyle name="Accent3 28" xfId="28051"/>
    <cellStyle name="Accent3 29" xfId="28052"/>
    <cellStyle name="Accent3 3" xfId="28053"/>
    <cellStyle name="Accent3 3 2" xfId="28054"/>
    <cellStyle name="Accent3 3 2 2" xfId="28055"/>
    <cellStyle name="Accent3 3 2 2 2" xfId="28056"/>
    <cellStyle name="Accent3 3 2 3" xfId="28057"/>
    <cellStyle name="Accent3 3 2 4" xfId="28058"/>
    <cellStyle name="Accent3 3 3" xfId="28059"/>
    <cellStyle name="Accent3 3 3 2" xfId="28060"/>
    <cellStyle name="Accent3 3 4" xfId="28061"/>
    <cellStyle name="Accent3 3 4 2" xfId="28062"/>
    <cellStyle name="Accent3 3 5" xfId="28063"/>
    <cellStyle name="Accent3 30" xfId="28064"/>
    <cellStyle name="Accent3 31" xfId="28065"/>
    <cellStyle name="Accent3 32" xfId="28066"/>
    <cellStyle name="Accent3 33" xfId="28067"/>
    <cellStyle name="Accent3 34" xfId="28068"/>
    <cellStyle name="Accent3 35" xfId="28069"/>
    <cellStyle name="Accent3 36" xfId="28070"/>
    <cellStyle name="Accent3 37" xfId="28071"/>
    <cellStyle name="Accent3 38" xfId="28072"/>
    <cellStyle name="Accent3 39" xfId="28073"/>
    <cellStyle name="Accent3 4" xfId="28074"/>
    <cellStyle name="Accent3 4 2" xfId="28075"/>
    <cellStyle name="Accent3 4 2 2" xfId="28076"/>
    <cellStyle name="Accent3 4 2 2 2" xfId="28077"/>
    <cellStyle name="Accent3 4 2 3" xfId="28078"/>
    <cellStyle name="Accent3 4 2 4" xfId="28079"/>
    <cellStyle name="Accent3 4 2 5" xfId="28080"/>
    <cellStyle name="Accent3 4 3" xfId="28081"/>
    <cellStyle name="Accent3 4 3 2" xfId="28082"/>
    <cellStyle name="Accent3 4 4" xfId="28083"/>
    <cellStyle name="Accent3 4 4 2" xfId="28084"/>
    <cellStyle name="Accent3 40" xfId="28085"/>
    <cellStyle name="Accent3 41" xfId="28086"/>
    <cellStyle name="Accent3 42" xfId="28087"/>
    <cellStyle name="Accent3 43" xfId="28088"/>
    <cellStyle name="Accent3 44" xfId="28089"/>
    <cellStyle name="Accent3 45" xfId="28090"/>
    <cellStyle name="Accent3 46" xfId="28091"/>
    <cellStyle name="Accent3 47" xfId="28092"/>
    <cellStyle name="Accent3 48" xfId="28093"/>
    <cellStyle name="Accent3 49" xfId="28094"/>
    <cellStyle name="Accent3 5" xfId="28095"/>
    <cellStyle name="Accent3 5 2" xfId="28096"/>
    <cellStyle name="Accent3 5 2 2" xfId="28097"/>
    <cellStyle name="Accent3 5 2 3" xfId="28098"/>
    <cellStyle name="Accent3 5 3" xfId="28099"/>
    <cellStyle name="Accent3 50" xfId="28100"/>
    <cellStyle name="Accent3 51" xfId="28101"/>
    <cellStyle name="Accent3 52" xfId="28102"/>
    <cellStyle name="Accent3 53" xfId="28103"/>
    <cellStyle name="Accent3 54" xfId="28104"/>
    <cellStyle name="Accent3 55" xfId="28105"/>
    <cellStyle name="Accent3 56" xfId="28106"/>
    <cellStyle name="Accent3 57" xfId="28107"/>
    <cellStyle name="Accent3 58" xfId="28108"/>
    <cellStyle name="Accent3 59" xfId="28109"/>
    <cellStyle name="Accent3 6" xfId="28110"/>
    <cellStyle name="Accent3 6 2" xfId="28111"/>
    <cellStyle name="Accent3 6 2 2" xfId="28112"/>
    <cellStyle name="Accent3 6 3" xfId="28113"/>
    <cellStyle name="Accent3 6 4" xfId="28114"/>
    <cellStyle name="Accent3 6 5" xfId="28115"/>
    <cellStyle name="Accent3 6 6" xfId="28116"/>
    <cellStyle name="Accent3 60" xfId="28117"/>
    <cellStyle name="Accent3 61" xfId="28118"/>
    <cellStyle name="Accent3 62" xfId="28119"/>
    <cellStyle name="Accent3 63" xfId="28120"/>
    <cellStyle name="Accent3 64" xfId="28121"/>
    <cellStyle name="Accent3 65" xfId="28122"/>
    <cellStyle name="Accent3 7" xfId="28123"/>
    <cellStyle name="Accent3 7 2" xfId="28124"/>
    <cellStyle name="Accent3 7 3" xfId="28125"/>
    <cellStyle name="Accent3 7 4" xfId="28126"/>
    <cellStyle name="Accent3 8" xfId="28127"/>
    <cellStyle name="Accent3 8 2" xfId="28128"/>
    <cellStyle name="Accent3 8 3" xfId="28129"/>
    <cellStyle name="Accent3 8 4" xfId="28130"/>
    <cellStyle name="Accent3 9" xfId="28131"/>
    <cellStyle name="Accent3 9 2" xfId="28132"/>
    <cellStyle name="Accent3 9 3" xfId="28133"/>
    <cellStyle name="Accent3 9 4" xfId="28134"/>
    <cellStyle name="Accent4 - 20%" xfId="28135"/>
    <cellStyle name="Accent4 - 20% 2" xfId="28136"/>
    <cellStyle name="Accent4 - 20% 3" xfId="28137"/>
    <cellStyle name="Accent4 - 20% 4" xfId="28138"/>
    <cellStyle name="Accent4 - 40%" xfId="28139"/>
    <cellStyle name="Accent4 - 40% 2" xfId="28140"/>
    <cellStyle name="Accent4 - 40% 3" xfId="28141"/>
    <cellStyle name="Accent4 - 40% 4" xfId="28142"/>
    <cellStyle name="Accent4 - 60%" xfId="28143"/>
    <cellStyle name="Accent4 - 60% 2" xfId="28144"/>
    <cellStyle name="Accent4 - 60% 3" xfId="28145"/>
    <cellStyle name="Accent4 - 60% 4" xfId="28146"/>
    <cellStyle name="Accent4 10" xfId="28147"/>
    <cellStyle name="Accent4 10 2" xfId="28148"/>
    <cellStyle name="Accent4 10 3" xfId="28149"/>
    <cellStyle name="Accent4 11" xfId="28150"/>
    <cellStyle name="Accent4 11 2" xfId="28151"/>
    <cellStyle name="Accent4 11 3" xfId="28152"/>
    <cellStyle name="Accent4 12" xfId="28153"/>
    <cellStyle name="Accent4 12 2" xfId="28154"/>
    <cellStyle name="Accent4 13" xfId="28155"/>
    <cellStyle name="Accent4 13 2" xfId="28156"/>
    <cellStyle name="Accent4 13 3" xfId="28157"/>
    <cellStyle name="Accent4 14" xfId="28158"/>
    <cellStyle name="Accent4 14 2" xfId="28159"/>
    <cellStyle name="Accent4 14 3" xfId="28160"/>
    <cellStyle name="Accent4 15" xfId="28161"/>
    <cellStyle name="Accent4 15 2" xfId="28162"/>
    <cellStyle name="Accent4 15 3" xfId="28163"/>
    <cellStyle name="Accent4 16" xfId="28164"/>
    <cellStyle name="Accent4 16 2" xfId="28165"/>
    <cellStyle name="Accent4 16 3" xfId="28166"/>
    <cellStyle name="Accent4 17" xfId="28167"/>
    <cellStyle name="Accent4 17 2" xfId="28168"/>
    <cellStyle name="Accent4 17 3" xfId="28169"/>
    <cellStyle name="Accent4 18" xfId="28170"/>
    <cellStyle name="Accent4 18 2" xfId="28171"/>
    <cellStyle name="Accent4 19" xfId="28172"/>
    <cellStyle name="Accent4 2" xfId="28173"/>
    <cellStyle name="Accent4 2 2" xfId="28174"/>
    <cellStyle name="Accent4 2 2 2" xfId="28175"/>
    <cellStyle name="Accent4 2 2 2 2" xfId="28176"/>
    <cellStyle name="Accent4 2 2 2 2 2" xfId="28177"/>
    <cellStyle name="Accent4 2 2 2 3" xfId="28178"/>
    <cellStyle name="Accent4 2 2 3" xfId="28179"/>
    <cellStyle name="Accent4 2 2 3 2" xfId="28180"/>
    <cellStyle name="Accent4 2 2 4" xfId="28181"/>
    <cellStyle name="Accent4 2 2 4 2" xfId="28182"/>
    <cellStyle name="Accent4 2 3" xfId="28183"/>
    <cellStyle name="Accent4 2 3 2" xfId="28184"/>
    <cellStyle name="Accent4 2 3 2 2" xfId="28185"/>
    <cellStyle name="Accent4 2 3 2 2 2" xfId="28186"/>
    <cellStyle name="Accent4 2 3 2 3" xfId="28187"/>
    <cellStyle name="Accent4 2 3 2 4" xfId="28188"/>
    <cellStyle name="Accent4 2 3 3" xfId="28189"/>
    <cellStyle name="Accent4 2 3 3 2" xfId="28190"/>
    <cellStyle name="Accent4 2 3 4" xfId="28191"/>
    <cellStyle name="Accent4 2 3 4 2" xfId="28192"/>
    <cellStyle name="Accent4 2 3 5" xfId="28193"/>
    <cellStyle name="Accent4 2 3 6" xfId="28194"/>
    <cellStyle name="Accent4 2 4" xfId="28195"/>
    <cellStyle name="Accent4 2 4 2" xfId="28196"/>
    <cellStyle name="Accent4 2 4 2 2" xfId="28197"/>
    <cellStyle name="Accent4 2 4 3" xfId="28198"/>
    <cellStyle name="Accent4 2 4 4" xfId="28199"/>
    <cellStyle name="Accent4 2 4 5" xfId="28200"/>
    <cellStyle name="Accent4 2 5" xfId="28201"/>
    <cellStyle name="Accent4 2 5 2" xfId="28202"/>
    <cellStyle name="Accent4 2 6" xfId="28203"/>
    <cellStyle name="Accent4 2 6 2" xfId="28204"/>
    <cellStyle name="Accent4 2 7" xfId="28205"/>
    <cellStyle name="Accent4 20" xfId="28206"/>
    <cellStyle name="Accent4 21" xfId="28207"/>
    <cellStyle name="Accent4 22" xfId="28208"/>
    <cellStyle name="Accent4 23" xfId="28209"/>
    <cellStyle name="Accent4 24" xfId="28210"/>
    <cellStyle name="Accent4 25" xfId="28211"/>
    <cellStyle name="Accent4 26" xfId="28212"/>
    <cellStyle name="Accent4 27" xfId="28213"/>
    <cellStyle name="Accent4 28" xfId="28214"/>
    <cellStyle name="Accent4 29" xfId="28215"/>
    <cellStyle name="Accent4 3" xfId="28216"/>
    <cellStyle name="Accent4 3 2" xfId="28217"/>
    <cellStyle name="Accent4 3 2 2" xfId="28218"/>
    <cellStyle name="Accent4 3 2 2 2" xfId="28219"/>
    <cellStyle name="Accent4 3 2 3" xfId="28220"/>
    <cellStyle name="Accent4 3 2 4" xfId="28221"/>
    <cellStyle name="Accent4 3 3" xfId="28222"/>
    <cellStyle name="Accent4 3 3 2" xfId="28223"/>
    <cellStyle name="Accent4 3 4" xfId="28224"/>
    <cellStyle name="Accent4 3 4 2" xfId="28225"/>
    <cellStyle name="Accent4 3 5" xfId="28226"/>
    <cellStyle name="Accent4 30" xfId="28227"/>
    <cellStyle name="Accent4 31" xfId="28228"/>
    <cellStyle name="Accent4 32" xfId="28229"/>
    <cellStyle name="Accent4 33" xfId="28230"/>
    <cellStyle name="Accent4 34" xfId="28231"/>
    <cellStyle name="Accent4 35" xfId="28232"/>
    <cellStyle name="Accent4 36" xfId="28233"/>
    <cellStyle name="Accent4 37" xfId="28234"/>
    <cellStyle name="Accent4 38" xfId="28235"/>
    <cellStyle name="Accent4 39" xfId="28236"/>
    <cellStyle name="Accent4 4" xfId="28237"/>
    <cellStyle name="Accent4 4 2" xfId="28238"/>
    <cellStyle name="Accent4 4 2 2" xfId="28239"/>
    <cellStyle name="Accent4 4 2 2 2" xfId="28240"/>
    <cellStyle name="Accent4 4 2 3" xfId="28241"/>
    <cellStyle name="Accent4 4 2 4" xfId="28242"/>
    <cellStyle name="Accent4 4 2 5" xfId="28243"/>
    <cellStyle name="Accent4 4 3" xfId="28244"/>
    <cellStyle name="Accent4 4 3 2" xfId="28245"/>
    <cellStyle name="Accent4 4 4" xfId="28246"/>
    <cellStyle name="Accent4 4 4 2" xfId="28247"/>
    <cellStyle name="Accent4 40" xfId="28248"/>
    <cellStyle name="Accent4 41" xfId="28249"/>
    <cellStyle name="Accent4 42" xfId="28250"/>
    <cellStyle name="Accent4 43" xfId="28251"/>
    <cellStyle name="Accent4 44" xfId="28252"/>
    <cellStyle name="Accent4 45" xfId="28253"/>
    <cellStyle name="Accent4 46" xfId="28254"/>
    <cellStyle name="Accent4 47" xfId="28255"/>
    <cellStyle name="Accent4 48" xfId="28256"/>
    <cellStyle name="Accent4 49" xfId="28257"/>
    <cellStyle name="Accent4 5" xfId="28258"/>
    <cellStyle name="Accent4 5 2" xfId="28259"/>
    <cellStyle name="Accent4 5 2 2" xfId="28260"/>
    <cellStyle name="Accent4 5 2 3" xfId="28261"/>
    <cellStyle name="Accent4 5 3" xfId="28262"/>
    <cellStyle name="Accent4 50" xfId="28263"/>
    <cellStyle name="Accent4 51" xfId="28264"/>
    <cellStyle name="Accent4 52" xfId="28265"/>
    <cellStyle name="Accent4 53" xfId="28266"/>
    <cellStyle name="Accent4 54" xfId="28267"/>
    <cellStyle name="Accent4 55" xfId="28268"/>
    <cellStyle name="Accent4 56" xfId="28269"/>
    <cellStyle name="Accent4 57" xfId="28270"/>
    <cellStyle name="Accent4 58" xfId="28271"/>
    <cellStyle name="Accent4 59" xfId="28272"/>
    <cellStyle name="Accent4 6" xfId="28273"/>
    <cellStyle name="Accent4 6 2" xfId="28274"/>
    <cellStyle name="Accent4 6 2 2" xfId="28275"/>
    <cellStyle name="Accent4 6 3" xfId="28276"/>
    <cellStyle name="Accent4 6 4" xfId="28277"/>
    <cellStyle name="Accent4 6 5" xfId="28278"/>
    <cellStyle name="Accent4 6 6" xfId="28279"/>
    <cellStyle name="Accent4 60" xfId="28280"/>
    <cellStyle name="Accent4 61" xfId="28281"/>
    <cellStyle name="Accent4 62" xfId="28282"/>
    <cellStyle name="Accent4 63" xfId="28283"/>
    <cellStyle name="Accent4 64" xfId="28284"/>
    <cellStyle name="Accent4 65" xfId="28285"/>
    <cellStyle name="Accent4 7" xfId="28286"/>
    <cellStyle name="Accent4 7 2" xfId="28287"/>
    <cellStyle name="Accent4 7 3" xfId="28288"/>
    <cellStyle name="Accent4 7 4" xfId="28289"/>
    <cellStyle name="Accent4 8" xfId="28290"/>
    <cellStyle name="Accent4 8 2" xfId="28291"/>
    <cellStyle name="Accent4 8 3" xfId="28292"/>
    <cellStyle name="Accent4 8 4" xfId="28293"/>
    <cellStyle name="Accent4 9" xfId="28294"/>
    <cellStyle name="Accent4 9 2" xfId="28295"/>
    <cellStyle name="Accent4 9 3" xfId="28296"/>
    <cellStyle name="Accent4 9 4" xfId="28297"/>
    <cellStyle name="Accent5 - 20%" xfId="28298"/>
    <cellStyle name="Accent5 - 20% 2" xfId="28299"/>
    <cellStyle name="Accent5 - 20% 3" xfId="28300"/>
    <cellStyle name="Accent5 - 20% 4" xfId="28301"/>
    <cellStyle name="Accent5 - 40%" xfId="28302"/>
    <cellStyle name="Accent5 - 40% 2" xfId="28303"/>
    <cellStyle name="Accent5 - 60%" xfId="28304"/>
    <cellStyle name="Accent5 - 60% 2" xfId="28305"/>
    <cellStyle name="Accent5 - 60% 3" xfId="28306"/>
    <cellStyle name="Accent5 - 60% 4" xfId="28307"/>
    <cellStyle name="Accent5 10" xfId="28308"/>
    <cellStyle name="Accent5 10 2" xfId="28309"/>
    <cellStyle name="Accent5 11" xfId="28310"/>
    <cellStyle name="Accent5 11 2" xfId="28311"/>
    <cellStyle name="Accent5 12" xfId="28312"/>
    <cellStyle name="Accent5 12 2" xfId="28313"/>
    <cellStyle name="Accent5 13" xfId="28314"/>
    <cellStyle name="Accent5 13 2" xfId="28315"/>
    <cellStyle name="Accent5 13 3" xfId="28316"/>
    <cellStyle name="Accent5 14" xfId="28317"/>
    <cellStyle name="Accent5 14 2" xfId="28318"/>
    <cellStyle name="Accent5 14 3" xfId="28319"/>
    <cellStyle name="Accent5 15" xfId="28320"/>
    <cellStyle name="Accent5 15 2" xfId="28321"/>
    <cellStyle name="Accent5 15 3" xfId="28322"/>
    <cellStyle name="Accent5 16" xfId="28323"/>
    <cellStyle name="Accent5 16 2" xfId="28324"/>
    <cellStyle name="Accent5 16 3" xfId="28325"/>
    <cellStyle name="Accent5 17" xfId="28326"/>
    <cellStyle name="Accent5 17 2" xfId="28327"/>
    <cellStyle name="Accent5 17 3" xfId="28328"/>
    <cellStyle name="Accent5 18" xfId="28329"/>
    <cellStyle name="Accent5 18 2" xfId="28330"/>
    <cellStyle name="Accent5 19" xfId="28331"/>
    <cellStyle name="Accent5 19 2" xfId="28332"/>
    <cellStyle name="Accent5 2" xfId="28333"/>
    <cellStyle name="Accent5 2 2" xfId="28334"/>
    <cellStyle name="Accent5 2 2 2" xfId="28335"/>
    <cellStyle name="Accent5 2 2 2 2" xfId="28336"/>
    <cellStyle name="Accent5 2 2 2 2 2" xfId="28337"/>
    <cellStyle name="Accent5 2 2 2 3" xfId="28338"/>
    <cellStyle name="Accent5 2 2 3" xfId="28339"/>
    <cellStyle name="Accent5 2 2 3 2" xfId="28340"/>
    <cellStyle name="Accent5 2 2 4" xfId="28341"/>
    <cellStyle name="Accent5 2 2 4 2" xfId="28342"/>
    <cellStyle name="Accent5 2 3" xfId="28343"/>
    <cellStyle name="Accent5 2 3 2" xfId="28344"/>
    <cellStyle name="Accent5 2 3 2 2" xfId="28345"/>
    <cellStyle name="Accent5 2 3 2 2 2" xfId="28346"/>
    <cellStyle name="Accent5 2 3 2 3" xfId="28347"/>
    <cellStyle name="Accent5 2 3 2 4" xfId="28348"/>
    <cellStyle name="Accent5 2 3 3" xfId="28349"/>
    <cellStyle name="Accent5 2 3 3 2" xfId="28350"/>
    <cellStyle name="Accent5 2 3 4" xfId="28351"/>
    <cellStyle name="Accent5 2 3 4 2" xfId="28352"/>
    <cellStyle name="Accent5 2 3 5" xfId="28353"/>
    <cellStyle name="Accent5 2 3 6" xfId="28354"/>
    <cellStyle name="Accent5 2 4" xfId="28355"/>
    <cellStyle name="Accent5 2 4 2" xfId="28356"/>
    <cellStyle name="Accent5 2 4 2 2" xfId="28357"/>
    <cellStyle name="Accent5 2 4 3" xfId="28358"/>
    <cellStyle name="Accent5 2 4 4" xfId="28359"/>
    <cellStyle name="Accent5 2 5" xfId="28360"/>
    <cellStyle name="Accent5 2 5 2" xfId="28361"/>
    <cellStyle name="Accent5 2 6" xfId="28362"/>
    <cellStyle name="Accent5 2 6 2" xfId="28363"/>
    <cellStyle name="Accent5 20" xfId="28364"/>
    <cellStyle name="Accent5 20 2" xfId="28365"/>
    <cellStyle name="Accent5 21" xfId="28366"/>
    <cellStyle name="Accent5 21 2" xfId="28367"/>
    <cellStyle name="Accent5 22" xfId="28368"/>
    <cellStyle name="Accent5 22 2" xfId="28369"/>
    <cellStyle name="Accent5 23" xfId="28370"/>
    <cellStyle name="Accent5 23 2" xfId="28371"/>
    <cellStyle name="Accent5 24" xfId="28372"/>
    <cellStyle name="Accent5 24 2" xfId="28373"/>
    <cellStyle name="Accent5 25" xfId="28374"/>
    <cellStyle name="Accent5 25 2" xfId="28375"/>
    <cellStyle name="Accent5 26" xfId="28376"/>
    <cellStyle name="Accent5 26 2" xfId="28377"/>
    <cellStyle name="Accent5 27" xfId="28378"/>
    <cellStyle name="Accent5 27 2" xfId="28379"/>
    <cellStyle name="Accent5 28" xfId="28380"/>
    <cellStyle name="Accent5 28 2" xfId="28381"/>
    <cellStyle name="Accent5 29" xfId="28382"/>
    <cellStyle name="Accent5 29 2" xfId="28383"/>
    <cellStyle name="Accent5 3" xfId="28384"/>
    <cellStyle name="Accent5 3 2" xfId="28385"/>
    <cellStyle name="Accent5 3 2 2" xfId="28386"/>
    <cellStyle name="Accent5 3 2 2 2" xfId="28387"/>
    <cellStyle name="Accent5 3 2 3" xfId="28388"/>
    <cellStyle name="Accent5 3 2 4" xfId="28389"/>
    <cellStyle name="Accent5 3 3" xfId="28390"/>
    <cellStyle name="Accent5 3 3 2" xfId="28391"/>
    <cellStyle name="Accent5 3 4" xfId="28392"/>
    <cellStyle name="Accent5 3 4 2" xfId="28393"/>
    <cellStyle name="Accent5 30" xfId="28394"/>
    <cellStyle name="Accent5 30 2" xfId="28395"/>
    <cellStyle name="Accent5 31" xfId="28396"/>
    <cellStyle name="Accent5 32" xfId="28397"/>
    <cellStyle name="Accent5 33" xfId="28398"/>
    <cellStyle name="Accent5 34" xfId="28399"/>
    <cellStyle name="Accent5 35" xfId="28400"/>
    <cellStyle name="Accent5 36" xfId="28401"/>
    <cellStyle name="Accent5 37" xfId="28402"/>
    <cellStyle name="Accent5 38" xfId="28403"/>
    <cellStyle name="Accent5 39" xfId="28404"/>
    <cellStyle name="Accent5 4" xfId="28405"/>
    <cellStyle name="Accent5 4 2" xfId="28406"/>
    <cellStyle name="Accent5 4 2 2" xfId="28407"/>
    <cellStyle name="Accent5 4 2 2 2" xfId="28408"/>
    <cellStyle name="Accent5 4 2 3" xfId="28409"/>
    <cellStyle name="Accent5 4 2 4" xfId="28410"/>
    <cellStyle name="Accent5 4 2 5" xfId="28411"/>
    <cellStyle name="Accent5 4 3" xfId="28412"/>
    <cellStyle name="Accent5 4 3 2" xfId="28413"/>
    <cellStyle name="Accent5 4 4" xfId="28414"/>
    <cellStyle name="Accent5 4 4 2" xfId="28415"/>
    <cellStyle name="Accent5 40" xfId="28416"/>
    <cellStyle name="Accent5 41" xfId="28417"/>
    <cellStyle name="Accent5 42" xfId="28418"/>
    <cellStyle name="Accent5 43" xfId="28419"/>
    <cellStyle name="Accent5 44" xfId="28420"/>
    <cellStyle name="Accent5 45" xfId="28421"/>
    <cellStyle name="Accent5 46" xfId="28422"/>
    <cellStyle name="Accent5 47" xfId="28423"/>
    <cellStyle name="Accent5 48" xfId="28424"/>
    <cellStyle name="Accent5 49" xfId="28425"/>
    <cellStyle name="Accent5 5" xfId="28426"/>
    <cellStyle name="Accent5 5 2" xfId="28427"/>
    <cellStyle name="Accent5 5 2 2" xfId="28428"/>
    <cellStyle name="Accent5 50" xfId="28429"/>
    <cellStyle name="Accent5 51" xfId="28430"/>
    <cellStyle name="Accent5 52" xfId="28431"/>
    <cellStyle name="Accent5 53" xfId="28432"/>
    <cellStyle name="Accent5 54" xfId="28433"/>
    <cellStyle name="Accent5 55" xfId="28434"/>
    <cellStyle name="Accent5 56" xfId="28435"/>
    <cellStyle name="Accent5 57" xfId="28436"/>
    <cellStyle name="Accent5 58" xfId="28437"/>
    <cellStyle name="Accent5 59" xfId="28438"/>
    <cellStyle name="Accent5 6" xfId="28439"/>
    <cellStyle name="Accent5 6 2" xfId="28440"/>
    <cellStyle name="Accent5 6 2 2" xfId="28441"/>
    <cellStyle name="Accent5 6 3" xfId="28442"/>
    <cellStyle name="Accent5 6 4" xfId="28443"/>
    <cellStyle name="Accent5 6 5" xfId="28444"/>
    <cellStyle name="Accent5 60" xfId="28445"/>
    <cellStyle name="Accent5 61" xfId="28446"/>
    <cellStyle name="Accent5 62" xfId="28447"/>
    <cellStyle name="Accent5 63" xfId="28448"/>
    <cellStyle name="Accent5 64" xfId="28449"/>
    <cellStyle name="Accent5 65" xfId="28450"/>
    <cellStyle name="Accent5 7" xfId="28451"/>
    <cellStyle name="Accent5 7 2" xfId="28452"/>
    <cellStyle name="Accent5 7 3" xfId="28453"/>
    <cellStyle name="Accent5 8" xfId="28454"/>
    <cellStyle name="Accent5 8 2" xfId="28455"/>
    <cellStyle name="Accent5 8 3" xfId="28456"/>
    <cellStyle name="Accent5 9" xfId="28457"/>
    <cellStyle name="Accent5 9 2" xfId="28458"/>
    <cellStyle name="Accent6 - 20%" xfId="28459"/>
    <cellStyle name="Accent6 - 20% 2" xfId="28460"/>
    <cellStyle name="Accent6 - 40%" xfId="28461"/>
    <cellStyle name="Accent6 - 40% 2" xfId="28462"/>
    <cellStyle name="Accent6 - 40% 3" xfId="28463"/>
    <cellStyle name="Accent6 - 40% 4" xfId="28464"/>
    <cellStyle name="Accent6 - 60%" xfId="28465"/>
    <cellStyle name="Accent6 - 60% 2" xfId="28466"/>
    <cellStyle name="Accent6 - 60% 3" xfId="28467"/>
    <cellStyle name="Accent6 - 60% 4" xfId="28468"/>
    <cellStyle name="Accent6 10" xfId="28469"/>
    <cellStyle name="Accent6 10 2" xfId="28470"/>
    <cellStyle name="Accent6 10 3" xfId="28471"/>
    <cellStyle name="Accent6 11" xfId="28472"/>
    <cellStyle name="Accent6 11 2" xfId="28473"/>
    <cellStyle name="Accent6 11 3" xfId="28474"/>
    <cellStyle name="Accent6 12" xfId="28475"/>
    <cellStyle name="Accent6 12 2" xfId="28476"/>
    <cellStyle name="Accent6 13" xfId="28477"/>
    <cellStyle name="Accent6 13 2" xfId="28478"/>
    <cellStyle name="Accent6 13 3" xfId="28479"/>
    <cellStyle name="Accent6 14" xfId="28480"/>
    <cellStyle name="Accent6 14 2" xfId="28481"/>
    <cellStyle name="Accent6 14 3" xfId="28482"/>
    <cellStyle name="Accent6 15" xfId="28483"/>
    <cellStyle name="Accent6 15 2" xfId="28484"/>
    <cellStyle name="Accent6 15 3" xfId="28485"/>
    <cellStyle name="Accent6 16" xfId="28486"/>
    <cellStyle name="Accent6 16 2" xfId="28487"/>
    <cellStyle name="Accent6 16 3" xfId="28488"/>
    <cellStyle name="Accent6 17" xfId="28489"/>
    <cellStyle name="Accent6 17 2" xfId="28490"/>
    <cellStyle name="Accent6 17 3" xfId="28491"/>
    <cellStyle name="Accent6 18" xfId="28492"/>
    <cellStyle name="Accent6 18 2" xfId="28493"/>
    <cellStyle name="Accent6 19" xfId="28494"/>
    <cellStyle name="Accent6 2" xfId="28495"/>
    <cellStyle name="Accent6 2 2" xfId="28496"/>
    <cellStyle name="Accent6 2 2 2" xfId="28497"/>
    <cellStyle name="Accent6 2 2 2 2" xfId="28498"/>
    <cellStyle name="Accent6 2 2 2 2 2" xfId="28499"/>
    <cellStyle name="Accent6 2 2 2 3" xfId="28500"/>
    <cellStyle name="Accent6 2 2 3" xfId="28501"/>
    <cellStyle name="Accent6 2 2 3 2" xfId="28502"/>
    <cellStyle name="Accent6 2 2 4" xfId="28503"/>
    <cellStyle name="Accent6 2 2 4 2" xfId="28504"/>
    <cellStyle name="Accent6 2 3" xfId="28505"/>
    <cellStyle name="Accent6 2 3 2" xfId="28506"/>
    <cellStyle name="Accent6 2 3 2 2" xfId="28507"/>
    <cellStyle name="Accent6 2 3 2 2 2" xfId="28508"/>
    <cellStyle name="Accent6 2 3 2 3" xfId="28509"/>
    <cellStyle name="Accent6 2 3 2 4" xfId="28510"/>
    <cellStyle name="Accent6 2 3 3" xfId="28511"/>
    <cellStyle name="Accent6 2 3 3 2" xfId="28512"/>
    <cellStyle name="Accent6 2 3 3 3" xfId="28513"/>
    <cellStyle name="Accent6 2 3 4" xfId="28514"/>
    <cellStyle name="Accent6 2 3 4 2" xfId="28515"/>
    <cellStyle name="Accent6 2 3 5" xfId="28516"/>
    <cellStyle name="Accent6 2 3 6" xfId="28517"/>
    <cellStyle name="Accent6 2 4" xfId="28518"/>
    <cellStyle name="Accent6 2 4 2" xfId="28519"/>
    <cellStyle name="Accent6 2 4 2 2" xfId="28520"/>
    <cellStyle name="Accent6 2 4 3" xfId="28521"/>
    <cellStyle name="Accent6 2 4 4" xfId="28522"/>
    <cellStyle name="Accent6 2 4 5" xfId="28523"/>
    <cellStyle name="Accent6 2 5" xfId="28524"/>
    <cellStyle name="Accent6 2 5 2" xfId="28525"/>
    <cellStyle name="Accent6 2 6" xfId="28526"/>
    <cellStyle name="Accent6 2 6 2" xfId="28527"/>
    <cellStyle name="Accent6 2 7" xfId="28528"/>
    <cellStyle name="Accent6 20" xfId="28529"/>
    <cellStyle name="Accent6 21" xfId="28530"/>
    <cellStyle name="Accent6 22" xfId="28531"/>
    <cellStyle name="Accent6 23" xfId="28532"/>
    <cellStyle name="Accent6 24" xfId="28533"/>
    <cellStyle name="Accent6 25" xfId="28534"/>
    <cellStyle name="Accent6 26" xfId="28535"/>
    <cellStyle name="Accent6 27" xfId="28536"/>
    <cellStyle name="Accent6 28" xfId="28537"/>
    <cellStyle name="Accent6 29" xfId="28538"/>
    <cellStyle name="Accent6 3" xfId="28539"/>
    <cellStyle name="Accent6 3 2" xfId="28540"/>
    <cellStyle name="Accent6 3 2 2" xfId="28541"/>
    <cellStyle name="Accent6 3 2 2 2" xfId="28542"/>
    <cellStyle name="Accent6 3 2 3" xfId="28543"/>
    <cellStyle name="Accent6 3 2 4" xfId="28544"/>
    <cellStyle name="Accent6 3 3" xfId="28545"/>
    <cellStyle name="Accent6 3 3 2" xfId="28546"/>
    <cellStyle name="Accent6 3 4" xfId="28547"/>
    <cellStyle name="Accent6 3 4 2" xfId="28548"/>
    <cellStyle name="Accent6 3 5" xfId="28549"/>
    <cellStyle name="Accent6 30" xfId="28550"/>
    <cellStyle name="Accent6 31" xfId="28551"/>
    <cellStyle name="Accent6 32" xfId="28552"/>
    <cellStyle name="Accent6 33" xfId="28553"/>
    <cellStyle name="Accent6 34" xfId="28554"/>
    <cellStyle name="Accent6 35" xfId="28555"/>
    <cellStyle name="Accent6 36" xfId="28556"/>
    <cellStyle name="Accent6 37" xfId="28557"/>
    <cellStyle name="Accent6 38" xfId="28558"/>
    <cellStyle name="Accent6 39" xfId="28559"/>
    <cellStyle name="Accent6 4" xfId="28560"/>
    <cellStyle name="Accent6 4 2" xfId="28561"/>
    <cellStyle name="Accent6 4 2 2" xfId="28562"/>
    <cellStyle name="Accent6 4 2 2 2" xfId="28563"/>
    <cellStyle name="Accent6 4 2 3" xfId="28564"/>
    <cellStyle name="Accent6 4 2 4" xfId="28565"/>
    <cellStyle name="Accent6 4 2 5" xfId="28566"/>
    <cellStyle name="Accent6 4 3" xfId="28567"/>
    <cellStyle name="Accent6 4 3 2" xfId="28568"/>
    <cellStyle name="Accent6 4 4" xfId="28569"/>
    <cellStyle name="Accent6 4 4 2" xfId="28570"/>
    <cellStyle name="Accent6 40" xfId="28571"/>
    <cellStyle name="Accent6 41" xfId="28572"/>
    <cellStyle name="Accent6 42" xfId="28573"/>
    <cellStyle name="Accent6 43" xfId="28574"/>
    <cellStyle name="Accent6 44" xfId="28575"/>
    <cellStyle name="Accent6 45" xfId="28576"/>
    <cellStyle name="Accent6 46" xfId="28577"/>
    <cellStyle name="Accent6 47" xfId="28578"/>
    <cellStyle name="Accent6 48" xfId="28579"/>
    <cellStyle name="Accent6 49" xfId="28580"/>
    <cellStyle name="Accent6 5" xfId="28581"/>
    <cellStyle name="Accent6 5 2" xfId="28582"/>
    <cellStyle name="Accent6 5 2 2" xfId="28583"/>
    <cellStyle name="Accent6 5 2 3" xfId="28584"/>
    <cellStyle name="Accent6 5 3" xfId="28585"/>
    <cellStyle name="Accent6 50" xfId="28586"/>
    <cellStyle name="Accent6 51" xfId="28587"/>
    <cellStyle name="Accent6 52" xfId="28588"/>
    <cellStyle name="Accent6 53" xfId="28589"/>
    <cellStyle name="Accent6 54" xfId="28590"/>
    <cellStyle name="Accent6 55" xfId="28591"/>
    <cellStyle name="Accent6 56" xfId="28592"/>
    <cellStyle name="Accent6 57" xfId="28593"/>
    <cellStyle name="Accent6 58" xfId="28594"/>
    <cellStyle name="Accent6 59" xfId="28595"/>
    <cellStyle name="Accent6 6" xfId="28596"/>
    <cellStyle name="Accent6 6 2" xfId="28597"/>
    <cellStyle name="Accent6 6 2 2" xfId="28598"/>
    <cellStyle name="Accent6 6 3" xfId="28599"/>
    <cellStyle name="Accent6 6 4" xfId="28600"/>
    <cellStyle name="Accent6 6 5" xfId="28601"/>
    <cellStyle name="Accent6 6 6" xfId="28602"/>
    <cellStyle name="Accent6 60" xfId="28603"/>
    <cellStyle name="Accent6 61" xfId="28604"/>
    <cellStyle name="Accent6 62" xfId="28605"/>
    <cellStyle name="Accent6 63" xfId="28606"/>
    <cellStyle name="Accent6 64" xfId="28607"/>
    <cellStyle name="Accent6 65" xfId="28608"/>
    <cellStyle name="Accent6 7" xfId="28609"/>
    <cellStyle name="Accent6 7 2" xfId="28610"/>
    <cellStyle name="Accent6 7 3" xfId="28611"/>
    <cellStyle name="Accent6 7 4" xfId="28612"/>
    <cellStyle name="Accent6 8" xfId="28613"/>
    <cellStyle name="Accent6 8 2" xfId="28614"/>
    <cellStyle name="Accent6 8 3" xfId="28615"/>
    <cellStyle name="Accent6 8 4" xfId="28616"/>
    <cellStyle name="Accent6 9" xfId="28617"/>
    <cellStyle name="Accent6 9 2" xfId="28618"/>
    <cellStyle name="Accent6 9 3" xfId="28619"/>
    <cellStyle name="Accent6 9 4" xfId="28620"/>
    <cellStyle name="Bad 10" xfId="28621"/>
    <cellStyle name="Bad 11" xfId="28622"/>
    <cellStyle name="Bad 12" xfId="28623"/>
    <cellStyle name="Bad 13" xfId="28624"/>
    <cellStyle name="Bad 14" xfId="28625"/>
    <cellStyle name="Bad 15" xfId="28626"/>
    <cellStyle name="Bad 16" xfId="28627"/>
    <cellStyle name="Bad 17" xfId="28628"/>
    <cellStyle name="Bad 18" xfId="28629"/>
    <cellStyle name="Bad 19" xfId="28630"/>
    <cellStyle name="Bad 2" xfId="28631"/>
    <cellStyle name="Bad 2 2" xfId="28632"/>
    <cellStyle name="Bad 2 2 2" xfId="28633"/>
    <cellStyle name="Bad 2 2 2 2" xfId="28634"/>
    <cellStyle name="Bad 2 2 2 2 2" xfId="28635"/>
    <cellStyle name="Bad 2 2 2 3" xfId="28636"/>
    <cellStyle name="Bad 2 2 3" xfId="28637"/>
    <cellStyle name="Bad 2 2 3 2" xfId="28638"/>
    <cellStyle name="Bad 2 2 4" xfId="28639"/>
    <cellStyle name="Bad 2 2 4 2" xfId="28640"/>
    <cellStyle name="Bad 2 3" xfId="28641"/>
    <cellStyle name="Bad 2 3 2" xfId="28642"/>
    <cellStyle name="Bad 2 3 2 2" xfId="28643"/>
    <cellStyle name="Bad 2 3 2 2 2" xfId="28644"/>
    <cellStyle name="Bad 2 3 2 3" xfId="28645"/>
    <cellStyle name="Bad 2 3 2 4" xfId="28646"/>
    <cellStyle name="Bad 2 3 3" xfId="28647"/>
    <cellStyle name="Bad 2 3 3 2" xfId="28648"/>
    <cellStyle name="Bad 2 3 3 3" xfId="28649"/>
    <cellStyle name="Bad 2 3 4" xfId="28650"/>
    <cellStyle name="Bad 2 3 4 2" xfId="28651"/>
    <cellStyle name="Bad 2 3 5" xfId="28652"/>
    <cellStyle name="Bad 2 3 6" xfId="28653"/>
    <cellStyle name="Bad 2 4" xfId="28654"/>
    <cellStyle name="Bad 2 4 2" xfId="28655"/>
    <cellStyle name="Bad 2 4 2 2" xfId="28656"/>
    <cellStyle name="Bad 2 4 3" xfId="28657"/>
    <cellStyle name="Bad 2 4 4" xfId="28658"/>
    <cellStyle name="Bad 2 4 5" xfId="28659"/>
    <cellStyle name="Bad 2 5" xfId="28660"/>
    <cellStyle name="Bad 2 5 2" xfId="28661"/>
    <cellStyle name="Bad 2 6" xfId="28662"/>
    <cellStyle name="Bad 2 6 2" xfId="28663"/>
    <cellStyle name="Bad 2 7" xfId="28664"/>
    <cellStyle name="Bad 20" xfId="28665"/>
    <cellStyle name="Bad 21" xfId="28666"/>
    <cellStyle name="Bad 22" xfId="28667"/>
    <cellStyle name="Bad 23" xfId="28668"/>
    <cellStyle name="Bad 24" xfId="28669"/>
    <cellStyle name="Bad 25" xfId="28670"/>
    <cellStyle name="Bad 26" xfId="28671"/>
    <cellStyle name="Bad 27" xfId="28672"/>
    <cellStyle name="Bad 28" xfId="28673"/>
    <cellStyle name="Bad 29" xfId="28674"/>
    <cellStyle name="Bad 3" xfId="28675"/>
    <cellStyle name="Bad 3 2" xfId="28676"/>
    <cellStyle name="Bad 3 2 2" xfId="28677"/>
    <cellStyle name="Bad 3 2 2 2" xfId="28678"/>
    <cellStyle name="Bad 3 2 3" xfId="28679"/>
    <cellStyle name="Bad 3 3" xfId="28680"/>
    <cellStyle name="Bad 3 3 2" xfId="28681"/>
    <cellStyle name="Bad 3 4" xfId="28682"/>
    <cellStyle name="Bad 3 4 2" xfId="28683"/>
    <cellStyle name="Bad 3 5" xfId="28684"/>
    <cellStyle name="Bad 30" xfId="28685"/>
    <cellStyle name="Bad 31" xfId="28686"/>
    <cellStyle name="Bad 32" xfId="28687"/>
    <cellStyle name="Bad 33" xfId="28688"/>
    <cellStyle name="Bad 34" xfId="28689"/>
    <cellStyle name="Bad 35" xfId="28690"/>
    <cellStyle name="Bad 36" xfId="28691"/>
    <cellStyle name="Bad 37" xfId="28692"/>
    <cellStyle name="Bad 38" xfId="28693"/>
    <cellStyle name="Bad 39" xfId="28694"/>
    <cellStyle name="Bad 4" xfId="28695"/>
    <cellStyle name="Bad 4 2" xfId="28696"/>
    <cellStyle name="Bad 4 2 2" xfId="28697"/>
    <cellStyle name="Bad 4 2 2 2" xfId="28698"/>
    <cellStyle name="Bad 4 2 3" xfId="28699"/>
    <cellStyle name="Bad 4 2 4" xfId="28700"/>
    <cellStyle name="Bad 4 3" xfId="28701"/>
    <cellStyle name="Bad 4 3 2" xfId="28702"/>
    <cellStyle name="Bad 4 4" xfId="28703"/>
    <cellStyle name="Bad 4 4 2" xfId="28704"/>
    <cellStyle name="Bad 4 5" xfId="28705"/>
    <cellStyle name="Bad 40" xfId="28706"/>
    <cellStyle name="Bad 41" xfId="28707"/>
    <cellStyle name="Bad 42" xfId="28708"/>
    <cellStyle name="Bad 43" xfId="28709"/>
    <cellStyle name="Bad 44" xfId="28710"/>
    <cellStyle name="Bad 45" xfId="28711"/>
    <cellStyle name="Bad 46" xfId="28712"/>
    <cellStyle name="Bad 47" xfId="28713"/>
    <cellStyle name="Bad 48" xfId="28714"/>
    <cellStyle name="Bad 49" xfId="28715"/>
    <cellStyle name="Bad 5" xfId="28716"/>
    <cellStyle name="Bad 5 2" xfId="28717"/>
    <cellStyle name="Bad 5 2 2" xfId="28718"/>
    <cellStyle name="Bad 5 2 3" xfId="28719"/>
    <cellStyle name="Bad 5 3" xfId="28720"/>
    <cellStyle name="Bad 50" xfId="28721"/>
    <cellStyle name="Bad 51" xfId="28722"/>
    <cellStyle name="Bad 52" xfId="28723"/>
    <cellStyle name="Bad 53" xfId="28724"/>
    <cellStyle name="Bad 54" xfId="28725"/>
    <cellStyle name="Bad 55" xfId="28726"/>
    <cellStyle name="Bad 56" xfId="28727"/>
    <cellStyle name="Bad 57" xfId="28728"/>
    <cellStyle name="Bad 58" xfId="28729"/>
    <cellStyle name="Bad 59" xfId="28730"/>
    <cellStyle name="Bad 6" xfId="28731"/>
    <cellStyle name="Bad 6 2" xfId="28732"/>
    <cellStyle name="Bad 6 2 2" xfId="28733"/>
    <cellStyle name="Bad 6 3" xfId="28734"/>
    <cellStyle name="Bad 6 4" xfId="28735"/>
    <cellStyle name="Bad 6 5" xfId="28736"/>
    <cellStyle name="Bad 60" xfId="28737"/>
    <cellStyle name="Bad 61" xfId="28738"/>
    <cellStyle name="Bad 62" xfId="28739"/>
    <cellStyle name="Bad 63" xfId="28740"/>
    <cellStyle name="Bad 64" xfId="28741"/>
    <cellStyle name="Bad 65" xfId="28742"/>
    <cellStyle name="Bad 7" xfId="28743"/>
    <cellStyle name="Bad 7 2" xfId="28744"/>
    <cellStyle name="Bad 7 3" xfId="28745"/>
    <cellStyle name="Bad 8" xfId="28746"/>
    <cellStyle name="Bad 9" xfId="28747"/>
    <cellStyle name="Band 2" xfId="28748"/>
    <cellStyle name="blank" xfId="28749"/>
    <cellStyle name="blank 2" xfId="28750"/>
    <cellStyle name="bld-li - Style4" xfId="28751"/>
    <cellStyle name="C06_Main text" xfId="28752"/>
    <cellStyle name="C07_Main text Bold Green" xfId="28753"/>
    <cellStyle name="C08_2001 Col heads" xfId="28754"/>
    <cellStyle name="C10_2001 Figs Black" xfId="28755"/>
    <cellStyle name="C11_2002 Figs Bold Green" xfId="28756"/>
    <cellStyle name="C13_2001 Figs 1 decimals" xfId="28757"/>
    <cellStyle name="C15_Main text Bold Black" xfId="28758"/>
    <cellStyle name="Calc Currency (0)" xfId="28759"/>
    <cellStyle name="Calc Currency (0) 2" xfId="28760"/>
    <cellStyle name="Calc Currency (0) 2 2" xfId="28761"/>
    <cellStyle name="Calc Currency (0) 2 2 2" xfId="28762"/>
    <cellStyle name="Calc Currency (0) 2 2 2 2" xfId="28763"/>
    <cellStyle name="Calc Currency (0) 2 2 3" xfId="28764"/>
    <cellStyle name="Calc Currency (0) 2 2 4" xfId="28765"/>
    <cellStyle name="Calc Currency (0) 2 3" xfId="28766"/>
    <cellStyle name="Calc Currency (0) 2 3 2" xfId="28767"/>
    <cellStyle name="Calc Currency (0) 2 3 3" xfId="28768"/>
    <cellStyle name="Calc Currency (0) 2 4" xfId="28769"/>
    <cellStyle name="Calc Currency (0) 2 4 2" xfId="28770"/>
    <cellStyle name="Calc Currency (0) 3" xfId="28771"/>
    <cellStyle name="Calc Currency (0) 3 2" xfId="28772"/>
    <cellStyle name="Calc Currency (0) 3 2 2" xfId="28773"/>
    <cellStyle name="Calc Currency (0) 3 3" xfId="28774"/>
    <cellStyle name="Calc Currency (0) 4" xfId="28775"/>
    <cellStyle name="Calc Currency (0) 4 2" xfId="28776"/>
    <cellStyle name="Calc Currency (0) 5" xfId="28777"/>
    <cellStyle name="Calc Currency (0) 5 2" xfId="28778"/>
    <cellStyle name="Calculation 10" xfId="28779"/>
    <cellStyle name="Calculation 10 2" xfId="28780"/>
    <cellStyle name="Calculation 11" xfId="28781"/>
    <cellStyle name="Calculation 12" xfId="28782"/>
    <cellStyle name="Calculation 13" xfId="28783"/>
    <cellStyle name="Calculation 14" xfId="28784"/>
    <cellStyle name="Calculation 15" xfId="28785"/>
    <cellStyle name="Calculation 16" xfId="28786"/>
    <cellStyle name="Calculation 17" xfId="28787"/>
    <cellStyle name="Calculation 18" xfId="28788"/>
    <cellStyle name="Calculation 19" xfId="28789"/>
    <cellStyle name="Calculation 2" xfId="28790"/>
    <cellStyle name="Calculation 2 2" xfId="28791"/>
    <cellStyle name="Calculation 2 2 2" xfId="28792"/>
    <cellStyle name="Calculation 2 2 2 2" xfId="28793"/>
    <cellStyle name="Calculation 2 2 2 2 2" xfId="28794"/>
    <cellStyle name="Calculation 2 2 2 3" xfId="28795"/>
    <cellStyle name="Calculation 2 2 2 4" xfId="28796"/>
    <cellStyle name="Calculation 2 2 2 5" xfId="28797"/>
    <cellStyle name="Calculation 2 2 2 6" xfId="28798"/>
    <cellStyle name="Calculation 2 2 2 7" xfId="28799"/>
    <cellStyle name="Calculation 2 2 3" xfId="28800"/>
    <cellStyle name="Calculation 2 2 3 2" xfId="28801"/>
    <cellStyle name="Calculation 2 2 3 3" xfId="28802"/>
    <cellStyle name="Calculation 2 2 4" xfId="28803"/>
    <cellStyle name="Calculation 2 2 4 2" xfId="28804"/>
    <cellStyle name="Calculation 2 2 5" xfId="28805"/>
    <cellStyle name="Calculation 2 3" xfId="28806"/>
    <cellStyle name="Calculation 2 3 2" xfId="28807"/>
    <cellStyle name="Calculation 2 3 2 2" xfId="28808"/>
    <cellStyle name="Calculation 2 3 2 2 2" xfId="28809"/>
    <cellStyle name="Calculation 2 3 2 3" xfId="28810"/>
    <cellStyle name="Calculation 2 3 2 4" xfId="28811"/>
    <cellStyle name="Calculation 2 3 3" xfId="28812"/>
    <cellStyle name="Calculation 2 3 3 2" xfId="28813"/>
    <cellStyle name="Calculation 2 3 4" xfId="28814"/>
    <cellStyle name="Calculation 2 3 4 2" xfId="28815"/>
    <cellStyle name="Calculation 2 3 5" xfId="28816"/>
    <cellStyle name="Calculation 2 3 6" xfId="28817"/>
    <cellStyle name="Calculation 2 4" xfId="28818"/>
    <cellStyle name="Calculation 2 4 2" xfId="28819"/>
    <cellStyle name="Calculation 2 4 2 2" xfId="28820"/>
    <cellStyle name="Calculation 2 4 3" xfId="28821"/>
    <cellStyle name="Calculation 2 5" xfId="28822"/>
    <cellStyle name="Calculation 2 5 2" xfId="28823"/>
    <cellStyle name="Calculation 2 5 2 2" xfId="28824"/>
    <cellStyle name="Calculation 2 5 3" xfId="28825"/>
    <cellStyle name="Calculation 2 6" xfId="28826"/>
    <cellStyle name="Calculation 2 6 2" xfId="28827"/>
    <cellStyle name="Calculation 2 6 2 2" xfId="28828"/>
    <cellStyle name="Calculation 2 6 3" xfId="28829"/>
    <cellStyle name="Calculation 2 7" xfId="28830"/>
    <cellStyle name="Calculation 2 7 2" xfId="28831"/>
    <cellStyle name="Calculation 2 8" xfId="28832"/>
    <cellStyle name="Calculation 20" xfId="28833"/>
    <cellStyle name="Calculation 21" xfId="28834"/>
    <cellStyle name="Calculation 22" xfId="28835"/>
    <cellStyle name="Calculation 23" xfId="28836"/>
    <cellStyle name="Calculation 24" xfId="28837"/>
    <cellStyle name="Calculation 25" xfId="28838"/>
    <cellStyle name="Calculation 26" xfId="28839"/>
    <cellStyle name="Calculation 27" xfId="28840"/>
    <cellStyle name="Calculation 28" xfId="28841"/>
    <cellStyle name="Calculation 29" xfId="28842"/>
    <cellStyle name="Calculation 3" xfId="28843"/>
    <cellStyle name="Calculation 3 2" xfId="28844"/>
    <cellStyle name="Calculation 3 2 2" xfId="28845"/>
    <cellStyle name="Calculation 3 2 2 2" xfId="28846"/>
    <cellStyle name="Calculation 3 2 2 3" xfId="28847"/>
    <cellStyle name="Calculation 3 2 3" xfId="28848"/>
    <cellStyle name="Calculation 3 2 3 2" xfId="28849"/>
    <cellStyle name="Calculation 3 2 4" xfId="28850"/>
    <cellStyle name="Calculation 3 3" xfId="28851"/>
    <cellStyle name="Calculation 3 3 2" xfId="28852"/>
    <cellStyle name="Calculation 3 3 2 2" xfId="28853"/>
    <cellStyle name="Calculation 3 3 3" xfId="28854"/>
    <cellStyle name="Calculation 3 3 4" xfId="28855"/>
    <cellStyle name="Calculation 3 4" xfId="28856"/>
    <cellStyle name="Calculation 3 4 2" xfId="28857"/>
    <cellStyle name="Calculation 3 4 2 2" xfId="28858"/>
    <cellStyle name="Calculation 3 4 3" xfId="28859"/>
    <cellStyle name="Calculation 3 5" xfId="28860"/>
    <cellStyle name="Calculation 3 5 2" xfId="28861"/>
    <cellStyle name="Calculation 3 6" xfId="28862"/>
    <cellStyle name="Calculation 30" xfId="28863"/>
    <cellStyle name="Calculation 31" xfId="28864"/>
    <cellStyle name="Calculation 32" xfId="28865"/>
    <cellStyle name="Calculation 33" xfId="28866"/>
    <cellStyle name="Calculation 34" xfId="28867"/>
    <cellStyle name="Calculation 35" xfId="28868"/>
    <cellStyle name="Calculation 36" xfId="28869"/>
    <cellStyle name="Calculation 37" xfId="28870"/>
    <cellStyle name="Calculation 38" xfId="28871"/>
    <cellStyle name="Calculation 39" xfId="28872"/>
    <cellStyle name="Calculation 4" xfId="28873"/>
    <cellStyle name="Calculation 4 2" xfId="28874"/>
    <cellStyle name="Calculation 4 2 2" xfId="28875"/>
    <cellStyle name="Calculation 4 2 2 2" xfId="28876"/>
    <cellStyle name="Calculation 4 2 3" xfId="28877"/>
    <cellStyle name="Calculation 4 3" xfId="28878"/>
    <cellStyle name="Calculation 4 3 2" xfId="28879"/>
    <cellStyle name="Calculation 4 3 2 2" xfId="28880"/>
    <cellStyle name="Calculation 4 3 3" xfId="28881"/>
    <cellStyle name="Calculation 4 4" xfId="28882"/>
    <cellStyle name="Calculation 4 4 2" xfId="28883"/>
    <cellStyle name="Calculation 4 4 2 2" xfId="28884"/>
    <cellStyle name="Calculation 4 4 3" xfId="28885"/>
    <cellStyle name="Calculation 4 5" xfId="28886"/>
    <cellStyle name="Calculation 4 5 2" xfId="28887"/>
    <cellStyle name="Calculation 4 6" xfId="28888"/>
    <cellStyle name="Calculation 40" xfId="28889"/>
    <cellStyle name="Calculation 41" xfId="28890"/>
    <cellStyle name="Calculation 42" xfId="28891"/>
    <cellStyle name="Calculation 43" xfId="28892"/>
    <cellStyle name="Calculation 44" xfId="28893"/>
    <cellStyle name="Calculation 45" xfId="28894"/>
    <cellStyle name="Calculation 46" xfId="28895"/>
    <cellStyle name="Calculation 47" xfId="28896"/>
    <cellStyle name="Calculation 48" xfId="28897"/>
    <cellStyle name="Calculation 49" xfId="28898"/>
    <cellStyle name="Calculation 5" xfId="28899"/>
    <cellStyle name="Calculation 5 2" xfId="28900"/>
    <cellStyle name="Calculation 5 2 2" xfId="28901"/>
    <cellStyle name="Calculation 5 2 2 2" xfId="28902"/>
    <cellStyle name="Calculation 5 2 2 2 2" xfId="28903"/>
    <cellStyle name="Calculation 5 2 3" xfId="28904"/>
    <cellStyle name="Calculation 5 2 3 2" xfId="28905"/>
    <cellStyle name="Calculation 5 2 4" xfId="28906"/>
    <cellStyle name="Calculation 5 2 4 2" xfId="28907"/>
    <cellStyle name="Calculation 5 3" xfId="28908"/>
    <cellStyle name="Calculation 5 3 2" xfId="28909"/>
    <cellStyle name="Calculation 5 3 2 2" xfId="28910"/>
    <cellStyle name="Calculation 5 4" xfId="28911"/>
    <cellStyle name="Calculation 5 4 2" xfId="28912"/>
    <cellStyle name="Calculation 5 4 2 2" xfId="28913"/>
    <cellStyle name="Calculation 5 4 3" xfId="28914"/>
    <cellStyle name="Calculation 5 5" xfId="28915"/>
    <cellStyle name="Calculation 5 5 2" xfId="28916"/>
    <cellStyle name="Calculation 5 6" xfId="28917"/>
    <cellStyle name="Calculation 5 6 2" xfId="28918"/>
    <cellStyle name="Calculation 50" xfId="28919"/>
    <cellStyle name="Calculation 51" xfId="28920"/>
    <cellStyle name="Calculation 52" xfId="28921"/>
    <cellStyle name="Calculation 53" xfId="28922"/>
    <cellStyle name="Calculation 54" xfId="28923"/>
    <cellStyle name="Calculation 55" xfId="28924"/>
    <cellStyle name="Calculation 56" xfId="28925"/>
    <cellStyle name="Calculation 57" xfId="28926"/>
    <cellStyle name="Calculation 58" xfId="28927"/>
    <cellStyle name="Calculation 59" xfId="28928"/>
    <cellStyle name="Calculation 6" xfId="28929"/>
    <cellStyle name="Calculation 6 2" xfId="28930"/>
    <cellStyle name="Calculation 6 2 2" xfId="28931"/>
    <cellStyle name="Calculation 6 2 2 2" xfId="28932"/>
    <cellStyle name="Calculation 6 2 3" xfId="28933"/>
    <cellStyle name="Calculation 6 2 4" xfId="28934"/>
    <cellStyle name="Calculation 6 3" xfId="28935"/>
    <cellStyle name="Calculation 6 3 2" xfId="28936"/>
    <cellStyle name="Calculation 6 3 3" xfId="28937"/>
    <cellStyle name="Calculation 6 4" xfId="28938"/>
    <cellStyle name="Calculation 6 4 2" xfId="28939"/>
    <cellStyle name="Calculation 60" xfId="28940"/>
    <cellStyle name="Calculation 61" xfId="28941"/>
    <cellStyle name="Calculation 62" xfId="28942"/>
    <cellStyle name="Calculation 63" xfId="28943"/>
    <cellStyle name="Calculation 64" xfId="28944"/>
    <cellStyle name="Calculation 65" xfId="28945"/>
    <cellStyle name="Calculation 66" xfId="28946"/>
    <cellStyle name="Calculation 67" xfId="28947"/>
    <cellStyle name="Calculation 7" xfId="28948"/>
    <cellStyle name="Calculation 7 2" xfId="28949"/>
    <cellStyle name="Calculation 7 2 2" xfId="28950"/>
    <cellStyle name="Calculation 7 3" xfId="28951"/>
    <cellStyle name="Calculation 7 3 2" xfId="28952"/>
    <cellStyle name="Calculation 8" xfId="28953"/>
    <cellStyle name="Calculation 8 2" xfId="28954"/>
    <cellStyle name="Calculation 8 2 2" xfId="28955"/>
    <cellStyle name="Calculation 8 3" xfId="28956"/>
    <cellStyle name="Calculation 9" xfId="28957"/>
    <cellStyle name="Calculation 9 2" xfId="28958"/>
    <cellStyle name="Calculation 9 2 2" xfId="28959"/>
    <cellStyle name="Calculation 9 3" xfId="28960"/>
    <cellStyle name="Check Cell 10" xfId="28961"/>
    <cellStyle name="Check Cell 11" xfId="28962"/>
    <cellStyle name="Check Cell 12" xfId="28963"/>
    <cellStyle name="Check Cell 13" xfId="28964"/>
    <cellStyle name="Check Cell 14" xfId="28965"/>
    <cellStyle name="Check Cell 15" xfId="28966"/>
    <cellStyle name="Check Cell 16" xfId="28967"/>
    <cellStyle name="Check Cell 17" xfId="28968"/>
    <cellStyle name="Check Cell 18" xfId="28969"/>
    <cellStyle name="Check Cell 19" xfId="28970"/>
    <cellStyle name="Check Cell 2" xfId="28971"/>
    <cellStyle name="Check Cell 2 2" xfId="28972"/>
    <cellStyle name="Check Cell 2 2 2" xfId="28973"/>
    <cellStyle name="Check Cell 2 2 2 2" xfId="28974"/>
    <cellStyle name="Check Cell 2 2 2 2 2" xfId="28975"/>
    <cellStyle name="Check Cell 2 2 2 3" xfId="28976"/>
    <cellStyle name="Check Cell 2 2 2 4" xfId="28977"/>
    <cellStyle name="Check Cell 2 2 2 5" xfId="28978"/>
    <cellStyle name="Check Cell 2 2 2 6" xfId="28979"/>
    <cellStyle name="Check Cell 2 2 2 7" xfId="28980"/>
    <cellStyle name="Check Cell 2 2 2 8" xfId="28981"/>
    <cellStyle name="Check Cell 2 2 2 9" xfId="28982"/>
    <cellStyle name="Check Cell 2 2 3" xfId="28983"/>
    <cellStyle name="Check Cell 2 2 3 2" xfId="28984"/>
    <cellStyle name="Check Cell 2 2 4" xfId="28985"/>
    <cellStyle name="Check Cell 2 2 4 2" xfId="28986"/>
    <cellStyle name="Check Cell 2 3" xfId="28987"/>
    <cellStyle name="Check Cell 2 3 2" xfId="28988"/>
    <cellStyle name="Check Cell 2 3 2 2" xfId="28989"/>
    <cellStyle name="Check Cell 2 3 2 2 2" xfId="28990"/>
    <cellStyle name="Check Cell 2 3 2 3" xfId="28991"/>
    <cellStyle name="Check Cell 2 3 2 4" xfId="28992"/>
    <cellStyle name="Check Cell 2 3 3" xfId="28993"/>
    <cellStyle name="Check Cell 2 3 3 2" xfId="28994"/>
    <cellStyle name="Check Cell 2 3 4" xfId="28995"/>
    <cellStyle name="Check Cell 2 3 4 2" xfId="28996"/>
    <cellStyle name="Check Cell 2 3 5" xfId="28997"/>
    <cellStyle name="Check Cell 2 3 6" xfId="28998"/>
    <cellStyle name="Check Cell 2 4" xfId="28999"/>
    <cellStyle name="Check Cell 2 4 2" xfId="29000"/>
    <cellStyle name="Check Cell 2 4 2 2" xfId="29001"/>
    <cellStyle name="Check Cell 2 4 3" xfId="29002"/>
    <cellStyle name="Check Cell 2 4 4" xfId="29003"/>
    <cellStyle name="Check Cell 2 5" xfId="29004"/>
    <cellStyle name="Check Cell 2 5 2" xfId="29005"/>
    <cellStyle name="Check Cell 2 6" xfId="29006"/>
    <cellStyle name="Check Cell 2 6 2" xfId="29007"/>
    <cellStyle name="Check Cell 20" xfId="29008"/>
    <cellStyle name="Check Cell 21" xfId="29009"/>
    <cellStyle name="Check Cell 22" xfId="29010"/>
    <cellStyle name="Check Cell 23" xfId="29011"/>
    <cellStyle name="Check Cell 24" xfId="29012"/>
    <cellStyle name="Check Cell 25" xfId="29013"/>
    <cellStyle name="Check Cell 26" xfId="29014"/>
    <cellStyle name="Check Cell 27" xfId="29015"/>
    <cellStyle name="Check Cell 28" xfId="29016"/>
    <cellStyle name="Check Cell 29" xfId="29017"/>
    <cellStyle name="Check Cell 3" xfId="29018"/>
    <cellStyle name="Check Cell 3 2" xfId="29019"/>
    <cellStyle name="Check Cell 3 2 2" xfId="29020"/>
    <cellStyle name="Check Cell 3 2 2 2" xfId="29021"/>
    <cellStyle name="Check Cell 3 2 3" xfId="29022"/>
    <cellStyle name="Check Cell 3 3" xfId="29023"/>
    <cellStyle name="Check Cell 3 3 2" xfId="29024"/>
    <cellStyle name="Check Cell 3 4" xfId="29025"/>
    <cellStyle name="Check Cell 3 4 2" xfId="29026"/>
    <cellStyle name="Check Cell 3 5" xfId="29027"/>
    <cellStyle name="Check Cell 3 6" xfId="29028"/>
    <cellStyle name="Check Cell 3 7" xfId="29029"/>
    <cellStyle name="Check Cell 3 8" xfId="29030"/>
    <cellStyle name="Check Cell 30" xfId="29031"/>
    <cellStyle name="Check Cell 31" xfId="29032"/>
    <cellStyle name="Check Cell 32" xfId="29033"/>
    <cellStyle name="Check Cell 33" xfId="29034"/>
    <cellStyle name="Check Cell 34" xfId="29035"/>
    <cellStyle name="Check Cell 35" xfId="29036"/>
    <cellStyle name="Check Cell 36" xfId="29037"/>
    <cellStyle name="Check Cell 37" xfId="29038"/>
    <cellStyle name="Check Cell 38" xfId="29039"/>
    <cellStyle name="Check Cell 39" xfId="29040"/>
    <cellStyle name="Check Cell 4" xfId="29041"/>
    <cellStyle name="Check Cell 4 2" xfId="29042"/>
    <cellStyle name="Check Cell 4 2 2" xfId="29043"/>
    <cellStyle name="Check Cell 4 2 2 2" xfId="29044"/>
    <cellStyle name="Check Cell 4 2 3" xfId="29045"/>
    <cellStyle name="Check Cell 4 2 4" xfId="29046"/>
    <cellStyle name="Check Cell 4 3" xfId="29047"/>
    <cellStyle name="Check Cell 4 3 2" xfId="29048"/>
    <cellStyle name="Check Cell 4 4" xfId="29049"/>
    <cellStyle name="Check Cell 4 4 2" xfId="29050"/>
    <cellStyle name="Check Cell 4 5" xfId="29051"/>
    <cellStyle name="Check Cell 40" xfId="29052"/>
    <cellStyle name="Check Cell 41" xfId="29053"/>
    <cellStyle name="Check Cell 42" xfId="29054"/>
    <cellStyle name="Check Cell 43" xfId="29055"/>
    <cellStyle name="Check Cell 44" xfId="29056"/>
    <cellStyle name="Check Cell 45" xfId="29057"/>
    <cellStyle name="Check Cell 46" xfId="29058"/>
    <cellStyle name="Check Cell 47" xfId="29059"/>
    <cellStyle name="Check Cell 48" xfId="29060"/>
    <cellStyle name="Check Cell 49" xfId="29061"/>
    <cellStyle name="Check Cell 5" xfId="29062"/>
    <cellStyle name="Check Cell 5 2" xfId="29063"/>
    <cellStyle name="Check Cell 5 2 2" xfId="29064"/>
    <cellStyle name="Check Cell 50" xfId="29065"/>
    <cellStyle name="Check Cell 51" xfId="29066"/>
    <cellStyle name="Check Cell 52" xfId="29067"/>
    <cellStyle name="Check Cell 53" xfId="29068"/>
    <cellStyle name="Check Cell 54" xfId="29069"/>
    <cellStyle name="Check Cell 55" xfId="29070"/>
    <cellStyle name="Check Cell 56" xfId="29071"/>
    <cellStyle name="Check Cell 57" xfId="29072"/>
    <cellStyle name="Check Cell 58" xfId="29073"/>
    <cellStyle name="Check Cell 59" xfId="29074"/>
    <cellStyle name="Check Cell 6" xfId="29075"/>
    <cellStyle name="Check Cell 6 2" xfId="29076"/>
    <cellStyle name="Check Cell 6 2 2" xfId="29077"/>
    <cellStyle name="Check Cell 6 3" xfId="29078"/>
    <cellStyle name="Check Cell 6 4" xfId="29079"/>
    <cellStyle name="Check Cell 6 5" xfId="29080"/>
    <cellStyle name="Check Cell 60" xfId="29081"/>
    <cellStyle name="Check Cell 61" xfId="29082"/>
    <cellStyle name="Check Cell 62" xfId="29083"/>
    <cellStyle name="Check Cell 63" xfId="29084"/>
    <cellStyle name="Check Cell 64" xfId="29085"/>
    <cellStyle name="Check Cell 65" xfId="29086"/>
    <cellStyle name="Check Cell 7" xfId="29087"/>
    <cellStyle name="Check Cell 7 2" xfId="29088"/>
    <cellStyle name="Check Cell 8" xfId="29089"/>
    <cellStyle name="Check Cell 9" xfId="29090"/>
    <cellStyle name="CheckCell" xfId="29091"/>
    <cellStyle name="CheckCell 2" xfId="29092"/>
    <cellStyle name="CheckCell 2 2" xfId="29093"/>
    <cellStyle name="CheckCell 2 2 2" xfId="29094"/>
    <cellStyle name="CheckCell 2 2 2 2" xfId="29095"/>
    <cellStyle name="CheckCell 2 2 2 2 2" xfId="29096"/>
    <cellStyle name="CheckCell 2 2 3" xfId="29097"/>
    <cellStyle name="CheckCell 2 2 3 2" xfId="29098"/>
    <cellStyle name="CheckCell 2 2 4" xfId="29099"/>
    <cellStyle name="CheckCell 2 2 4 2" xfId="29100"/>
    <cellStyle name="CheckCell 2 3" xfId="29101"/>
    <cellStyle name="CheckCell 2 3 2" xfId="29102"/>
    <cellStyle name="CheckCell 2 3 2 2" xfId="29103"/>
    <cellStyle name="CheckCell 2 4" xfId="29104"/>
    <cellStyle name="CheckCell 2 4 2" xfId="29105"/>
    <cellStyle name="CheckCell 2 4 2 2" xfId="29106"/>
    <cellStyle name="CheckCell 2 4 3" xfId="29107"/>
    <cellStyle name="CheckCell 2 5" xfId="29108"/>
    <cellStyle name="CheckCell 2 5 2" xfId="29109"/>
    <cellStyle name="CheckCell 2 6" xfId="29110"/>
    <cellStyle name="CheckCell 2 6 2" xfId="29111"/>
    <cellStyle name="CheckCell 3" xfId="29112"/>
    <cellStyle name="CheckCell 3 2" xfId="29113"/>
    <cellStyle name="CheckCell 3 2 2" xfId="29114"/>
    <cellStyle name="CheckCell 3 2 2 2" xfId="29115"/>
    <cellStyle name="CheckCell 3 3" xfId="29116"/>
    <cellStyle name="CheckCell 3 3 2" xfId="29117"/>
    <cellStyle name="CheckCell 3 4" xfId="29118"/>
    <cellStyle name="CheckCell 3 4 2" xfId="29119"/>
    <cellStyle name="CheckCell 4" xfId="29120"/>
    <cellStyle name="CheckCell 4 2" xfId="29121"/>
    <cellStyle name="CheckCell 4 2 2" xfId="29122"/>
    <cellStyle name="CheckCell 4 3" xfId="29123"/>
    <cellStyle name="CheckCell 5" xfId="29124"/>
    <cellStyle name="CheckCell 5 2" xfId="29125"/>
    <cellStyle name="CheckCell 5 2 2" xfId="29126"/>
    <cellStyle name="CheckCell 5 3" xfId="29127"/>
    <cellStyle name="CheckCell 6" xfId="29128"/>
    <cellStyle name="CheckCell 6 2" xfId="29129"/>
    <cellStyle name="CheckCell 7" xfId="29130"/>
    <cellStyle name="CheckCell 7 2" xfId="29131"/>
    <cellStyle name="CheckCell_Electric Rev Req Model (2009 GRC) Rebuttal" xfId="29132"/>
    <cellStyle name="ColumnHeading" xfId="29133"/>
    <cellStyle name="ColumnHeadings" xfId="29134"/>
    <cellStyle name="ColumnHeadings2" xfId="29135"/>
    <cellStyle name="Comma" xfId="1" builtinId="3"/>
    <cellStyle name="Comma  - Style1" xfId="29136"/>
    <cellStyle name="Comma  - Style2" xfId="29137"/>
    <cellStyle name="Comma  - Style3" xfId="29138"/>
    <cellStyle name="Comma  - Style4" xfId="29139"/>
    <cellStyle name="Comma  - Style5" xfId="29140"/>
    <cellStyle name="Comma  - Style6" xfId="29141"/>
    <cellStyle name="Comma  - Style7" xfId="29142"/>
    <cellStyle name="Comma  - Style8" xfId="29143"/>
    <cellStyle name="Comma [0] 2" xfId="29144"/>
    <cellStyle name="Comma [0] 3" xfId="29145"/>
    <cellStyle name="Comma [0] 4" xfId="29146"/>
    <cellStyle name="Comma [0] 5" xfId="29147"/>
    <cellStyle name="Comma 10" xfId="9"/>
    <cellStyle name="Comma 10 2" xfId="29148"/>
    <cellStyle name="Comma 10 2 2" xfId="29149"/>
    <cellStyle name="Comma 10 2 2 2" xfId="29150"/>
    <cellStyle name="Comma 10 2 2 2 2" xfId="29151"/>
    <cellStyle name="Comma 10 2 2 3" xfId="29152"/>
    <cellStyle name="Comma 10 2 2 3 2" xfId="29153"/>
    <cellStyle name="Comma 10 2 3" xfId="29154"/>
    <cellStyle name="Comma 10 2 3 2" xfId="29155"/>
    <cellStyle name="Comma 10 2 3 2 2" xfId="29156"/>
    <cellStyle name="Comma 10 2 3 3" xfId="29157"/>
    <cellStyle name="Comma 10 2 4" xfId="29158"/>
    <cellStyle name="Comma 10 2 4 2" xfId="29159"/>
    <cellStyle name="Comma 10 2 5" xfId="29160"/>
    <cellStyle name="Comma 10 2 5 2" xfId="29161"/>
    <cellStyle name="Comma 10 3" xfId="29162"/>
    <cellStyle name="Comma 10 3 2" xfId="29163"/>
    <cellStyle name="Comma 10 3 2 2" xfId="29164"/>
    <cellStyle name="Comma 10 3 3" xfId="29165"/>
    <cellStyle name="Comma 10 4" xfId="29166"/>
    <cellStyle name="Comma 10 4 2" xfId="29167"/>
    <cellStyle name="Comma 10 4 2 2" xfId="29168"/>
    <cellStyle name="Comma 10 4 3" xfId="29169"/>
    <cellStyle name="Comma 10 5" xfId="29170"/>
    <cellStyle name="Comma 10 5 2" xfId="29171"/>
    <cellStyle name="Comma 10 6" xfId="29172"/>
    <cellStyle name="Comma 10 6 2" xfId="29173"/>
    <cellStyle name="Comma 10 7" xfId="29174"/>
    <cellStyle name="Comma 10 7 2" xfId="29175"/>
    <cellStyle name="Comma 11" xfId="29176"/>
    <cellStyle name="Comma 11 2" xfId="29177"/>
    <cellStyle name="Comma 11 2 2" xfId="29178"/>
    <cellStyle name="Comma 11 2 2 2" xfId="29179"/>
    <cellStyle name="Comma 11 2 3" xfId="29180"/>
    <cellStyle name="Comma 11 3" xfId="29181"/>
    <cellStyle name="Comma 11 3 2" xfId="29182"/>
    <cellStyle name="Comma 11 3 2 2" xfId="29183"/>
    <cellStyle name="Comma 11 3 3" xfId="29184"/>
    <cellStyle name="Comma 11 3 4" xfId="29185"/>
    <cellStyle name="Comma 11 4" xfId="29186"/>
    <cellStyle name="Comma 11 4 2" xfId="29187"/>
    <cellStyle name="Comma 11 4 2 2" xfId="29188"/>
    <cellStyle name="Comma 11 4 3" xfId="29189"/>
    <cellStyle name="Comma 11 5" xfId="29190"/>
    <cellStyle name="Comma 11 5 2" xfId="29191"/>
    <cellStyle name="Comma 12" xfId="29192"/>
    <cellStyle name="Comma 12 2" xfId="29193"/>
    <cellStyle name="Comma 12 2 2" xfId="29194"/>
    <cellStyle name="Comma 12 2 2 2" xfId="29195"/>
    <cellStyle name="Comma 12 2 2 2 2" xfId="29196"/>
    <cellStyle name="Comma 12 2 3" xfId="29197"/>
    <cellStyle name="Comma 12 2 3 2" xfId="29198"/>
    <cellStyle name="Comma 12 2 4" xfId="29199"/>
    <cellStyle name="Comma 12 2 4 2" xfId="29200"/>
    <cellStyle name="Comma 12 3" xfId="29201"/>
    <cellStyle name="Comma 12 3 2" xfId="29202"/>
    <cellStyle name="Comma 12 3 2 2" xfId="29203"/>
    <cellStyle name="Comma 12 3 3" xfId="29204"/>
    <cellStyle name="Comma 12 4" xfId="29205"/>
    <cellStyle name="Comma 12 4 2" xfId="29206"/>
    <cellStyle name="Comma 12 4 2 2" xfId="29207"/>
    <cellStyle name="Comma 12 4 3" xfId="29208"/>
    <cellStyle name="Comma 12 5" xfId="29209"/>
    <cellStyle name="Comma 12 5 2" xfId="29210"/>
    <cellStyle name="Comma 12 6" xfId="29211"/>
    <cellStyle name="Comma 12 6 2" xfId="29212"/>
    <cellStyle name="Comma 13" xfId="29213"/>
    <cellStyle name="Comma 13 2" xfId="29214"/>
    <cellStyle name="Comma 13 2 2" xfId="29215"/>
    <cellStyle name="Comma 13 2 2 2" xfId="29216"/>
    <cellStyle name="Comma 13 2 2 2 2" xfId="29217"/>
    <cellStyle name="Comma 13 2 3" xfId="29218"/>
    <cellStyle name="Comma 13 2 3 2" xfId="29219"/>
    <cellStyle name="Comma 13 2 4" xfId="29220"/>
    <cellStyle name="Comma 13 2 4 2" xfId="29221"/>
    <cellStyle name="Comma 13 3" xfId="29222"/>
    <cellStyle name="Comma 13 3 2" xfId="29223"/>
    <cellStyle name="Comma 13 3 2 2" xfId="29224"/>
    <cellStyle name="Comma 13 3 3" xfId="29225"/>
    <cellStyle name="Comma 13 4" xfId="29226"/>
    <cellStyle name="Comma 13 4 2" xfId="29227"/>
    <cellStyle name="Comma 13 4 2 2" xfId="29228"/>
    <cellStyle name="Comma 13 4 3" xfId="29229"/>
    <cellStyle name="Comma 13 5" xfId="29230"/>
    <cellStyle name="Comma 13 5 2" xfId="29231"/>
    <cellStyle name="Comma 13 6" xfId="29232"/>
    <cellStyle name="Comma 13 6 2" xfId="29233"/>
    <cellStyle name="Comma 14" xfId="29234"/>
    <cellStyle name="Comma 14 2" xfId="29235"/>
    <cellStyle name="Comma 14 2 2" xfId="29236"/>
    <cellStyle name="Comma 14 2 2 2" xfId="29237"/>
    <cellStyle name="Comma 14 2 2 2 2" xfId="29238"/>
    <cellStyle name="Comma 14 2 3" xfId="29239"/>
    <cellStyle name="Comma 14 2 3 2" xfId="29240"/>
    <cellStyle name="Comma 14 2 4" xfId="29241"/>
    <cellStyle name="Comma 14 2 4 2" xfId="29242"/>
    <cellStyle name="Comma 14 3" xfId="29243"/>
    <cellStyle name="Comma 14 3 2" xfId="29244"/>
    <cellStyle name="Comma 14 3 2 2" xfId="29245"/>
    <cellStyle name="Comma 14 3 3" xfId="29246"/>
    <cellStyle name="Comma 14 4" xfId="29247"/>
    <cellStyle name="Comma 14 4 2" xfId="29248"/>
    <cellStyle name="Comma 14 4 2 2" xfId="29249"/>
    <cellStyle name="Comma 14 4 3" xfId="29250"/>
    <cellStyle name="Comma 14 5" xfId="29251"/>
    <cellStyle name="Comma 14 5 2" xfId="29252"/>
    <cellStyle name="Comma 14 6" xfId="29253"/>
    <cellStyle name="Comma 14 6 2" xfId="29254"/>
    <cellStyle name="Comma 15" xfId="29255"/>
    <cellStyle name="Comma 15 2" xfId="29256"/>
    <cellStyle name="Comma 15 2 2" xfId="29257"/>
    <cellStyle name="Comma 15 2 2 2" xfId="29258"/>
    <cellStyle name="Comma 15 2 2 3" xfId="29259"/>
    <cellStyle name="Comma 15 2 3" xfId="29260"/>
    <cellStyle name="Comma 15 3" xfId="29261"/>
    <cellStyle name="Comma 15 3 2" xfId="29262"/>
    <cellStyle name="Comma 15 3 2 2" xfId="29263"/>
    <cellStyle name="Comma 15 3 3" xfId="29264"/>
    <cellStyle name="Comma 15 3 4" xfId="29265"/>
    <cellStyle name="Comma 15 4" xfId="29266"/>
    <cellStyle name="Comma 15 4 2" xfId="29267"/>
    <cellStyle name="Comma 15 4 3" xfId="29268"/>
    <cellStyle name="Comma 15 5" xfId="29269"/>
    <cellStyle name="Comma 15 5 2" xfId="29270"/>
    <cellStyle name="Comma 16" xfId="29271"/>
    <cellStyle name="Comma 16 2" xfId="29272"/>
    <cellStyle name="Comma 16 2 2" xfId="29273"/>
    <cellStyle name="Comma 16 2 2 2" xfId="29274"/>
    <cellStyle name="Comma 16 2 2 2 2" xfId="29275"/>
    <cellStyle name="Comma 16 2 2 3" xfId="29276"/>
    <cellStyle name="Comma 16 2 3" xfId="29277"/>
    <cellStyle name="Comma 16 2 3 2" xfId="29278"/>
    <cellStyle name="Comma 16 2 3 2 2" xfId="29279"/>
    <cellStyle name="Comma 16 2 3 3" xfId="29280"/>
    <cellStyle name="Comma 16 2 4" xfId="29281"/>
    <cellStyle name="Comma 16 2 4 2" xfId="29282"/>
    <cellStyle name="Comma 16 3" xfId="29283"/>
    <cellStyle name="Comma 16 3 2" xfId="29284"/>
    <cellStyle name="Comma 16 3 2 2" xfId="29285"/>
    <cellStyle name="Comma 16 3 3" xfId="29286"/>
    <cellStyle name="Comma 16 4" xfId="29287"/>
    <cellStyle name="Comma 16 4 2" xfId="29288"/>
    <cellStyle name="Comma 16 4 2 2" xfId="29289"/>
    <cellStyle name="Comma 16 4 3" xfId="29290"/>
    <cellStyle name="Comma 16 5" xfId="29291"/>
    <cellStyle name="Comma 16 5 2" xfId="29292"/>
    <cellStyle name="Comma 16 6" xfId="29293"/>
    <cellStyle name="Comma 16 6 2" xfId="29294"/>
    <cellStyle name="Comma 17" xfId="29295"/>
    <cellStyle name="Comma 17 2" xfId="29296"/>
    <cellStyle name="Comma 17 2 2" xfId="29297"/>
    <cellStyle name="Comma 17 2 2 2" xfId="29298"/>
    <cellStyle name="Comma 17 2 2 2 2" xfId="29299"/>
    <cellStyle name="Comma 17 2 3" xfId="29300"/>
    <cellStyle name="Comma 17 2 3 2" xfId="29301"/>
    <cellStyle name="Comma 17 2 4" xfId="29302"/>
    <cellStyle name="Comma 17 2 4 2" xfId="29303"/>
    <cellStyle name="Comma 17 3" xfId="29304"/>
    <cellStyle name="Comma 17 3 2" xfId="29305"/>
    <cellStyle name="Comma 17 3 2 2" xfId="29306"/>
    <cellStyle name="Comma 17 3 3" xfId="29307"/>
    <cellStyle name="Comma 17 4" xfId="29308"/>
    <cellStyle name="Comma 17 4 2" xfId="29309"/>
    <cellStyle name="Comma 17 4 2 2" xfId="29310"/>
    <cellStyle name="Comma 17 4 3" xfId="29311"/>
    <cellStyle name="Comma 17 5" xfId="29312"/>
    <cellStyle name="Comma 17 5 2" xfId="29313"/>
    <cellStyle name="Comma 17 6" xfId="29314"/>
    <cellStyle name="Comma 17 6 2" xfId="29315"/>
    <cellStyle name="Comma 18" xfId="29316"/>
    <cellStyle name="Comma 18 2" xfId="29317"/>
    <cellStyle name="Comma 18 2 2" xfId="29318"/>
    <cellStyle name="Comma 18 2 2 2" xfId="29319"/>
    <cellStyle name="Comma 18 2 2 2 2" xfId="29320"/>
    <cellStyle name="Comma 18 2 2 3" xfId="29321"/>
    <cellStyle name="Comma 18 2 3" xfId="29322"/>
    <cellStyle name="Comma 18 2 3 2" xfId="29323"/>
    <cellStyle name="Comma 18 2 3 2 2" xfId="29324"/>
    <cellStyle name="Comma 18 2 3 3" xfId="29325"/>
    <cellStyle name="Comma 18 2 4" xfId="29326"/>
    <cellStyle name="Comma 18 2 4 2" xfId="29327"/>
    <cellStyle name="Comma 18 2 5" xfId="29328"/>
    <cellStyle name="Comma 18 3" xfId="29329"/>
    <cellStyle name="Comma 18 3 2" xfId="29330"/>
    <cellStyle name="Comma 18 3 2 2" xfId="29331"/>
    <cellStyle name="Comma 18 3 3" xfId="29332"/>
    <cellStyle name="Comma 18 4" xfId="29333"/>
    <cellStyle name="Comma 18 4 2" xfId="29334"/>
    <cellStyle name="Comma 18 4 2 2" xfId="29335"/>
    <cellStyle name="Comma 18 4 3" xfId="29336"/>
    <cellStyle name="Comma 18 5" xfId="29337"/>
    <cellStyle name="Comma 18 5 2" xfId="29338"/>
    <cellStyle name="Comma 18 5 2 2" xfId="29339"/>
    <cellStyle name="Comma 18 5 3" xfId="29340"/>
    <cellStyle name="Comma 18 6" xfId="29341"/>
    <cellStyle name="Comma 18 6 2" xfId="29342"/>
    <cellStyle name="Comma 18 7" xfId="29343"/>
    <cellStyle name="Comma 18 8" xfId="29344"/>
    <cellStyle name="Comma 19" xfId="29345"/>
    <cellStyle name="Comma 19 2" xfId="29346"/>
    <cellStyle name="Comma 19 2 2" xfId="29347"/>
    <cellStyle name="Comma 19 2 2 2" xfId="29348"/>
    <cellStyle name="Comma 19 2 2 2 2" xfId="29349"/>
    <cellStyle name="Comma 19 2 2 3" xfId="29350"/>
    <cellStyle name="Comma 19 2 3" xfId="29351"/>
    <cellStyle name="Comma 19 2 3 2" xfId="29352"/>
    <cellStyle name="Comma 19 2 4" xfId="29353"/>
    <cellStyle name="Comma 19 2 4 2" xfId="29354"/>
    <cellStyle name="Comma 19 2 5" xfId="29355"/>
    <cellStyle name="Comma 19 2 6" xfId="29356"/>
    <cellStyle name="Comma 19 3" xfId="29357"/>
    <cellStyle name="Comma 19 3 2" xfId="29358"/>
    <cellStyle name="Comma 19 3 2 2" xfId="29359"/>
    <cellStyle name="Comma 19 3 2 2 2" xfId="29360"/>
    <cellStyle name="Comma 19 3 2 3" xfId="29361"/>
    <cellStyle name="Comma 19 3 3" xfId="29362"/>
    <cellStyle name="Comma 19 3 3 2" xfId="29363"/>
    <cellStyle name="Comma 19 3 4" xfId="29364"/>
    <cellStyle name="Comma 19 4" xfId="29365"/>
    <cellStyle name="Comma 19 4 2" xfId="29366"/>
    <cellStyle name="Comma 19 4 2 2" xfId="29367"/>
    <cellStyle name="Comma 19 4 3" xfId="29368"/>
    <cellStyle name="Comma 19 5" xfId="29369"/>
    <cellStyle name="Comma 19 5 2" xfId="29370"/>
    <cellStyle name="Comma 19 6" xfId="29371"/>
    <cellStyle name="Comma 2" xfId="29372"/>
    <cellStyle name="Comma 2 10" xfId="29373"/>
    <cellStyle name="Comma 2 10 2" xfId="29374"/>
    <cellStyle name="Comma 2 10 2 2" xfId="29375"/>
    <cellStyle name="Comma 2 10 3" xfId="29376"/>
    <cellStyle name="Comma 2 11" xfId="29377"/>
    <cellStyle name="Comma 2 11 2" xfId="29378"/>
    <cellStyle name="Comma 2 12" xfId="29379"/>
    <cellStyle name="Comma 2 12 2" xfId="29380"/>
    <cellStyle name="Comma 2 13" xfId="29381"/>
    <cellStyle name="Comma 2 13 2" xfId="29382"/>
    <cellStyle name="Comma 2 2" xfId="29383"/>
    <cellStyle name="Comma 2 2 2" xfId="29384"/>
    <cellStyle name="Comma 2 2 2 2" xfId="29385"/>
    <cellStyle name="Comma 2 2 2 2 2" xfId="29386"/>
    <cellStyle name="Comma 2 2 2 2 2 2" xfId="29387"/>
    <cellStyle name="Comma 2 2 2 2 3" xfId="29388"/>
    <cellStyle name="Comma 2 2 2 2 4" xfId="29389"/>
    <cellStyle name="Comma 2 2 2 3" xfId="29390"/>
    <cellStyle name="Comma 2 2 2 3 2" xfId="29391"/>
    <cellStyle name="Comma 2 2 2 3 2 2" xfId="29392"/>
    <cellStyle name="Comma 2 2 2 3 3" xfId="29393"/>
    <cellStyle name="Comma 2 2 2 3 4" xfId="29394"/>
    <cellStyle name="Comma 2 2 2 4" xfId="29395"/>
    <cellStyle name="Comma 2 2 2 4 2" xfId="29396"/>
    <cellStyle name="Comma 2 2 2 4 2 2" xfId="29397"/>
    <cellStyle name="Comma 2 2 2 4 3" xfId="29398"/>
    <cellStyle name="Comma 2 2 2 5" xfId="29399"/>
    <cellStyle name="Comma 2 2 2 5 2" xfId="29400"/>
    <cellStyle name="Comma 2 2 2 6" xfId="29401"/>
    <cellStyle name="Comma 2 2 3" xfId="29402"/>
    <cellStyle name="Comma 2 2 3 2" xfId="29403"/>
    <cellStyle name="Comma 2 2 3 2 2" xfId="29404"/>
    <cellStyle name="Comma 2 2 3 2 2 2" xfId="29405"/>
    <cellStyle name="Comma 2 2 3 2 3" xfId="29406"/>
    <cellStyle name="Comma 2 2 3 3" xfId="29407"/>
    <cellStyle name="Comma 2 2 3 3 2" xfId="29408"/>
    <cellStyle name="Comma 2 2 3 3 2 2" xfId="29409"/>
    <cellStyle name="Comma 2 2 3 3 3" xfId="29410"/>
    <cellStyle name="Comma 2 2 3 4" xfId="29411"/>
    <cellStyle name="Comma 2 2 3 4 2" xfId="29412"/>
    <cellStyle name="Comma 2 2 3 5" xfId="29413"/>
    <cellStyle name="Comma 2 2 3 5 2" xfId="29414"/>
    <cellStyle name="Comma 2 2 4" xfId="29415"/>
    <cellStyle name="Comma 2 2 4 2" xfId="29416"/>
    <cellStyle name="Comma 2 2 4 2 2" xfId="29417"/>
    <cellStyle name="Comma 2 2 4 3" xfId="29418"/>
    <cellStyle name="Comma 2 2 5" xfId="29419"/>
    <cellStyle name="Comma 2 2 5 2" xfId="29420"/>
    <cellStyle name="Comma 2 2 5 2 2" xfId="29421"/>
    <cellStyle name="Comma 2 2 5 3" xfId="29422"/>
    <cellStyle name="Comma 2 2 5 4" xfId="29423"/>
    <cellStyle name="Comma 2 2 6" xfId="29424"/>
    <cellStyle name="Comma 2 2 6 2" xfId="29425"/>
    <cellStyle name="Comma 2 2 7" xfId="29426"/>
    <cellStyle name="Comma 2 2 7 2" xfId="29427"/>
    <cellStyle name="Comma 2 2_DEM-WP(C) Chelan Power Costs" xfId="29428"/>
    <cellStyle name="Comma 2 3" xfId="29429"/>
    <cellStyle name="Comma 2 3 2" xfId="29430"/>
    <cellStyle name="Comma 2 3 2 2" xfId="29431"/>
    <cellStyle name="Comma 2 3 2 2 2" xfId="29432"/>
    <cellStyle name="Comma 2 3 2 2 3" xfId="29433"/>
    <cellStyle name="Comma 2 3 2 3" xfId="29434"/>
    <cellStyle name="Comma 2 3 2 4" xfId="29435"/>
    <cellStyle name="Comma 2 3 2 5" xfId="29436"/>
    <cellStyle name="Comma 2 3 3" xfId="29437"/>
    <cellStyle name="Comma 2 3 3 2" xfId="29438"/>
    <cellStyle name="Comma 2 3 3 2 2" xfId="29439"/>
    <cellStyle name="Comma 2 3 3 3" xfId="29440"/>
    <cellStyle name="Comma 2 3 3 4" xfId="29441"/>
    <cellStyle name="Comma 2 3 4" xfId="29442"/>
    <cellStyle name="Comma 2 3 4 2" xfId="29443"/>
    <cellStyle name="Comma 2 3 5" xfId="29444"/>
    <cellStyle name="Comma 2 4" xfId="29445"/>
    <cellStyle name="Comma 2 4 2" xfId="29446"/>
    <cellStyle name="Comma 2 4 2 2" xfId="29447"/>
    <cellStyle name="Comma 2 4 2 2 2" xfId="29448"/>
    <cellStyle name="Comma 2 4 2 3" xfId="29449"/>
    <cellStyle name="Comma 2 4 2 4" xfId="29450"/>
    <cellStyle name="Comma 2 4 3" xfId="29451"/>
    <cellStyle name="Comma 2 4 3 2" xfId="29452"/>
    <cellStyle name="Comma 2 4 3 2 2" xfId="29453"/>
    <cellStyle name="Comma 2 4 3 3" xfId="29454"/>
    <cellStyle name="Comma 2 4 4" xfId="29455"/>
    <cellStyle name="Comma 2 4 4 2" xfId="29456"/>
    <cellStyle name="Comma 2 4 5" xfId="29457"/>
    <cellStyle name="Comma 2 4 5 2" xfId="29458"/>
    <cellStyle name="Comma 2 4 6" xfId="29459"/>
    <cellStyle name="Comma 2 5" xfId="29460"/>
    <cellStyle name="Comma 2 5 2" xfId="29461"/>
    <cellStyle name="Comma 2 5 2 2" xfId="29462"/>
    <cellStyle name="Comma 2 5 2 2 2" xfId="29463"/>
    <cellStyle name="Comma 2 5 2 3" xfId="29464"/>
    <cellStyle name="Comma 2 5 2 4" xfId="29465"/>
    <cellStyle name="Comma 2 5 3" xfId="29466"/>
    <cellStyle name="Comma 2 5 3 2" xfId="29467"/>
    <cellStyle name="Comma 2 5 3 2 2" xfId="29468"/>
    <cellStyle name="Comma 2 5 3 3" xfId="29469"/>
    <cellStyle name="Comma 2 5 4" xfId="29470"/>
    <cellStyle name="Comma 2 5 4 2" xfId="29471"/>
    <cellStyle name="Comma 2 5 5" xfId="29472"/>
    <cellStyle name="Comma 2 5 5 2" xfId="29473"/>
    <cellStyle name="Comma 2 5 6" xfId="29474"/>
    <cellStyle name="Comma 2 6" xfId="29475"/>
    <cellStyle name="Comma 2 6 2" xfId="29476"/>
    <cellStyle name="Comma 2 6 2 2" xfId="29477"/>
    <cellStyle name="Comma 2 6 2 2 2" xfId="29478"/>
    <cellStyle name="Comma 2 6 2 3" xfId="29479"/>
    <cellStyle name="Comma 2 6 3" xfId="29480"/>
    <cellStyle name="Comma 2 6 3 2" xfId="29481"/>
    <cellStyle name="Comma 2 6 3 2 2" xfId="29482"/>
    <cellStyle name="Comma 2 6 3 3" xfId="29483"/>
    <cellStyle name="Comma 2 6 3 4" xfId="29484"/>
    <cellStyle name="Comma 2 6 4" xfId="29485"/>
    <cellStyle name="Comma 2 6 4 2" xfId="29486"/>
    <cellStyle name="Comma 2 6 5" xfId="29487"/>
    <cellStyle name="Comma 2 6 5 2" xfId="29488"/>
    <cellStyle name="Comma 2 6 6" xfId="29489"/>
    <cellStyle name="Comma 2 7" xfId="29490"/>
    <cellStyle name="Comma 2 7 2" xfId="29491"/>
    <cellStyle name="Comma 2 7 2 2" xfId="29492"/>
    <cellStyle name="Comma 2 7 2 2 2" xfId="29493"/>
    <cellStyle name="Comma 2 7 2 3" xfId="29494"/>
    <cellStyle name="Comma 2 7 3" xfId="29495"/>
    <cellStyle name="Comma 2 7 3 2" xfId="29496"/>
    <cellStyle name="Comma 2 7 3 2 2" xfId="29497"/>
    <cellStyle name="Comma 2 7 3 3" xfId="29498"/>
    <cellStyle name="Comma 2 7 3 4" xfId="29499"/>
    <cellStyle name="Comma 2 7 4" xfId="29500"/>
    <cellStyle name="Comma 2 7 4 2" xfId="29501"/>
    <cellStyle name="Comma 2 7 5" xfId="29502"/>
    <cellStyle name="Comma 2 7 5 2" xfId="29503"/>
    <cellStyle name="Comma 2 7 6" xfId="29504"/>
    <cellStyle name="Comma 2 8" xfId="29505"/>
    <cellStyle name="Comma 2 8 2" xfId="29506"/>
    <cellStyle name="Comma 2 8 2 2" xfId="29507"/>
    <cellStyle name="Comma 2 8 2 2 2" xfId="29508"/>
    <cellStyle name="Comma 2 8 2 3" xfId="29509"/>
    <cellStyle name="Comma 2 8 3" xfId="29510"/>
    <cellStyle name="Comma 2 8 3 2" xfId="29511"/>
    <cellStyle name="Comma 2 8 3 2 2" xfId="29512"/>
    <cellStyle name="Comma 2 8 3 3" xfId="29513"/>
    <cellStyle name="Comma 2 8 4" xfId="29514"/>
    <cellStyle name="Comma 2 8 4 2" xfId="29515"/>
    <cellStyle name="Comma 2 8 5" xfId="29516"/>
    <cellStyle name="Comma 2 8 5 2" xfId="29517"/>
    <cellStyle name="Comma 2 9" xfId="29518"/>
    <cellStyle name="Comma 2 9 2" xfId="29519"/>
    <cellStyle name="Comma 2 9 2 2" xfId="29520"/>
    <cellStyle name="Comma 2 9 2 3" xfId="29521"/>
    <cellStyle name="Comma 2 9 3" xfId="29522"/>
    <cellStyle name="Comma 2_4 31E Reg Asset  Liab and EXH D" xfId="29523"/>
    <cellStyle name="Comma 20" xfId="29524"/>
    <cellStyle name="Comma 20 2" xfId="29525"/>
    <cellStyle name="Comma 20 2 2" xfId="29526"/>
    <cellStyle name="Comma 20 2 2 2" xfId="29527"/>
    <cellStyle name="Comma 20 2 3" xfId="29528"/>
    <cellStyle name="Comma 20 2 3 2" xfId="29529"/>
    <cellStyle name="Comma 20 3" xfId="29530"/>
    <cellStyle name="Comma 20 3 2" xfId="29531"/>
    <cellStyle name="Comma 20 4" xfId="29532"/>
    <cellStyle name="Comma 20 4 2" xfId="29533"/>
    <cellStyle name="Comma 21" xfId="29534"/>
    <cellStyle name="Comma 21 2" xfId="29535"/>
    <cellStyle name="Comma 21 2 2" xfId="29536"/>
    <cellStyle name="Comma 21 2 2 2" xfId="29537"/>
    <cellStyle name="Comma 21 3" xfId="29538"/>
    <cellStyle name="Comma 21 3 2" xfId="29539"/>
    <cellStyle name="Comma 21 4" xfId="29540"/>
    <cellStyle name="Comma 21 4 2" xfId="29541"/>
    <cellStyle name="Comma 22" xfId="29542"/>
    <cellStyle name="Comma 22 2" xfId="29543"/>
    <cellStyle name="Comma 22 2 2" xfId="29544"/>
    <cellStyle name="Comma 22 2 2 2" xfId="29545"/>
    <cellStyle name="Comma 22 3" xfId="29546"/>
    <cellStyle name="Comma 22 3 2" xfId="29547"/>
    <cellStyle name="Comma 23" xfId="29548"/>
    <cellStyle name="Comma 23 2" xfId="29549"/>
    <cellStyle name="Comma 23 2 2" xfId="29550"/>
    <cellStyle name="Comma 23 2 3" xfId="29551"/>
    <cellStyle name="Comma 23 3" xfId="29552"/>
    <cellStyle name="Comma 23 4" xfId="29553"/>
    <cellStyle name="Comma 24" xfId="29554"/>
    <cellStyle name="Comma 24 2" xfId="29555"/>
    <cellStyle name="Comma 24 2 2" xfId="29556"/>
    <cellStyle name="Comma 24 2 3" xfId="29557"/>
    <cellStyle name="Comma 24 3" xfId="29558"/>
    <cellStyle name="Comma 25" xfId="29559"/>
    <cellStyle name="Comma 25 2" xfId="29560"/>
    <cellStyle name="Comma 25 2 2" xfId="29561"/>
    <cellStyle name="Comma 25 3" xfId="29562"/>
    <cellStyle name="Comma 26" xfId="29563"/>
    <cellStyle name="Comma 26 2" xfId="29564"/>
    <cellStyle name="Comma 26 2 2" xfId="29565"/>
    <cellStyle name="Comma 26 2 2 2" xfId="29566"/>
    <cellStyle name="Comma 26 2 3" xfId="29567"/>
    <cellStyle name="Comma 26 3" xfId="29568"/>
    <cellStyle name="Comma 26 3 2" xfId="29569"/>
    <cellStyle name="Comma 26 3 2 2" xfId="29570"/>
    <cellStyle name="Comma 26 3 3" xfId="29571"/>
    <cellStyle name="Comma 26 4" xfId="29572"/>
    <cellStyle name="Comma 26 4 2" xfId="29573"/>
    <cellStyle name="Comma 26 5" xfId="29574"/>
    <cellStyle name="Comma 26 5 2" xfId="29575"/>
    <cellStyle name="Comma 26 6" xfId="29576"/>
    <cellStyle name="Comma 27" xfId="29577"/>
    <cellStyle name="Comma 27 2" xfId="29578"/>
    <cellStyle name="Comma 27 2 2" xfId="29579"/>
    <cellStyle name="Comma 27 2 2 2" xfId="29580"/>
    <cellStyle name="Comma 27 2 3" xfId="29581"/>
    <cellStyle name="Comma 27 3" xfId="29582"/>
    <cellStyle name="Comma 27 3 2" xfId="29583"/>
    <cellStyle name="Comma 27 3 2 2" xfId="29584"/>
    <cellStyle name="Comma 27 3 3" xfId="29585"/>
    <cellStyle name="Comma 27 4" xfId="29586"/>
    <cellStyle name="Comma 27 4 2" xfId="29587"/>
    <cellStyle name="Comma 27 5" xfId="29588"/>
    <cellStyle name="Comma 27 5 2" xfId="29589"/>
    <cellStyle name="Comma 27 6" xfId="29590"/>
    <cellStyle name="Comma 28" xfId="29591"/>
    <cellStyle name="Comma 28 2" xfId="29592"/>
    <cellStyle name="Comma 28 2 2" xfId="29593"/>
    <cellStyle name="Comma 28 2 2 2" xfId="29594"/>
    <cellStyle name="Comma 28 2 3" xfId="29595"/>
    <cellStyle name="Comma 28 3" xfId="29596"/>
    <cellStyle name="Comma 28 3 2" xfId="29597"/>
    <cellStyle name="Comma 28 3 2 2" xfId="29598"/>
    <cellStyle name="Comma 28 3 3" xfId="29599"/>
    <cellStyle name="Comma 28 4" xfId="29600"/>
    <cellStyle name="Comma 28 4 2" xfId="29601"/>
    <cellStyle name="Comma 28 5" xfId="29602"/>
    <cellStyle name="Comma 28 5 2" xfId="29603"/>
    <cellStyle name="Comma 29" xfId="29604"/>
    <cellStyle name="Comma 29 2" xfId="29605"/>
    <cellStyle name="Comma 29 2 2" xfId="29606"/>
    <cellStyle name="Comma 29 2 3" xfId="29607"/>
    <cellStyle name="Comma 29 3" xfId="29608"/>
    <cellStyle name="Comma 29 4" xfId="29609"/>
    <cellStyle name="Comma 3" xfId="29610"/>
    <cellStyle name="Comma 3 2" xfId="29611"/>
    <cellStyle name="Comma 3 2 2" xfId="29612"/>
    <cellStyle name="Comma 3 2 2 2" xfId="29613"/>
    <cellStyle name="Comma 3 2 2 2 2" xfId="29614"/>
    <cellStyle name="Comma 3 2 2 3" xfId="29615"/>
    <cellStyle name="Comma 3 2 3" xfId="29616"/>
    <cellStyle name="Comma 3 2 3 2" xfId="29617"/>
    <cellStyle name="Comma 3 2 3 2 2" xfId="29618"/>
    <cellStyle name="Comma 3 2 3 3" xfId="29619"/>
    <cellStyle name="Comma 3 2 4" xfId="29620"/>
    <cellStyle name="Comma 3 2 4 2" xfId="29621"/>
    <cellStyle name="Comma 3 2 5" xfId="29622"/>
    <cellStyle name="Comma 3 2 5 2" xfId="29623"/>
    <cellStyle name="Comma 3 3" xfId="29624"/>
    <cellStyle name="Comma 3 3 2" xfId="29625"/>
    <cellStyle name="Comma 3 3 2 2" xfId="29626"/>
    <cellStyle name="Comma 3 3 2 2 2" xfId="29627"/>
    <cellStyle name="Comma 3 3 2 3" xfId="29628"/>
    <cellStyle name="Comma 3 3 3" xfId="29629"/>
    <cellStyle name="Comma 3 3 3 2" xfId="29630"/>
    <cellStyle name="Comma 3 3 3 2 2" xfId="29631"/>
    <cellStyle name="Comma 3 3 3 3" xfId="29632"/>
    <cellStyle name="Comma 3 3 4" xfId="29633"/>
    <cellStyle name="Comma 3 3 4 2" xfId="29634"/>
    <cellStyle name="Comma 3 3 5" xfId="29635"/>
    <cellStyle name="Comma 3 3 5 2" xfId="29636"/>
    <cellStyle name="Comma 3 4" xfId="29637"/>
    <cellStyle name="Comma 3 4 2" xfId="29638"/>
    <cellStyle name="Comma 3 4 2 2" xfId="29639"/>
    <cellStyle name="Comma 3 4 3" xfId="29640"/>
    <cellStyle name="Comma 3 4 4" xfId="29641"/>
    <cellStyle name="Comma 3 4 5" xfId="29642"/>
    <cellStyle name="Comma 3 5" xfId="29643"/>
    <cellStyle name="Comma 3 5 2" xfId="29644"/>
    <cellStyle name="Comma 3 5 2 2" xfId="29645"/>
    <cellStyle name="Comma 3 5 3" xfId="29646"/>
    <cellStyle name="Comma 3 5 4" xfId="29647"/>
    <cellStyle name="Comma 3 6" xfId="29648"/>
    <cellStyle name="Comma 3 6 2" xfId="29649"/>
    <cellStyle name="Comma 3 7" xfId="29650"/>
    <cellStyle name="Comma 3 7 2" xfId="29651"/>
    <cellStyle name="Comma 3 8" xfId="29652"/>
    <cellStyle name="Comma 3 8 2" xfId="29653"/>
    <cellStyle name="Comma 3 8 3" xfId="29654"/>
    <cellStyle name="Comma 30" xfId="29655"/>
    <cellStyle name="Comma 30 2" xfId="29656"/>
    <cellStyle name="Comma 30 2 2" xfId="29657"/>
    <cellStyle name="Comma 30 2 2 2" xfId="29658"/>
    <cellStyle name="Comma 30 2 3" xfId="29659"/>
    <cellStyle name="Comma 30 3" xfId="29660"/>
    <cellStyle name="Comma 30 3 2" xfId="29661"/>
    <cellStyle name="Comma 30 4" xfId="29662"/>
    <cellStyle name="Comma 31" xfId="29663"/>
    <cellStyle name="Comma 31 2" xfId="29664"/>
    <cellStyle name="Comma 31 2 2" xfId="29665"/>
    <cellStyle name="Comma 31 3" xfId="29666"/>
    <cellStyle name="Comma 32" xfId="29667"/>
    <cellStyle name="Comma 32 2" xfId="29668"/>
    <cellStyle name="Comma 32 2 2" xfId="29669"/>
    <cellStyle name="Comma 33" xfId="29670"/>
    <cellStyle name="Comma 33 2" xfId="29671"/>
    <cellStyle name="Comma 34" xfId="29672"/>
    <cellStyle name="Comma 34 2" xfId="29673"/>
    <cellStyle name="Comma 34 3" xfId="29674"/>
    <cellStyle name="Comma 35" xfId="29675"/>
    <cellStyle name="Comma 35 2" xfId="29676"/>
    <cellStyle name="Comma 35 3" xfId="29677"/>
    <cellStyle name="Comma 35 4" xfId="29678"/>
    <cellStyle name="Comma 35 5" xfId="29679"/>
    <cellStyle name="Comma 35 6" xfId="29680"/>
    <cellStyle name="Comma 36" xfId="29681"/>
    <cellStyle name="Comma 36 2" xfId="29682"/>
    <cellStyle name="Comma 36 3" xfId="29683"/>
    <cellStyle name="Comma 36 4" xfId="29684"/>
    <cellStyle name="Comma 36 5" xfId="29685"/>
    <cellStyle name="Comma 36 6" xfId="29686"/>
    <cellStyle name="Comma 37" xfId="29687"/>
    <cellStyle name="Comma 37 2" xfId="29688"/>
    <cellStyle name="Comma 37 3" xfId="29689"/>
    <cellStyle name="Comma 37 4" xfId="29690"/>
    <cellStyle name="Comma 37 5" xfId="29691"/>
    <cellStyle name="Comma 37 6" xfId="29692"/>
    <cellStyle name="Comma 38" xfId="29693"/>
    <cellStyle name="Comma 38 2" xfId="29694"/>
    <cellStyle name="Comma 38 3" xfId="29695"/>
    <cellStyle name="Comma 38 4" xfId="29696"/>
    <cellStyle name="Comma 38 5" xfId="29697"/>
    <cellStyle name="Comma 38 6" xfId="29698"/>
    <cellStyle name="Comma 39" xfId="29699"/>
    <cellStyle name="Comma 39 2" xfId="29700"/>
    <cellStyle name="Comma 39 3" xfId="29701"/>
    <cellStyle name="Comma 39 4" xfId="29702"/>
    <cellStyle name="Comma 39 5" xfId="29703"/>
    <cellStyle name="Comma 39 6" xfId="29704"/>
    <cellStyle name="Comma 4" xfId="29705"/>
    <cellStyle name="Comma 4 2" xfId="29706"/>
    <cellStyle name="Comma 4 2 2" xfId="29707"/>
    <cellStyle name="Comma 4 2 2 2" xfId="29708"/>
    <cellStyle name="Comma 4 2 2 2 2" xfId="29709"/>
    <cellStyle name="Comma 4 2 2 3" xfId="29710"/>
    <cellStyle name="Comma 4 2 2 3 2" xfId="29711"/>
    <cellStyle name="Comma 4 2 3" xfId="29712"/>
    <cellStyle name="Comma 4 2 3 2" xfId="29713"/>
    <cellStyle name="Comma 4 2 3 2 2" xfId="29714"/>
    <cellStyle name="Comma 4 2 3 3" xfId="29715"/>
    <cellStyle name="Comma 4 2 4" xfId="29716"/>
    <cellStyle name="Comma 4 2 4 2" xfId="29717"/>
    <cellStyle name="Comma 4 2 5" xfId="29718"/>
    <cellStyle name="Comma 4 2 5 2" xfId="29719"/>
    <cellStyle name="Comma 4 3" xfId="29720"/>
    <cellStyle name="Comma 4 3 2" xfId="29721"/>
    <cellStyle name="Comma 4 3 2 2" xfId="29722"/>
    <cellStyle name="Comma 4 3 2 2 2" xfId="29723"/>
    <cellStyle name="Comma 4 3 3" xfId="29724"/>
    <cellStyle name="Comma 4 3 3 2" xfId="29725"/>
    <cellStyle name="Comma 4 3 4" xfId="29726"/>
    <cellStyle name="Comma 4 3 4 2" xfId="29727"/>
    <cellStyle name="Comma 4 4" xfId="29728"/>
    <cellStyle name="Comma 4 4 2" xfId="29729"/>
    <cellStyle name="Comma 4 4 2 2" xfId="29730"/>
    <cellStyle name="Comma 4 4 3" xfId="29731"/>
    <cellStyle name="Comma 4 5" xfId="29732"/>
    <cellStyle name="Comma 4 5 2" xfId="29733"/>
    <cellStyle name="Comma 4 5 2 2" xfId="29734"/>
    <cellStyle name="Comma 4 5 3" xfId="29735"/>
    <cellStyle name="Comma 4 6" xfId="29736"/>
    <cellStyle name="Comma 4 6 2" xfId="29737"/>
    <cellStyle name="Comma 4 7" xfId="29738"/>
    <cellStyle name="Comma 4 7 2" xfId="29739"/>
    <cellStyle name="Comma 4 8" xfId="29740"/>
    <cellStyle name="Comma 40" xfId="29741"/>
    <cellStyle name="Comma 40 2" xfId="29742"/>
    <cellStyle name="Comma 40 3" xfId="29743"/>
    <cellStyle name="Comma 40 4" xfId="29744"/>
    <cellStyle name="Comma 40 5" xfId="29745"/>
    <cellStyle name="Comma 41" xfId="29746"/>
    <cellStyle name="Comma 41 2" xfId="29747"/>
    <cellStyle name="Comma 41 2 2" xfId="29748"/>
    <cellStyle name="Comma 41 3" xfId="29749"/>
    <cellStyle name="Comma 41 4" xfId="29750"/>
    <cellStyle name="Comma 41 5" xfId="29751"/>
    <cellStyle name="Comma 42" xfId="29752"/>
    <cellStyle name="Comma 42 2" xfId="29753"/>
    <cellStyle name="Comma 42 3" xfId="29754"/>
    <cellStyle name="Comma 42 4" xfId="29755"/>
    <cellStyle name="Comma 43" xfId="29756"/>
    <cellStyle name="Comma 43 2" xfId="29757"/>
    <cellStyle name="Comma 43 3" xfId="29758"/>
    <cellStyle name="Comma 44" xfId="29759"/>
    <cellStyle name="Comma 44 2" xfId="29760"/>
    <cellStyle name="Comma 44 3" xfId="29761"/>
    <cellStyle name="Comma 45" xfId="29762"/>
    <cellStyle name="Comma 46" xfId="29763"/>
    <cellStyle name="Comma 47" xfId="29764"/>
    <cellStyle name="Comma 47 2" xfId="29765"/>
    <cellStyle name="Comma 47 3" xfId="29766"/>
    <cellStyle name="Comma 48" xfId="29767"/>
    <cellStyle name="Comma 48 2" xfId="29768"/>
    <cellStyle name="Comma 48 3" xfId="29769"/>
    <cellStyle name="Comma 49" xfId="29770"/>
    <cellStyle name="Comma 5" xfId="29771"/>
    <cellStyle name="Comma 5 2" xfId="29772"/>
    <cellStyle name="Comma 5 2 2" xfId="29773"/>
    <cellStyle name="Comma 5 2 2 2" xfId="29774"/>
    <cellStyle name="Comma 5 2 2 2 2" xfId="29775"/>
    <cellStyle name="Comma 5 2 2 2 3" xfId="29776"/>
    <cellStyle name="Comma 5 2 2 3" xfId="29777"/>
    <cellStyle name="Comma 5 2 2 3 2" xfId="29778"/>
    <cellStyle name="Comma 5 2 2 4" xfId="29779"/>
    <cellStyle name="Comma 5 2 3" xfId="29780"/>
    <cellStyle name="Comma 5 2 3 2" xfId="29781"/>
    <cellStyle name="Comma 5 2 3 2 2" xfId="29782"/>
    <cellStyle name="Comma 5 2 3 2 3" xfId="29783"/>
    <cellStyle name="Comma 5 2 3 3" xfId="29784"/>
    <cellStyle name="Comma 5 2 3 3 2" xfId="29785"/>
    <cellStyle name="Comma 5 2 3 4" xfId="29786"/>
    <cellStyle name="Comma 5 2 4" xfId="29787"/>
    <cellStyle name="Comma 5 2 4 2" xfId="29788"/>
    <cellStyle name="Comma 5 2 4 3" xfId="29789"/>
    <cellStyle name="Comma 5 2 5" xfId="29790"/>
    <cellStyle name="Comma 5 2 5 2" xfId="29791"/>
    <cellStyle name="Comma 5 2 6" xfId="29792"/>
    <cellStyle name="Comma 5 3" xfId="29793"/>
    <cellStyle name="Comma 5 3 2" xfId="29794"/>
    <cellStyle name="Comma 5 3 2 2" xfId="29795"/>
    <cellStyle name="Comma 5 3 2 2 2" xfId="29796"/>
    <cellStyle name="Comma 5 3 2 3" xfId="29797"/>
    <cellStyle name="Comma 5 3 3" xfId="29798"/>
    <cellStyle name="Comma 5 3 3 2" xfId="29799"/>
    <cellStyle name="Comma 5 3 4" xfId="29800"/>
    <cellStyle name="Comma 5 4" xfId="29801"/>
    <cellStyle name="Comma 5 4 2" xfId="29802"/>
    <cellStyle name="Comma 5 4 2 2" xfId="29803"/>
    <cellStyle name="Comma 5 4 2 3" xfId="29804"/>
    <cellStyle name="Comma 5 4 3" xfId="29805"/>
    <cellStyle name="Comma 5 4 3 2" xfId="29806"/>
    <cellStyle name="Comma 5 4 4" xfId="29807"/>
    <cellStyle name="Comma 5 5" xfId="29808"/>
    <cellStyle name="Comma 5 5 2" xfId="29809"/>
    <cellStyle name="Comma 5 5 3" xfId="29810"/>
    <cellStyle name="Comma 5 6" xfId="29811"/>
    <cellStyle name="Comma 5 6 2" xfId="29812"/>
    <cellStyle name="Comma 5 7" xfId="29813"/>
    <cellStyle name="Comma 50" xfId="29814"/>
    <cellStyle name="Comma 50 2" xfId="29815"/>
    <cellStyle name="Comma 51" xfId="29816"/>
    <cellStyle name="Comma 51 2" xfId="29817"/>
    <cellStyle name="Comma 51 2 2" xfId="29818"/>
    <cellStyle name="Comma 51 2 3" xfId="29819"/>
    <cellStyle name="Comma 52" xfId="29820"/>
    <cellStyle name="Comma 53" xfId="29821"/>
    <cellStyle name="Comma 54" xfId="29822"/>
    <cellStyle name="Comma 55" xfId="29823"/>
    <cellStyle name="Comma 56" xfId="29824"/>
    <cellStyle name="Comma 57" xfId="29825"/>
    <cellStyle name="Comma 58" xfId="29826"/>
    <cellStyle name="Comma 59" xfId="29827"/>
    <cellStyle name="Comma 6" xfId="29828"/>
    <cellStyle name="Comma 6 2" xfId="29829"/>
    <cellStyle name="Comma 6 2 2" xfId="29830"/>
    <cellStyle name="Comma 6 2 2 2" xfId="29831"/>
    <cellStyle name="Comma 6 2 2 2 2" xfId="29832"/>
    <cellStyle name="Comma 6 2 2 3" xfId="29833"/>
    <cellStyle name="Comma 6 2 2 4" xfId="29834"/>
    <cellStyle name="Comma 6 2 3" xfId="29835"/>
    <cellStyle name="Comma 6 2 3 2" xfId="29836"/>
    <cellStyle name="Comma 6 2 3 2 2" xfId="29837"/>
    <cellStyle name="Comma 6 2 3 3" xfId="29838"/>
    <cellStyle name="Comma 6 2 3 4" xfId="29839"/>
    <cellStyle name="Comma 6 2 4" xfId="29840"/>
    <cellStyle name="Comma 6 2 4 2" xfId="29841"/>
    <cellStyle name="Comma 6 2 5" xfId="29842"/>
    <cellStyle name="Comma 6 2 6" xfId="29843"/>
    <cellStyle name="Comma 6 3" xfId="29844"/>
    <cellStyle name="Comma 6 3 2" xfId="29845"/>
    <cellStyle name="Comma 6 3 2 2" xfId="29846"/>
    <cellStyle name="Comma 6 3 3" xfId="29847"/>
    <cellStyle name="Comma 6 3 4" xfId="29848"/>
    <cellStyle name="Comma 6 3 5" xfId="29849"/>
    <cellStyle name="Comma 6 4" xfId="29850"/>
    <cellStyle name="Comma 6 4 2" xfId="29851"/>
    <cellStyle name="Comma 6 4 2 2" xfId="29852"/>
    <cellStyle name="Comma 6 4 3" xfId="29853"/>
    <cellStyle name="Comma 6 5" xfId="29854"/>
    <cellStyle name="Comma 6 5 2" xfId="29855"/>
    <cellStyle name="Comma 6 6" xfId="29856"/>
    <cellStyle name="Comma 6 6 2" xfId="29857"/>
    <cellStyle name="Comma 6 7" xfId="29858"/>
    <cellStyle name="Comma 60" xfId="29859"/>
    <cellStyle name="Comma 61" xfId="29860"/>
    <cellStyle name="Comma 62" xfId="29861"/>
    <cellStyle name="Comma 63" xfId="29862"/>
    <cellStyle name="Comma 64" xfId="29863"/>
    <cellStyle name="Comma 65" xfId="29864"/>
    <cellStyle name="Comma 66" xfId="29865"/>
    <cellStyle name="Comma 67" xfId="29866"/>
    <cellStyle name="Comma 68" xfId="29867"/>
    <cellStyle name="Comma 69" xfId="29868"/>
    <cellStyle name="Comma 69 2" xfId="29869"/>
    <cellStyle name="Comma 7" xfId="29870"/>
    <cellStyle name="Comma 7 2" xfId="29871"/>
    <cellStyle name="Comma 7 2 2" xfId="29872"/>
    <cellStyle name="Comma 7 2 2 2" xfId="29873"/>
    <cellStyle name="Comma 7 2 2 2 2" xfId="29874"/>
    <cellStyle name="Comma 7 2 3" xfId="29875"/>
    <cellStyle name="Comma 7 2 3 2" xfId="29876"/>
    <cellStyle name="Comma 7 2 4" xfId="29877"/>
    <cellStyle name="Comma 7 2 4 2" xfId="29878"/>
    <cellStyle name="Comma 7 3" xfId="29879"/>
    <cellStyle name="Comma 7 3 2" xfId="29880"/>
    <cellStyle name="Comma 7 3 2 2" xfId="29881"/>
    <cellStyle name="Comma 7 3 3" xfId="29882"/>
    <cellStyle name="Comma 7 4" xfId="29883"/>
    <cellStyle name="Comma 7 4 2" xfId="29884"/>
    <cellStyle name="Comma 7 4 2 2" xfId="29885"/>
    <cellStyle name="Comma 7 4 3" xfId="29886"/>
    <cellStyle name="Comma 7 5" xfId="29887"/>
    <cellStyle name="Comma 7 5 2" xfId="29888"/>
    <cellStyle name="Comma 7 6" xfId="29889"/>
    <cellStyle name="Comma 7 6 2" xfId="29890"/>
    <cellStyle name="Comma 7 7" xfId="29891"/>
    <cellStyle name="Comma 70" xfId="29892"/>
    <cellStyle name="Comma 71" xfId="29893"/>
    <cellStyle name="Comma 72" xfId="29894"/>
    <cellStyle name="Comma 73" xfId="29895"/>
    <cellStyle name="Comma 74" xfId="29896"/>
    <cellStyle name="Comma 75" xfId="29897"/>
    <cellStyle name="Comma 76" xfId="29898"/>
    <cellStyle name="Comma 77" xfId="29899"/>
    <cellStyle name="Comma 8" xfId="29900"/>
    <cellStyle name="Comma 8 2" xfId="29901"/>
    <cellStyle name="Comma 8 2 2" xfId="29902"/>
    <cellStyle name="Comma 8 2 2 2" xfId="29903"/>
    <cellStyle name="Comma 8 2 2 2 2" xfId="29904"/>
    <cellStyle name="Comma 8 2 2 3" xfId="29905"/>
    <cellStyle name="Comma 8 2 3" xfId="29906"/>
    <cellStyle name="Comma 8 2 3 2" xfId="29907"/>
    <cellStyle name="Comma 8 2 4" xfId="29908"/>
    <cellStyle name="Comma 8 2 4 2" xfId="29909"/>
    <cellStyle name="Comma 8 3" xfId="29910"/>
    <cellStyle name="Comma 8 3 2" xfId="29911"/>
    <cellStyle name="Comma 8 3 2 2" xfId="29912"/>
    <cellStyle name="Comma 8 3 3" xfId="29913"/>
    <cellStyle name="Comma 8 4" xfId="29914"/>
    <cellStyle name="Comma 8 4 2" xfId="29915"/>
    <cellStyle name="Comma 8 4 2 2" xfId="29916"/>
    <cellStyle name="Comma 8 4 3" xfId="29917"/>
    <cellStyle name="Comma 8 5" xfId="29918"/>
    <cellStyle name="Comma 8 5 2" xfId="29919"/>
    <cellStyle name="Comma 8 6" xfId="29920"/>
    <cellStyle name="Comma 8 6 2" xfId="29921"/>
    <cellStyle name="Comma 9" xfId="29922"/>
    <cellStyle name="Comma 9 10" xfId="29923"/>
    <cellStyle name="Comma 9 2" xfId="29924"/>
    <cellStyle name="Comma 9 2 2" xfId="29925"/>
    <cellStyle name="Comma 9 2 2 2" xfId="29926"/>
    <cellStyle name="Comma 9 2 2 2 2" xfId="29927"/>
    <cellStyle name="Comma 9 2 2 3" xfId="29928"/>
    <cellStyle name="Comma 9 2 3" xfId="29929"/>
    <cellStyle name="Comma 9 2 3 2" xfId="29930"/>
    <cellStyle name="Comma 9 2 4" xfId="29931"/>
    <cellStyle name="Comma 9 2 4 2" xfId="29932"/>
    <cellStyle name="Comma 9 3" xfId="29933"/>
    <cellStyle name="Comma 9 3 2" xfId="29934"/>
    <cellStyle name="Comma 9 3 2 2" xfId="29935"/>
    <cellStyle name="Comma 9 3 3" xfId="29936"/>
    <cellStyle name="Comma 9 3 3 2" xfId="29937"/>
    <cellStyle name="Comma 9 3 4" xfId="29938"/>
    <cellStyle name="Comma 9 3 4 2" xfId="29939"/>
    <cellStyle name="Comma 9 3 5" xfId="29940"/>
    <cellStyle name="Comma 9 4" xfId="29941"/>
    <cellStyle name="Comma 9 4 2" xfId="29942"/>
    <cellStyle name="Comma 9 4 2 2" xfId="29943"/>
    <cellStyle name="Comma 9 4 3" xfId="29944"/>
    <cellStyle name="Comma 9 5" xfId="29945"/>
    <cellStyle name="Comma 9 5 2" xfId="29946"/>
    <cellStyle name="Comma 9 5 2 2" xfId="29947"/>
    <cellStyle name="Comma 9 5 3" xfId="29948"/>
    <cellStyle name="Comma 9 6" xfId="29949"/>
    <cellStyle name="Comma 9 6 2" xfId="29950"/>
    <cellStyle name="Comma 9 7" xfId="29951"/>
    <cellStyle name="Comma 9 7 2" xfId="29952"/>
    <cellStyle name="Comma 9 8" xfId="29953"/>
    <cellStyle name="Comma 9 8 2" xfId="29954"/>
    <cellStyle name="Comma 9 9" xfId="29955"/>
    <cellStyle name="Comma 9 9 2" xfId="29956"/>
    <cellStyle name="Comma0" xfId="29957"/>
    <cellStyle name="Comma0 - Style2" xfId="29958"/>
    <cellStyle name="Comma0 - Style2 2" xfId="29959"/>
    <cellStyle name="Comma0 - Style2 2 2" xfId="29960"/>
    <cellStyle name="Comma0 - Style2 2 2 2" xfId="29961"/>
    <cellStyle name="Comma0 - Style2 2 3" xfId="29962"/>
    <cellStyle name="Comma0 - Style2 3" xfId="29963"/>
    <cellStyle name="Comma0 - Style2 3 2" xfId="29964"/>
    <cellStyle name="Comma0 - Style2 4" xfId="29965"/>
    <cellStyle name="Comma0 - Style2 4 2" xfId="29966"/>
    <cellStyle name="Comma0 - Style4" xfId="29967"/>
    <cellStyle name="Comma0 - Style4 2" xfId="29968"/>
    <cellStyle name="Comma0 - Style4 2 2" xfId="29969"/>
    <cellStyle name="Comma0 - Style4 2 2 2" xfId="29970"/>
    <cellStyle name="Comma0 - Style4 2 3" xfId="29971"/>
    <cellStyle name="Comma0 - Style4 3" xfId="29972"/>
    <cellStyle name="Comma0 - Style4 3 2" xfId="29973"/>
    <cellStyle name="Comma0 - Style4 4" xfId="29974"/>
    <cellStyle name="Comma0 - Style4 4 2" xfId="29975"/>
    <cellStyle name="Comma0 - Style5" xfId="29976"/>
    <cellStyle name="Comma0 - Style5 2" xfId="29977"/>
    <cellStyle name="Comma0 - Style5 2 2" xfId="29978"/>
    <cellStyle name="Comma0 - Style5 2 2 2" xfId="29979"/>
    <cellStyle name="Comma0 - Style5 2 3" xfId="29980"/>
    <cellStyle name="Comma0 - Style5 3" xfId="29981"/>
    <cellStyle name="Comma0 - Style5 3 2" xfId="29982"/>
    <cellStyle name="Comma0 - Style5 3 2 2" xfId="29983"/>
    <cellStyle name="Comma0 - Style5 3 3" xfId="29984"/>
    <cellStyle name="Comma0 - Style5 4" xfId="29985"/>
    <cellStyle name="Comma0 - Style5 4 2" xfId="29986"/>
    <cellStyle name="Comma0 - Style5 5" xfId="29987"/>
    <cellStyle name="Comma0 - Style5_ACCOUNTS" xfId="29988"/>
    <cellStyle name="Comma0 10" xfId="29989"/>
    <cellStyle name="Comma0 10 2" xfId="29990"/>
    <cellStyle name="Comma0 10 2 2" xfId="29991"/>
    <cellStyle name="Comma0 10 3" xfId="29992"/>
    <cellStyle name="Comma0 11" xfId="29993"/>
    <cellStyle name="Comma0 11 2" xfId="29994"/>
    <cellStyle name="Comma0 11 2 2" xfId="29995"/>
    <cellStyle name="Comma0 11 3" xfId="29996"/>
    <cellStyle name="Comma0 12" xfId="29997"/>
    <cellStyle name="Comma0 12 2" xfId="29998"/>
    <cellStyle name="Comma0 12 2 2" xfId="29999"/>
    <cellStyle name="Comma0 12 3" xfId="30000"/>
    <cellStyle name="Comma0 13" xfId="30001"/>
    <cellStyle name="Comma0 13 2" xfId="30002"/>
    <cellStyle name="Comma0 13 2 2" xfId="30003"/>
    <cellStyle name="Comma0 13 3" xfId="30004"/>
    <cellStyle name="Comma0 14" xfId="30005"/>
    <cellStyle name="Comma0 14 2" xfId="30006"/>
    <cellStyle name="Comma0 14 2 2" xfId="30007"/>
    <cellStyle name="Comma0 14 3" xfId="30008"/>
    <cellStyle name="Comma0 15" xfId="30009"/>
    <cellStyle name="Comma0 15 2" xfId="30010"/>
    <cellStyle name="Comma0 15 2 2" xfId="30011"/>
    <cellStyle name="Comma0 15 3" xfId="30012"/>
    <cellStyle name="Comma0 16" xfId="30013"/>
    <cellStyle name="Comma0 16 2" xfId="30014"/>
    <cellStyle name="Comma0 16 2 2" xfId="30015"/>
    <cellStyle name="Comma0 16 3" xfId="30016"/>
    <cellStyle name="Comma0 17" xfId="30017"/>
    <cellStyle name="Comma0 17 2" xfId="30018"/>
    <cellStyle name="Comma0 18" xfId="30019"/>
    <cellStyle name="Comma0 18 2" xfId="30020"/>
    <cellStyle name="Comma0 19" xfId="30021"/>
    <cellStyle name="Comma0 19 2" xfId="30022"/>
    <cellStyle name="Comma0 2" xfId="30023"/>
    <cellStyle name="Comma0 2 2" xfId="30024"/>
    <cellStyle name="Comma0 2 2 2" xfId="30025"/>
    <cellStyle name="Comma0 2 2 2 2" xfId="30026"/>
    <cellStyle name="Comma0 2 2 3" xfId="30027"/>
    <cellStyle name="Comma0 2 3" xfId="30028"/>
    <cellStyle name="Comma0 2 3 2" xfId="30029"/>
    <cellStyle name="Comma0 2 4" xfId="30030"/>
    <cellStyle name="Comma0 2 4 2" xfId="30031"/>
    <cellStyle name="Comma0 20" xfId="30032"/>
    <cellStyle name="Comma0 20 2" xfId="30033"/>
    <cellStyle name="Comma0 21" xfId="30034"/>
    <cellStyle name="Comma0 21 2" xfId="30035"/>
    <cellStyle name="Comma0 22" xfId="30036"/>
    <cellStyle name="Comma0 22 2" xfId="30037"/>
    <cellStyle name="Comma0 23" xfId="30038"/>
    <cellStyle name="Comma0 23 2" xfId="30039"/>
    <cellStyle name="Comma0 24" xfId="30040"/>
    <cellStyle name="Comma0 24 2" xfId="30041"/>
    <cellStyle name="Comma0 25" xfId="30042"/>
    <cellStyle name="Comma0 25 2" xfId="30043"/>
    <cellStyle name="Comma0 26" xfId="30044"/>
    <cellStyle name="Comma0 26 2" xfId="30045"/>
    <cellStyle name="Comma0 27" xfId="30046"/>
    <cellStyle name="Comma0 27 2" xfId="30047"/>
    <cellStyle name="Comma0 28" xfId="30048"/>
    <cellStyle name="Comma0 28 2" xfId="30049"/>
    <cellStyle name="Comma0 29" xfId="30050"/>
    <cellStyle name="Comma0 29 2" xfId="30051"/>
    <cellStyle name="Comma0 3" xfId="30052"/>
    <cellStyle name="Comma0 3 2" xfId="30053"/>
    <cellStyle name="Comma0 3 2 2" xfId="30054"/>
    <cellStyle name="Comma0 3 2 2 2" xfId="30055"/>
    <cellStyle name="Comma0 3 2 3" xfId="30056"/>
    <cellStyle name="Comma0 3 3" xfId="30057"/>
    <cellStyle name="Comma0 3 3 2" xfId="30058"/>
    <cellStyle name="Comma0 3 4" xfId="30059"/>
    <cellStyle name="Comma0 3 4 2" xfId="30060"/>
    <cellStyle name="Comma0 30" xfId="30061"/>
    <cellStyle name="Comma0 30 2" xfId="30062"/>
    <cellStyle name="Comma0 31" xfId="30063"/>
    <cellStyle name="Comma0 31 2" xfId="30064"/>
    <cellStyle name="Comma0 32" xfId="30065"/>
    <cellStyle name="Comma0 32 2" xfId="30066"/>
    <cellStyle name="Comma0 33" xfId="30067"/>
    <cellStyle name="Comma0 33 2" xfId="30068"/>
    <cellStyle name="Comma0 34" xfId="30069"/>
    <cellStyle name="Comma0 34 2" xfId="30070"/>
    <cellStyle name="Comma0 35" xfId="30071"/>
    <cellStyle name="Comma0 35 2" xfId="30072"/>
    <cellStyle name="Comma0 36" xfId="30073"/>
    <cellStyle name="Comma0 36 2" xfId="30074"/>
    <cellStyle name="Comma0 37" xfId="30075"/>
    <cellStyle name="Comma0 38" xfId="30076"/>
    <cellStyle name="Comma0 39" xfId="30077"/>
    <cellStyle name="Comma0 4" xfId="30078"/>
    <cellStyle name="Comma0 4 2" xfId="30079"/>
    <cellStyle name="Comma0 4 2 2" xfId="30080"/>
    <cellStyle name="Comma0 4 2 2 2" xfId="30081"/>
    <cellStyle name="Comma0 4 2 3" xfId="30082"/>
    <cellStyle name="Comma0 4 3" xfId="30083"/>
    <cellStyle name="Comma0 4 3 2" xfId="30084"/>
    <cellStyle name="Comma0 4 4" xfId="30085"/>
    <cellStyle name="Comma0 4 4 2" xfId="30086"/>
    <cellStyle name="Comma0 40" xfId="30087"/>
    <cellStyle name="Comma0 41" xfId="30088"/>
    <cellStyle name="Comma0 42" xfId="30089"/>
    <cellStyle name="Comma0 43" xfId="30090"/>
    <cellStyle name="Comma0 44" xfId="30091"/>
    <cellStyle name="Comma0 45" xfId="30092"/>
    <cellStyle name="Comma0 46" xfId="30093"/>
    <cellStyle name="Comma0 47" xfId="30094"/>
    <cellStyle name="Comma0 48" xfId="30095"/>
    <cellStyle name="Comma0 49" xfId="30096"/>
    <cellStyle name="Comma0 5" xfId="30097"/>
    <cellStyle name="Comma0 5 2" xfId="30098"/>
    <cellStyle name="Comma0 5 2 2" xfId="30099"/>
    <cellStyle name="Comma0 5 2 3" xfId="30100"/>
    <cellStyle name="Comma0 5 3" xfId="30101"/>
    <cellStyle name="Comma0 5 4" xfId="30102"/>
    <cellStyle name="Comma0 50" xfId="30103"/>
    <cellStyle name="Comma0 51" xfId="30104"/>
    <cellStyle name="Comma0 52" xfId="30105"/>
    <cellStyle name="Comma0 53" xfId="30106"/>
    <cellStyle name="Comma0 54" xfId="30107"/>
    <cellStyle name="Comma0 55" xfId="30108"/>
    <cellStyle name="Comma0 56" xfId="30109"/>
    <cellStyle name="Comma0 57" xfId="30110"/>
    <cellStyle name="Comma0 58" xfId="30111"/>
    <cellStyle name="Comma0 59" xfId="30112"/>
    <cellStyle name="Comma0 6" xfId="30113"/>
    <cellStyle name="Comma0 6 2" xfId="30114"/>
    <cellStyle name="Comma0 6 2 2" xfId="30115"/>
    <cellStyle name="Comma0 6 3" xfId="30116"/>
    <cellStyle name="Comma0 60" xfId="30117"/>
    <cellStyle name="Comma0 61" xfId="30118"/>
    <cellStyle name="Comma0 62" xfId="30119"/>
    <cellStyle name="Comma0 63" xfId="30120"/>
    <cellStyle name="Comma0 64" xfId="30121"/>
    <cellStyle name="Comma0 65" xfId="30122"/>
    <cellStyle name="Comma0 66" xfId="30123"/>
    <cellStyle name="Comma0 67" xfId="30124"/>
    <cellStyle name="Comma0 68" xfId="30125"/>
    <cellStyle name="Comma0 69" xfId="30126"/>
    <cellStyle name="Comma0 7" xfId="30127"/>
    <cellStyle name="Comma0 7 2" xfId="30128"/>
    <cellStyle name="Comma0 7 2 2" xfId="30129"/>
    <cellStyle name="Comma0 7 3" xfId="30130"/>
    <cellStyle name="Comma0 70" xfId="30131"/>
    <cellStyle name="Comma0 71" xfId="30132"/>
    <cellStyle name="Comma0 72" xfId="30133"/>
    <cellStyle name="Comma0 73" xfId="30134"/>
    <cellStyle name="Comma0 74" xfId="30135"/>
    <cellStyle name="Comma0 75" xfId="30136"/>
    <cellStyle name="Comma0 76" xfId="30137"/>
    <cellStyle name="Comma0 77" xfId="30138"/>
    <cellStyle name="Comma0 78" xfId="30139"/>
    <cellStyle name="Comma0 79" xfId="30140"/>
    <cellStyle name="Comma0 8" xfId="30141"/>
    <cellStyle name="Comma0 8 2" xfId="30142"/>
    <cellStyle name="Comma0 8 2 2" xfId="30143"/>
    <cellStyle name="Comma0 8 3" xfId="30144"/>
    <cellStyle name="Comma0 80" xfId="30145"/>
    <cellStyle name="Comma0 9" xfId="30146"/>
    <cellStyle name="Comma0 9 2" xfId="30147"/>
    <cellStyle name="Comma0 9 2 2" xfId="30148"/>
    <cellStyle name="Comma0 9 3" xfId="30149"/>
    <cellStyle name="Comma0_00COS Ind Allocators" xfId="30150"/>
    <cellStyle name="Comma1 - Style1" xfId="30151"/>
    <cellStyle name="Comma1 - Style1 2" xfId="30152"/>
    <cellStyle name="Comma1 - Style1 2 2" xfId="30153"/>
    <cellStyle name="Comma1 - Style1 2 2 2" xfId="30154"/>
    <cellStyle name="Comma1 - Style1 2 3" xfId="30155"/>
    <cellStyle name="Comma1 - Style1 3" xfId="30156"/>
    <cellStyle name="Comma1 - Style1 3 2" xfId="30157"/>
    <cellStyle name="Comma1 - Style1 3 2 2" xfId="30158"/>
    <cellStyle name="Comma1 - Style1 3 3" xfId="30159"/>
    <cellStyle name="Comma1 - Style1 4" xfId="30160"/>
    <cellStyle name="Comma1 - Style1 4 2" xfId="30161"/>
    <cellStyle name="Comma1 - Style1 5" xfId="30162"/>
    <cellStyle name="Comma1 - Style1_ACCOUNTS" xfId="30163"/>
    <cellStyle name="Comment" xfId="30164"/>
    <cellStyle name="Copied" xfId="30165"/>
    <cellStyle name="Copied 2" xfId="30166"/>
    <cellStyle name="Copied 2 2" xfId="30167"/>
    <cellStyle name="Copied 2 2 2" xfId="30168"/>
    <cellStyle name="Copied 2 2 3" xfId="30169"/>
    <cellStyle name="Copied 2 3" xfId="30170"/>
    <cellStyle name="Copied 2 4" xfId="30171"/>
    <cellStyle name="Copied 3" xfId="30172"/>
    <cellStyle name="Copied 3 2" xfId="30173"/>
    <cellStyle name="Copied 4" xfId="30174"/>
    <cellStyle name="Copied 4 2" xfId="30175"/>
    <cellStyle name="Copied 5" xfId="30176"/>
    <cellStyle name="COST1" xfId="30177"/>
    <cellStyle name="COST1 2" xfId="30178"/>
    <cellStyle name="COST1 2 2" xfId="30179"/>
    <cellStyle name="COST1 2 2 2" xfId="30180"/>
    <cellStyle name="COST1 2 2 3" xfId="30181"/>
    <cellStyle name="COST1 2 3" xfId="30182"/>
    <cellStyle name="COST1 2 4" xfId="30183"/>
    <cellStyle name="COST1 3" xfId="30184"/>
    <cellStyle name="COST1 3 2" xfId="30185"/>
    <cellStyle name="COST1 4" xfId="30186"/>
    <cellStyle name="COST1 4 2" xfId="30187"/>
    <cellStyle name="COST1 5" xfId="30188"/>
    <cellStyle name="CountryTitle" xfId="30189"/>
    <cellStyle name="Curren - Style1" xfId="30190"/>
    <cellStyle name="Curren - Style1 2" xfId="30191"/>
    <cellStyle name="Curren - Style1 2 2" xfId="30192"/>
    <cellStyle name="Curren - Style1 2 2 2" xfId="30193"/>
    <cellStyle name="Curren - Style1 2 3" xfId="30194"/>
    <cellStyle name="Curren - Style1 3" xfId="30195"/>
    <cellStyle name="Curren - Style1 3 2" xfId="30196"/>
    <cellStyle name="Curren - Style1 4" xfId="30197"/>
    <cellStyle name="Curren - Style1 4 2" xfId="30198"/>
    <cellStyle name="Curren - Style2" xfId="30199"/>
    <cellStyle name="Curren - Style2 2" xfId="30200"/>
    <cellStyle name="Curren - Style2 2 2" xfId="30201"/>
    <cellStyle name="Curren - Style2 2 2 2" xfId="30202"/>
    <cellStyle name="Curren - Style2 2 3" xfId="30203"/>
    <cellStyle name="Curren - Style2 3" xfId="30204"/>
    <cellStyle name="Curren - Style2 3 2" xfId="30205"/>
    <cellStyle name="Curren - Style2 3 2 2" xfId="30206"/>
    <cellStyle name="Curren - Style2 3 3" xfId="30207"/>
    <cellStyle name="Curren - Style2 4" xfId="30208"/>
    <cellStyle name="Curren - Style2 4 2" xfId="30209"/>
    <cellStyle name="Curren - Style2 5" xfId="30210"/>
    <cellStyle name="Curren - Style2_ACCOUNTS" xfId="30211"/>
    <cellStyle name="Curren - Style5" xfId="30212"/>
    <cellStyle name="Curren - Style5 2" xfId="30213"/>
    <cellStyle name="Curren - Style5 2 2" xfId="30214"/>
    <cellStyle name="Curren - Style5 2 2 2" xfId="30215"/>
    <cellStyle name="Curren - Style5 2 3" xfId="30216"/>
    <cellStyle name="Curren - Style5 3" xfId="30217"/>
    <cellStyle name="Curren - Style5 3 2" xfId="30218"/>
    <cellStyle name="Curren - Style5 4" xfId="30219"/>
    <cellStyle name="Curren - Style5 4 2" xfId="30220"/>
    <cellStyle name="Curren - Style6" xfId="30221"/>
    <cellStyle name="Curren - Style6 2" xfId="30222"/>
    <cellStyle name="Curren - Style6 2 2" xfId="30223"/>
    <cellStyle name="Curren - Style6 2 2 2" xfId="30224"/>
    <cellStyle name="Curren - Style6 2 3" xfId="30225"/>
    <cellStyle name="Curren - Style6 3" xfId="30226"/>
    <cellStyle name="Curren - Style6 3 2" xfId="30227"/>
    <cellStyle name="Curren - Style6 3 2 2" xfId="30228"/>
    <cellStyle name="Curren - Style6 3 3" xfId="30229"/>
    <cellStyle name="Curren - Style6 4" xfId="30230"/>
    <cellStyle name="Curren - Style6 4 2" xfId="30231"/>
    <cellStyle name="Curren - Style6 5" xfId="30232"/>
    <cellStyle name="Curren - Style6_ACCOUNTS" xfId="30233"/>
    <cellStyle name="Currency [0] 2" xfId="30234"/>
    <cellStyle name="Currency 10" xfId="30235"/>
    <cellStyle name="Currency 10 2" xfId="8"/>
    <cellStyle name="Currency 10 2 2" xfId="30236"/>
    <cellStyle name="Currency 10 2 2 2" xfId="30237"/>
    <cellStyle name="Currency 10 2 3" xfId="30238"/>
    <cellStyle name="Currency 10 3" xfId="30239"/>
    <cellStyle name="Currency 10 3 2" xfId="30240"/>
    <cellStyle name="Currency 10 3 2 2" xfId="30241"/>
    <cellStyle name="Currency 10 3 3" xfId="30242"/>
    <cellStyle name="Currency 10 3 4" xfId="30243"/>
    <cellStyle name="Currency 10 3 4 2" xfId="30244"/>
    <cellStyle name="Currency 10 4" xfId="30245"/>
    <cellStyle name="Currency 10 4 2" xfId="30246"/>
    <cellStyle name="Currency 10 4 2 2" xfId="30247"/>
    <cellStyle name="Currency 10 4 3" xfId="30248"/>
    <cellStyle name="Currency 10 5" xfId="30249"/>
    <cellStyle name="Currency 10 5 2" xfId="30250"/>
    <cellStyle name="Currency 10 6" xfId="30251"/>
    <cellStyle name="Currency 10 6 2" xfId="30252"/>
    <cellStyle name="Currency 11" xfId="30253"/>
    <cellStyle name="Currency 11 2" xfId="30254"/>
    <cellStyle name="Currency 11 2 2" xfId="30255"/>
    <cellStyle name="Currency 11 2 2 2" xfId="30256"/>
    <cellStyle name="Currency 11 2 2 2 2" xfId="30257"/>
    <cellStyle name="Currency 11 2 3" xfId="30258"/>
    <cellStyle name="Currency 11 2 3 2" xfId="30259"/>
    <cellStyle name="Currency 11 2 4" xfId="30260"/>
    <cellStyle name="Currency 11 2 4 2" xfId="30261"/>
    <cellStyle name="Currency 11 3" xfId="30262"/>
    <cellStyle name="Currency 11 3 2" xfId="30263"/>
    <cellStyle name="Currency 11 3 2 2" xfId="30264"/>
    <cellStyle name="Currency 11 3 3" xfId="30265"/>
    <cellStyle name="Currency 11 4" xfId="30266"/>
    <cellStyle name="Currency 11 4 2" xfId="30267"/>
    <cellStyle name="Currency 11 4 2 2" xfId="30268"/>
    <cellStyle name="Currency 11 4 3" xfId="30269"/>
    <cellStyle name="Currency 11 5" xfId="30270"/>
    <cellStyle name="Currency 11 5 2" xfId="30271"/>
    <cellStyle name="Currency 11 6" xfId="30272"/>
    <cellStyle name="Currency 11 6 2" xfId="30273"/>
    <cellStyle name="Currency 11 7" xfId="30274"/>
    <cellStyle name="Currency 12" xfId="30275"/>
    <cellStyle name="Currency 12 2" xfId="30276"/>
    <cellStyle name="Currency 12 2 2" xfId="30277"/>
    <cellStyle name="Currency 12 2 2 2" xfId="30278"/>
    <cellStyle name="Currency 12 2 2 2 2" xfId="30279"/>
    <cellStyle name="Currency 12 2 2 3" xfId="30280"/>
    <cellStyle name="Currency 12 2 3" xfId="30281"/>
    <cellStyle name="Currency 12 2 3 2" xfId="30282"/>
    <cellStyle name="Currency 12 2 3 2 2" xfId="30283"/>
    <cellStyle name="Currency 12 2 3 3" xfId="30284"/>
    <cellStyle name="Currency 12 2 4" xfId="30285"/>
    <cellStyle name="Currency 12 2 4 2" xfId="30286"/>
    <cellStyle name="Currency 12 2 5" xfId="30287"/>
    <cellStyle name="Currency 12 2 5 2" xfId="30288"/>
    <cellStyle name="Currency 12 3" xfId="30289"/>
    <cellStyle name="Currency 12 3 2" xfId="30290"/>
    <cellStyle name="Currency 12 3 2 2" xfId="30291"/>
    <cellStyle name="Currency 12 3 2 2 2" xfId="30292"/>
    <cellStyle name="Currency 12 3 2 3" xfId="30293"/>
    <cellStyle name="Currency 12 3 3" xfId="30294"/>
    <cellStyle name="Currency 12 3 3 2" xfId="30295"/>
    <cellStyle name="Currency 12 3 3 2 2" xfId="30296"/>
    <cellStyle name="Currency 12 3 3 3" xfId="30297"/>
    <cellStyle name="Currency 12 3 4" xfId="30298"/>
    <cellStyle name="Currency 12 3 4 2" xfId="30299"/>
    <cellStyle name="Currency 12 3 5" xfId="30300"/>
    <cellStyle name="Currency 12 3 5 2" xfId="30301"/>
    <cellStyle name="Currency 12 4" xfId="30302"/>
    <cellStyle name="Currency 12 4 2" xfId="30303"/>
    <cellStyle name="Currency 12 4 2 2" xfId="30304"/>
    <cellStyle name="Currency 12 4 2 2 2" xfId="30305"/>
    <cellStyle name="Currency 12 4 2 3" xfId="30306"/>
    <cellStyle name="Currency 12 4 3" xfId="30307"/>
    <cellStyle name="Currency 12 4 3 2" xfId="30308"/>
    <cellStyle name="Currency 12 4 3 2 2" xfId="30309"/>
    <cellStyle name="Currency 12 4 3 3" xfId="30310"/>
    <cellStyle name="Currency 12 4 4" xfId="30311"/>
    <cellStyle name="Currency 12 4 4 2" xfId="30312"/>
    <cellStyle name="Currency 12 4 5" xfId="30313"/>
    <cellStyle name="Currency 12 4 5 2" xfId="30314"/>
    <cellStyle name="Currency 12 5" xfId="30315"/>
    <cellStyle name="Currency 12 5 2" xfId="30316"/>
    <cellStyle name="Currency 12 5 2 2" xfId="30317"/>
    <cellStyle name="Currency 12 5 3" xfId="30318"/>
    <cellStyle name="Currency 12 6" xfId="30319"/>
    <cellStyle name="Currency 12 6 2" xfId="30320"/>
    <cellStyle name="Currency 12 6 2 2" xfId="30321"/>
    <cellStyle name="Currency 12 6 3" xfId="30322"/>
    <cellStyle name="Currency 12 7" xfId="30323"/>
    <cellStyle name="Currency 12 7 2" xfId="30324"/>
    <cellStyle name="Currency 12 8" xfId="30325"/>
    <cellStyle name="Currency 12 8 2" xfId="30326"/>
    <cellStyle name="Currency 13" xfId="30327"/>
    <cellStyle name="Currency 13 2" xfId="30328"/>
    <cellStyle name="Currency 13 2 2" xfId="30329"/>
    <cellStyle name="Currency 13 2 2 2" xfId="30330"/>
    <cellStyle name="Currency 13 2 2 2 2" xfId="30331"/>
    <cellStyle name="Currency 13 2 2 3" xfId="30332"/>
    <cellStyle name="Currency 13 2 3" xfId="30333"/>
    <cellStyle name="Currency 13 2 3 2" xfId="30334"/>
    <cellStyle name="Currency 13 2 3 2 2" xfId="30335"/>
    <cellStyle name="Currency 13 2 3 3" xfId="30336"/>
    <cellStyle name="Currency 13 2 4" xfId="30337"/>
    <cellStyle name="Currency 13 2 4 2" xfId="30338"/>
    <cellStyle name="Currency 13 2 5" xfId="30339"/>
    <cellStyle name="Currency 13 3" xfId="30340"/>
    <cellStyle name="Currency 13 3 2" xfId="30341"/>
    <cellStyle name="Currency 13 3 2 2" xfId="30342"/>
    <cellStyle name="Currency 13 3 3" xfId="30343"/>
    <cellStyle name="Currency 13 3 3 2" xfId="30344"/>
    <cellStyle name="Currency 13 3 4" xfId="30345"/>
    <cellStyle name="Currency 13 4" xfId="30346"/>
    <cellStyle name="Currency 13 4 2" xfId="30347"/>
    <cellStyle name="Currency 13 4 2 2" xfId="30348"/>
    <cellStyle name="Currency 13 4 3" xfId="30349"/>
    <cellStyle name="Currency 13 4 4" xfId="30350"/>
    <cellStyle name="Currency 13 5" xfId="30351"/>
    <cellStyle name="Currency 13 5 2" xfId="30352"/>
    <cellStyle name="Currency 13 5 2 2" xfId="30353"/>
    <cellStyle name="Currency 13 5 3" xfId="30354"/>
    <cellStyle name="Currency 13 6" xfId="30355"/>
    <cellStyle name="Currency 13 6 2" xfId="30356"/>
    <cellStyle name="Currency 13 7" xfId="30357"/>
    <cellStyle name="Currency 13 8" xfId="30358"/>
    <cellStyle name="Currency 14" xfId="30359"/>
    <cellStyle name="Currency 14 2" xfId="30360"/>
    <cellStyle name="Currency 14 2 2" xfId="30361"/>
    <cellStyle name="Currency 14 2 2 2" xfId="30362"/>
    <cellStyle name="Currency 14 2 2 2 2" xfId="30363"/>
    <cellStyle name="Currency 14 2 3" xfId="30364"/>
    <cellStyle name="Currency 14 2 3 2" xfId="30365"/>
    <cellStyle name="Currency 14 2 4" xfId="30366"/>
    <cellStyle name="Currency 14 2 4 2" xfId="30367"/>
    <cellStyle name="Currency 14 2 5" xfId="30368"/>
    <cellStyle name="Currency 14 3" xfId="30369"/>
    <cellStyle name="Currency 14 3 2" xfId="30370"/>
    <cellStyle name="Currency 14 3 2 2" xfId="30371"/>
    <cellStyle name="Currency 14 3 3" xfId="30372"/>
    <cellStyle name="Currency 14 4" xfId="30373"/>
    <cellStyle name="Currency 14 4 2" xfId="30374"/>
    <cellStyle name="Currency 14 4 2 2" xfId="30375"/>
    <cellStyle name="Currency 14 4 3" xfId="30376"/>
    <cellStyle name="Currency 14 5" xfId="30377"/>
    <cellStyle name="Currency 14 5 2" xfId="30378"/>
    <cellStyle name="Currency 15" xfId="30379"/>
    <cellStyle name="Currency 15 2" xfId="30380"/>
    <cellStyle name="Currency 15 2 2" xfId="30381"/>
    <cellStyle name="Currency 15 2 2 2" xfId="30382"/>
    <cellStyle name="Currency 15 3" xfId="30383"/>
    <cellStyle name="Currency 15 3 2" xfId="30384"/>
    <cellStyle name="Currency 15 3 2 2" xfId="30385"/>
    <cellStyle name="Currency 15 3 3" xfId="30386"/>
    <cellStyle name="Currency 15 3 4" xfId="30387"/>
    <cellStyle name="Currency 15 3 5" xfId="30388"/>
    <cellStyle name="Currency 15 4" xfId="30389"/>
    <cellStyle name="Currency 15 4 2" xfId="30390"/>
    <cellStyle name="Currency 15 5" xfId="30391"/>
    <cellStyle name="Currency 16" xfId="30392"/>
    <cellStyle name="Currency 16 2" xfId="30393"/>
    <cellStyle name="Currency 16 2 2" xfId="30394"/>
    <cellStyle name="Currency 16 2 2 2" xfId="30395"/>
    <cellStyle name="Currency 16 2 3" xfId="30396"/>
    <cellStyle name="Currency 16 3" xfId="30397"/>
    <cellStyle name="Currency 16 3 2" xfId="30398"/>
    <cellStyle name="Currency 16 3 3" xfId="30399"/>
    <cellStyle name="Currency 16 4" xfId="30400"/>
    <cellStyle name="Currency 16 5" xfId="30401"/>
    <cellStyle name="Currency 17" xfId="30402"/>
    <cellStyle name="Currency 17 2" xfId="30403"/>
    <cellStyle name="Currency 17 2 2" xfId="30404"/>
    <cellStyle name="Currency 17 3" xfId="30405"/>
    <cellStyle name="Currency 17 4" xfId="30406"/>
    <cellStyle name="Currency 18" xfId="30407"/>
    <cellStyle name="Currency 18 2" xfId="30408"/>
    <cellStyle name="Currency 18 2 2" xfId="30409"/>
    <cellStyle name="Currency 18 2 2 2" xfId="30410"/>
    <cellStyle name="Currency 18 2 3" xfId="30411"/>
    <cellStyle name="Currency 18 2 4" xfId="30412"/>
    <cellStyle name="Currency 18 3" xfId="30413"/>
    <cellStyle name="Currency 18 3 2" xfId="30414"/>
    <cellStyle name="Currency 18 4" xfId="30415"/>
    <cellStyle name="Currency 18 5" xfId="30416"/>
    <cellStyle name="Currency 19" xfId="30417"/>
    <cellStyle name="Currency 19 2" xfId="30418"/>
    <cellStyle name="Currency 19 2 2" xfId="30419"/>
    <cellStyle name="Currency 19 3" xfId="30420"/>
    <cellStyle name="Currency 19 4" xfId="30421"/>
    <cellStyle name="Currency 19 5" xfId="30422"/>
    <cellStyle name="Currency 2" xfId="30423"/>
    <cellStyle name="Currency 2 10" xfId="30424"/>
    <cellStyle name="Currency 2 10 2" xfId="30425"/>
    <cellStyle name="Currency 2 10 2 2" xfId="30426"/>
    <cellStyle name="Currency 2 10 3" xfId="30427"/>
    <cellStyle name="Currency 2 11" xfId="30428"/>
    <cellStyle name="Currency 2 11 2" xfId="30429"/>
    <cellStyle name="Currency 2 12" xfId="30430"/>
    <cellStyle name="Currency 2 12 2" xfId="30431"/>
    <cellStyle name="Currency 2 13" xfId="30432"/>
    <cellStyle name="Currency 2 13 2" xfId="30433"/>
    <cellStyle name="Currency 2 2" xfId="30434"/>
    <cellStyle name="Currency 2 2 2" xfId="30435"/>
    <cellStyle name="Currency 2 2 2 2" xfId="30436"/>
    <cellStyle name="Currency 2 2 2 2 2" xfId="30437"/>
    <cellStyle name="Currency 2 2 2 2 2 2" xfId="30438"/>
    <cellStyle name="Currency 2 2 2 3" xfId="30439"/>
    <cellStyle name="Currency 2 2 2 3 2" xfId="30440"/>
    <cellStyle name="Currency 2 2 2 4" xfId="30441"/>
    <cellStyle name="Currency 2 2 2 4 2" xfId="30442"/>
    <cellStyle name="Currency 2 2 3" xfId="30443"/>
    <cellStyle name="Currency 2 2 3 2" xfId="30444"/>
    <cellStyle name="Currency 2 2 3 2 2" xfId="30445"/>
    <cellStyle name="Currency 2 2 3 3" xfId="30446"/>
    <cellStyle name="Currency 2 2 4" xfId="30447"/>
    <cellStyle name="Currency 2 2 4 2" xfId="30448"/>
    <cellStyle name="Currency 2 2 4 2 2" xfId="30449"/>
    <cellStyle name="Currency 2 2 4 3" xfId="30450"/>
    <cellStyle name="Currency 2 2 5" xfId="30451"/>
    <cellStyle name="Currency 2 2 5 2" xfId="30452"/>
    <cellStyle name="Currency 2 2 6" xfId="30453"/>
    <cellStyle name="Currency 2 2 6 2" xfId="30454"/>
    <cellStyle name="Currency 2 3" xfId="30455"/>
    <cellStyle name="Currency 2 3 2" xfId="30456"/>
    <cellStyle name="Currency 2 3 2 2" xfId="30457"/>
    <cellStyle name="Currency 2 3 2 2 2" xfId="30458"/>
    <cellStyle name="Currency 2 3 2 3" xfId="30459"/>
    <cellStyle name="Currency 2 3 3" xfId="30460"/>
    <cellStyle name="Currency 2 3 3 2" xfId="30461"/>
    <cellStyle name="Currency 2 3 3 2 2" xfId="30462"/>
    <cellStyle name="Currency 2 3 3 3" xfId="30463"/>
    <cellStyle name="Currency 2 3 4" xfId="30464"/>
    <cellStyle name="Currency 2 3 4 2" xfId="30465"/>
    <cellStyle name="Currency 2 3 5" xfId="30466"/>
    <cellStyle name="Currency 2 3 5 2" xfId="30467"/>
    <cellStyle name="Currency 2 4" xfId="30468"/>
    <cellStyle name="Currency 2 4 2" xfId="30469"/>
    <cellStyle name="Currency 2 4 2 2" xfId="30470"/>
    <cellStyle name="Currency 2 4 2 2 2" xfId="30471"/>
    <cellStyle name="Currency 2 4 2 3" xfId="30472"/>
    <cellStyle name="Currency 2 4 3" xfId="30473"/>
    <cellStyle name="Currency 2 4 3 2" xfId="30474"/>
    <cellStyle name="Currency 2 4 3 2 2" xfId="30475"/>
    <cellStyle name="Currency 2 4 3 3" xfId="30476"/>
    <cellStyle name="Currency 2 4 4" xfId="30477"/>
    <cellStyle name="Currency 2 4 4 2" xfId="30478"/>
    <cellStyle name="Currency 2 4 5" xfId="30479"/>
    <cellStyle name="Currency 2 4 5 2" xfId="30480"/>
    <cellStyle name="Currency 2 5" xfId="30481"/>
    <cellStyle name="Currency 2 5 2" xfId="30482"/>
    <cellStyle name="Currency 2 5 2 2" xfId="30483"/>
    <cellStyle name="Currency 2 5 2 2 2" xfId="30484"/>
    <cellStyle name="Currency 2 5 2 3" xfId="30485"/>
    <cellStyle name="Currency 2 5 3" xfId="30486"/>
    <cellStyle name="Currency 2 5 3 2" xfId="30487"/>
    <cellStyle name="Currency 2 5 3 2 2" xfId="30488"/>
    <cellStyle name="Currency 2 5 3 3" xfId="30489"/>
    <cellStyle name="Currency 2 5 4" xfId="30490"/>
    <cellStyle name="Currency 2 5 4 2" xfId="30491"/>
    <cellStyle name="Currency 2 5 5" xfId="30492"/>
    <cellStyle name="Currency 2 5 5 2" xfId="30493"/>
    <cellStyle name="Currency 2 6" xfId="30494"/>
    <cellStyle name="Currency 2 6 2" xfId="30495"/>
    <cellStyle name="Currency 2 6 2 2" xfId="30496"/>
    <cellStyle name="Currency 2 6 2 2 2" xfId="30497"/>
    <cellStyle name="Currency 2 6 2 3" xfId="30498"/>
    <cellStyle name="Currency 2 6 3" xfId="30499"/>
    <cellStyle name="Currency 2 6 3 2" xfId="30500"/>
    <cellStyle name="Currency 2 6 3 2 2" xfId="30501"/>
    <cellStyle name="Currency 2 6 3 3" xfId="30502"/>
    <cellStyle name="Currency 2 6 4" xfId="30503"/>
    <cellStyle name="Currency 2 6 4 2" xfId="30504"/>
    <cellStyle name="Currency 2 6 5" xfId="30505"/>
    <cellStyle name="Currency 2 6 5 2" xfId="30506"/>
    <cellStyle name="Currency 2 7" xfId="30507"/>
    <cellStyle name="Currency 2 7 2" xfId="30508"/>
    <cellStyle name="Currency 2 7 2 2" xfId="30509"/>
    <cellStyle name="Currency 2 7 2 2 2" xfId="30510"/>
    <cellStyle name="Currency 2 7 2 3" xfId="30511"/>
    <cellStyle name="Currency 2 7 3" xfId="30512"/>
    <cellStyle name="Currency 2 7 3 2" xfId="30513"/>
    <cellStyle name="Currency 2 7 3 2 2" xfId="30514"/>
    <cellStyle name="Currency 2 7 3 3" xfId="30515"/>
    <cellStyle name="Currency 2 7 4" xfId="30516"/>
    <cellStyle name="Currency 2 7 4 2" xfId="30517"/>
    <cellStyle name="Currency 2 7 5" xfId="30518"/>
    <cellStyle name="Currency 2 7 5 2" xfId="30519"/>
    <cellStyle name="Currency 2 8" xfId="30520"/>
    <cellStyle name="Currency 2 8 2" xfId="30521"/>
    <cellStyle name="Currency 2 8 2 2" xfId="30522"/>
    <cellStyle name="Currency 2 8 2 2 2" xfId="30523"/>
    <cellStyle name="Currency 2 8 2 3" xfId="30524"/>
    <cellStyle name="Currency 2 8 3" xfId="30525"/>
    <cellStyle name="Currency 2 8 3 2" xfId="30526"/>
    <cellStyle name="Currency 2 8 3 2 2" xfId="30527"/>
    <cellStyle name="Currency 2 8 3 3" xfId="30528"/>
    <cellStyle name="Currency 2 8 4" xfId="30529"/>
    <cellStyle name="Currency 2 8 4 2" xfId="30530"/>
    <cellStyle name="Currency 2 8 5" xfId="30531"/>
    <cellStyle name="Currency 2 8 5 2" xfId="30532"/>
    <cellStyle name="Currency 2 9" xfId="30533"/>
    <cellStyle name="Currency 2 9 2" xfId="30534"/>
    <cellStyle name="Currency 2 9 2 2" xfId="30535"/>
    <cellStyle name="Currency 2 9 3" xfId="30536"/>
    <cellStyle name="Currency 20" xfId="30537"/>
    <cellStyle name="Currency 20 2" xfId="30538"/>
    <cellStyle name="Currency 20 2 2" xfId="30539"/>
    <cellStyle name="Currency 20 2 3" xfId="30540"/>
    <cellStyle name="Currency 20 2 4" xfId="30541"/>
    <cellStyle name="Currency 20 2 5" xfId="30542"/>
    <cellStyle name="Currency 20 3" xfId="30543"/>
    <cellStyle name="Currency 20 4" xfId="30544"/>
    <cellStyle name="Currency 20 5" xfId="30545"/>
    <cellStyle name="Currency 21" xfId="30546"/>
    <cellStyle name="Currency 21 2" xfId="30547"/>
    <cellStyle name="Currency 21 2 2" xfId="30548"/>
    <cellStyle name="Currency 21 2 3" xfId="30549"/>
    <cellStyle name="Currency 21 3" xfId="30550"/>
    <cellStyle name="Currency 21 4" xfId="30551"/>
    <cellStyle name="Currency 21 5" xfId="30552"/>
    <cellStyle name="Currency 22" xfId="30553"/>
    <cellStyle name="Currency 22 2" xfId="30554"/>
    <cellStyle name="Currency 22 3" xfId="30555"/>
    <cellStyle name="Currency 23" xfId="30556"/>
    <cellStyle name="Currency 23 2" xfId="30557"/>
    <cellStyle name="Currency 24" xfId="30558"/>
    <cellStyle name="Currency 24 2" xfId="30559"/>
    <cellStyle name="Currency 25" xfId="30560"/>
    <cellStyle name="Currency 25 2" xfId="30561"/>
    <cellStyle name="Currency 25 3" xfId="30562"/>
    <cellStyle name="Currency 25 3 2" xfId="30563"/>
    <cellStyle name="Currency 26" xfId="30564"/>
    <cellStyle name="Currency 27" xfId="30565"/>
    <cellStyle name="Currency 27 2" xfId="30566"/>
    <cellStyle name="Currency 27 2 2" xfId="30567"/>
    <cellStyle name="Currency 27 2 3" xfId="30568"/>
    <cellStyle name="Currency 28" xfId="30569"/>
    <cellStyle name="Currency 28 2" xfId="30570"/>
    <cellStyle name="Currency 29" xfId="30571"/>
    <cellStyle name="Currency 3" xfId="30572"/>
    <cellStyle name="Currency 3 2" xfId="30573"/>
    <cellStyle name="Currency 3 2 2" xfId="30574"/>
    <cellStyle name="Currency 3 2 2 2" xfId="30575"/>
    <cellStyle name="Currency 3 2 2 2 2" xfId="30576"/>
    <cellStyle name="Currency 3 2 2 3" xfId="30577"/>
    <cellStyle name="Currency 3 2 3" xfId="30578"/>
    <cellStyle name="Currency 3 2 3 2" xfId="30579"/>
    <cellStyle name="Currency 3 2 3 2 2" xfId="30580"/>
    <cellStyle name="Currency 3 2 3 3" xfId="30581"/>
    <cellStyle name="Currency 3 2 4" xfId="30582"/>
    <cellStyle name="Currency 3 2 4 2" xfId="30583"/>
    <cellStyle name="Currency 3 2 5" xfId="30584"/>
    <cellStyle name="Currency 3 2 5 2" xfId="30585"/>
    <cellStyle name="Currency 3 3" xfId="30586"/>
    <cellStyle name="Currency 3 3 2" xfId="30587"/>
    <cellStyle name="Currency 3 3 2 2" xfId="30588"/>
    <cellStyle name="Currency 3 3 2 2 2" xfId="30589"/>
    <cellStyle name="Currency 3 3 2 3" xfId="30590"/>
    <cellStyle name="Currency 3 3 3" xfId="30591"/>
    <cellStyle name="Currency 3 3 3 2" xfId="30592"/>
    <cellStyle name="Currency 3 3 3 2 2" xfId="30593"/>
    <cellStyle name="Currency 3 3 3 3" xfId="30594"/>
    <cellStyle name="Currency 3 3 4" xfId="30595"/>
    <cellStyle name="Currency 3 3 4 2" xfId="30596"/>
    <cellStyle name="Currency 3 3 5" xfId="30597"/>
    <cellStyle name="Currency 3 3 5 2" xfId="30598"/>
    <cellStyle name="Currency 3 4" xfId="30599"/>
    <cellStyle name="Currency 3 4 2" xfId="30600"/>
    <cellStyle name="Currency 3 4 2 2" xfId="30601"/>
    <cellStyle name="Currency 3 4 3" xfId="30602"/>
    <cellStyle name="Currency 3 4 4" xfId="30603"/>
    <cellStyle name="Currency 3 4 5" xfId="30604"/>
    <cellStyle name="Currency 3 5" xfId="30605"/>
    <cellStyle name="Currency 3 5 2" xfId="30606"/>
    <cellStyle name="Currency 3 5 2 2" xfId="30607"/>
    <cellStyle name="Currency 3 5 3" xfId="30608"/>
    <cellStyle name="Currency 3 6" xfId="30609"/>
    <cellStyle name="Currency 3 6 2" xfId="30610"/>
    <cellStyle name="Currency 3 7" xfId="30611"/>
    <cellStyle name="Currency 3 7 2" xfId="30612"/>
    <cellStyle name="Currency 3 8" xfId="30613"/>
    <cellStyle name="Currency 3 8 2" xfId="30614"/>
    <cellStyle name="Currency 3 8 3" xfId="30615"/>
    <cellStyle name="Currency 3 9" xfId="30616"/>
    <cellStyle name="Currency 30" xfId="30617"/>
    <cellStyle name="Currency 31" xfId="30618"/>
    <cellStyle name="Currency 4" xfId="30619"/>
    <cellStyle name="Currency 4 2" xfId="30620"/>
    <cellStyle name="Currency 4 2 2" xfId="30621"/>
    <cellStyle name="Currency 4 2 2 2" xfId="30622"/>
    <cellStyle name="Currency 4 2 2 2 2" xfId="30623"/>
    <cellStyle name="Currency 4 2 2 2 2 2" xfId="30624"/>
    <cellStyle name="Currency 4 2 2 2 3" xfId="30625"/>
    <cellStyle name="Currency 4 2 2 3" xfId="30626"/>
    <cellStyle name="Currency 4 2 2 3 2" xfId="30627"/>
    <cellStyle name="Currency 4 2 2 3 3" xfId="30628"/>
    <cellStyle name="Currency 4 2 2 4" xfId="30629"/>
    <cellStyle name="Currency 4 2 2 4 2" xfId="30630"/>
    <cellStyle name="Currency 4 2 2 5" xfId="30631"/>
    <cellStyle name="Currency 4 2 3" xfId="30632"/>
    <cellStyle name="Currency 4 2 3 2" xfId="30633"/>
    <cellStyle name="Currency 4 2 3 2 2" xfId="30634"/>
    <cellStyle name="Currency 4 2 3 2 3" xfId="30635"/>
    <cellStyle name="Currency 4 2 3 3" xfId="30636"/>
    <cellStyle name="Currency 4 2 3 3 2" xfId="30637"/>
    <cellStyle name="Currency 4 2 3 4" xfId="30638"/>
    <cellStyle name="Currency 4 2 4" xfId="30639"/>
    <cellStyle name="Currency 4 2 4 2" xfId="30640"/>
    <cellStyle name="Currency 4 2 4 2 2" xfId="30641"/>
    <cellStyle name="Currency 4 2 4 3" xfId="30642"/>
    <cellStyle name="Currency 4 2 4 4" xfId="30643"/>
    <cellStyle name="Currency 4 2 5" xfId="30644"/>
    <cellStyle name="Currency 4 2 5 2" xfId="30645"/>
    <cellStyle name="Currency 4 2 5 3" xfId="30646"/>
    <cellStyle name="Currency 4 2 6" xfId="30647"/>
    <cellStyle name="Currency 4 2 6 2" xfId="30648"/>
    <cellStyle name="Currency 4 2 7" xfId="30649"/>
    <cellStyle name="Currency 4 3" xfId="30650"/>
    <cellStyle name="Currency 4 3 2" xfId="30651"/>
    <cellStyle name="Currency 4 3 2 2" xfId="30652"/>
    <cellStyle name="Currency 4 3 2 2 2" xfId="30653"/>
    <cellStyle name="Currency 4 3 2 2 3" xfId="30654"/>
    <cellStyle name="Currency 4 3 2 3" xfId="30655"/>
    <cellStyle name="Currency 4 3 2 4" xfId="30656"/>
    <cellStyle name="Currency 4 3 3" xfId="30657"/>
    <cellStyle name="Currency 4 3 3 2" xfId="30658"/>
    <cellStyle name="Currency 4 3 3 2 2" xfId="30659"/>
    <cellStyle name="Currency 4 3 3 3" xfId="30660"/>
    <cellStyle name="Currency 4 3 3 4" xfId="30661"/>
    <cellStyle name="Currency 4 3 4" xfId="30662"/>
    <cellStyle name="Currency 4 3 4 2" xfId="30663"/>
    <cellStyle name="Currency 4 3 4 2 2" xfId="30664"/>
    <cellStyle name="Currency 4 3 4 3" xfId="30665"/>
    <cellStyle name="Currency 4 3 5" xfId="30666"/>
    <cellStyle name="Currency 4 3 6" xfId="30667"/>
    <cellStyle name="Currency 4 4" xfId="30668"/>
    <cellStyle name="Currency 4 4 2" xfId="30669"/>
    <cellStyle name="Currency 4 4 2 2" xfId="30670"/>
    <cellStyle name="Currency 4 4 2 3" xfId="30671"/>
    <cellStyle name="Currency 4 4 3" xfId="30672"/>
    <cellStyle name="Currency 4 4 3 2" xfId="30673"/>
    <cellStyle name="Currency 4 4 4" xfId="30674"/>
    <cellStyle name="Currency 4 5" xfId="30675"/>
    <cellStyle name="Currency 4 5 2" xfId="30676"/>
    <cellStyle name="Currency 4 5 2 2" xfId="30677"/>
    <cellStyle name="Currency 4 5 3" xfId="30678"/>
    <cellStyle name="Currency 4 5 4" xfId="30679"/>
    <cellStyle name="Currency 4 6" xfId="30680"/>
    <cellStyle name="Currency 4 6 2" xfId="30681"/>
    <cellStyle name="Currency 4 6 3" xfId="30682"/>
    <cellStyle name="Currency 4 7" xfId="30683"/>
    <cellStyle name="Currency 4_2009 GRC Compliance Filing (Electric) for Exh A-1" xfId="30684"/>
    <cellStyle name="Currency 5" xfId="30685"/>
    <cellStyle name="Currency 5 2" xfId="30686"/>
    <cellStyle name="Currency 5 2 2" xfId="30687"/>
    <cellStyle name="Currency 5 2 2 2" xfId="30688"/>
    <cellStyle name="Currency 5 2 2 2 2" xfId="30689"/>
    <cellStyle name="Currency 5 2 3" xfId="30690"/>
    <cellStyle name="Currency 5 2 3 2" xfId="30691"/>
    <cellStyle name="Currency 5 2 4" xfId="30692"/>
    <cellStyle name="Currency 5 2 4 2" xfId="30693"/>
    <cellStyle name="Currency 5 3" xfId="30694"/>
    <cellStyle name="Currency 5 3 2" xfId="30695"/>
    <cellStyle name="Currency 5 3 2 2" xfId="30696"/>
    <cellStyle name="Currency 5 3 3" xfId="30697"/>
    <cellStyle name="Currency 5 4" xfId="30698"/>
    <cellStyle name="Currency 5 4 2" xfId="30699"/>
    <cellStyle name="Currency 5 4 2 2" xfId="30700"/>
    <cellStyle name="Currency 5 4 3" xfId="30701"/>
    <cellStyle name="Currency 5 5" xfId="30702"/>
    <cellStyle name="Currency 5 5 2" xfId="30703"/>
    <cellStyle name="Currency 5 6" xfId="30704"/>
    <cellStyle name="Currency 5 6 2" xfId="30705"/>
    <cellStyle name="Currency 6" xfId="30706"/>
    <cellStyle name="Currency 6 2" xfId="30707"/>
    <cellStyle name="Currency 6 2 2" xfId="30708"/>
    <cellStyle name="Currency 6 2 2 2" xfId="30709"/>
    <cellStyle name="Currency 6 2 2 2 2" xfId="30710"/>
    <cellStyle name="Currency 6 2 3" xfId="30711"/>
    <cellStyle name="Currency 6 2 3 2" xfId="30712"/>
    <cellStyle name="Currency 6 2 4" xfId="30713"/>
    <cellStyle name="Currency 6 2 4 2" xfId="30714"/>
    <cellStyle name="Currency 6 3" xfId="30715"/>
    <cellStyle name="Currency 6 3 2" xfId="30716"/>
    <cellStyle name="Currency 6 3 2 2" xfId="30717"/>
    <cellStyle name="Currency 6 3 3" xfId="30718"/>
    <cellStyle name="Currency 6 4" xfId="30719"/>
    <cellStyle name="Currency 6 4 2" xfId="30720"/>
    <cellStyle name="Currency 6 4 2 2" xfId="30721"/>
    <cellStyle name="Currency 6 4 3" xfId="30722"/>
    <cellStyle name="Currency 6 5" xfId="30723"/>
    <cellStyle name="Currency 6 5 2" xfId="30724"/>
    <cellStyle name="Currency 6 6" xfId="30725"/>
    <cellStyle name="Currency 6 6 2" xfId="30726"/>
    <cellStyle name="Currency 7" xfId="30727"/>
    <cellStyle name="Currency 7 2" xfId="30728"/>
    <cellStyle name="Currency 7 2 2" xfId="30729"/>
    <cellStyle name="Currency 7 2 2 2" xfId="30730"/>
    <cellStyle name="Currency 7 2 2 2 2" xfId="30731"/>
    <cellStyle name="Currency 7 2 3" xfId="30732"/>
    <cellStyle name="Currency 7 2 3 2" xfId="30733"/>
    <cellStyle name="Currency 7 2 4" xfId="30734"/>
    <cellStyle name="Currency 7 2 4 2" xfId="30735"/>
    <cellStyle name="Currency 7 3" xfId="30736"/>
    <cellStyle name="Currency 7 3 2" xfId="30737"/>
    <cellStyle name="Currency 7 3 2 2" xfId="30738"/>
    <cellStyle name="Currency 7 3 3" xfId="30739"/>
    <cellStyle name="Currency 7 4" xfId="30740"/>
    <cellStyle name="Currency 7 4 2" xfId="30741"/>
    <cellStyle name="Currency 7 4 2 2" xfId="30742"/>
    <cellStyle name="Currency 7 4 3" xfId="30743"/>
    <cellStyle name="Currency 7 5" xfId="30744"/>
    <cellStyle name="Currency 7 5 2" xfId="30745"/>
    <cellStyle name="Currency 7 6" xfId="30746"/>
    <cellStyle name="Currency 7 6 2" xfId="30747"/>
    <cellStyle name="Currency 8" xfId="30748"/>
    <cellStyle name="Currency 8 2" xfId="30749"/>
    <cellStyle name="Currency 8 2 2" xfId="30750"/>
    <cellStyle name="Currency 8 2 2 2" xfId="30751"/>
    <cellStyle name="Currency 8 2 2 2 2" xfId="30752"/>
    <cellStyle name="Currency 8 2 2 3" xfId="30753"/>
    <cellStyle name="Currency 8 2 2 3 2" xfId="30754"/>
    <cellStyle name="Currency 8 2 2 4" xfId="30755"/>
    <cellStyle name="Currency 8 2 2 4 2" xfId="30756"/>
    <cellStyle name="Currency 8 2 2 5" xfId="30757"/>
    <cellStyle name="Currency 8 2 3" xfId="30758"/>
    <cellStyle name="Currency 8 2 3 2" xfId="30759"/>
    <cellStyle name="Currency 8 2 3 2 2" xfId="30760"/>
    <cellStyle name="Currency 8 2 3 3" xfId="30761"/>
    <cellStyle name="Currency 8 2 4" xfId="30762"/>
    <cellStyle name="Currency 8 2 4 2" xfId="30763"/>
    <cellStyle name="Currency 8 2 5" xfId="30764"/>
    <cellStyle name="Currency 8 2 5 2" xfId="30765"/>
    <cellStyle name="Currency 8 2 6" xfId="30766"/>
    <cellStyle name="Currency 8 2 6 2" xfId="30767"/>
    <cellStyle name="Currency 8 2 7" xfId="30768"/>
    <cellStyle name="Currency 8 3" xfId="30769"/>
    <cellStyle name="Currency 8 3 2" xfId="30770"/>
    <cellStyle name="Currency 8 3 2 2" xfId="30771"/>
    <cellStyle name="Currency 8 3 3" xfId="30772"/>
    <cellStyle name="Currency 8 4" xfId="30773"/>
    <cellStyle name="Currency 8 4 2" xfId="30774"/>
    <cellStyle name="Currency 8 4 2 2" xfId="30775"/>
    <cellStyle name="Currency 8 4 3" xfId="30776"/>
    <cellStyle name="Currency 8 5" xfId="30777"/>
    <cellStyle name="Currency 8 5 2" xfId="30778"/>
    <cellStyle name="Currency 8 6" xfId="30779"/>
    <cellStyle name="Currency 8 6 2" xfId="30780"/>
    <cellStyle name="Currency 9" xfId="30781"/>
    <cellStyle name="Currency 9 2" xfId="30782"/>
    <cellStyle name="Currency 9 2 2" xfId="30783"/>
    <cellStyle name="Currency 9 2 2 2" xfId="30784"/>
    <cellStyle name="Currency 9 2 2 2 2" xfId="30785"/>
    <cellStyle name="Currency 9 2 2 3" xfId="30786"/>
    <cellStyle name="Currency 9 2 3" xfId="30787"/>
    <cellStyle name="Currency 9 2 3 2" xfId="30788"/>
    <cellStyle name="Currency 9 2 4" xfId="30789"/>
    <cellStyle name="Currency 9 2 4 2" xfId="30790"/>
    <cellStyle name="Currency 9 3" xfId="30791"/>
    <cellStyle name="Currency 9 3 2" xfId="30792"/>
    <cellStyle name="Currency 9 3 2 2" xfId="30793"/>
    <cellStyle name="Currency 9 3 3" xfId="30794"/>
    <cellStyle name="Currency 9 3 3 2" xfId="30795"/>
    <cellStyle name="Currency 9 3 4" xfId="30796"/>
    <cellStyle name="Currency 9 3 4 2" xfId="30797"/>
    <cellStyle name="Currency 9 3 5" xfId="30798"/>
    <cellStyle name="Currency 9 4" xfId="30799"/>
    <cellStyle name="Currency 9 4 2" xfId="30800"/>
    <cellStyle name="Currency 9 4 2 2" xfId="30801"/>
    <cellStyle name="Currency 9 4 3" xfId="30802"/>
    <cellStyle name="Currency 9 5" xfId="30803"/>
    <cellStyle name="Currency 9 5 2" xfId="30804"/>
    <cellStyle name="Currency 9 5 2 2" xfId="30805"/>
    <cellStyle name="Currency 9 5 3" xfId="30806"/>
    <cellStyle name="Currency 9 6" xfId="30807"/>
    <cellStyle name="Currency 9 6 2" xfId="30808"/>
    <cellStyle name="Currency 9 7" xfId="30809"/>
    <cellStyle name="Currency 9 7 2" xfId="30810"/>
    <cellStyle name="Currency 9 8" xfId="30811"/>
    <cellStyle name="Currency 9 8 2" xfId="30812"/>
    <cellStyle name="Currency 9 9" xfId="30813"/>
    <cellStyle name="Currency0" xfId="30814"/>
    <cellStyle name="Currency0 10" xfId="30815"/>
    <cellStyle name="Currency0 10 2" xfId="30816"/>
    <cellStyle name="Currency0 10 2 2" xfId="30817"/>
    <cellStyle name="Currency0 10 2 2 2" xfId="30818"/>
    <cellStyle name="Currency0 10 2 3" xfId="30819"/>
    <cellStyle name="Currency0 10 3" xfId="30820"/>
    <cellStyle name="Currency0 10 3 2" xfId="30821"/>
    <cellStyle name="Currency0 10 4" xfId="30822"/>
    <cellStyle name="Currency0 11" xfId="30823"/>
    <cellStyle name="Currency0 11 2" xfId="30824"/>
    <cellStyle name="Currency0 12" xfId="30825"/>
    <cellStyle name="Currency0 12 2" xfId="30826"/>
    <cellStyle name="Currency0 13" xfId="30827"/>
    <cellStyle name="Currency0 13 2" xfId="30828"/>
    <cellStyle name="Currency0 13 3" xfId="30829"/>
    <cellStyle name="Currency0 14" xfId="30830"/>
    <cellStyle name="Currency0 2" xfId="30831"/>
    <cellStyle name="Currency0 2 2" xfId="30832"/>
    <cellStyle name="Currency0 2 2 2" xfId="30833"/>
    <cellStyle name="Currency0 2 2 2 2" xfId="30834"/>
    <cellStyle name="Currency0 2 2 2 2 2" xfId="30835"/>
    <cellStyle name="Currency0 2 2 2 3" xfId="30836"/>
    <cellStyle name="Currency0 2 2 3" xfId="30837"/>
    <cellStyle name="Currency0 2 2 3 2" xfId="30838"/>
    <cellStyle name="Currency0 2 2 4" xfId="30839"/>
    <cellStyle name="Currency0 2 2 4 2" xfId="30840"/>
    <cellStyle name="Currency0 2 2 5" xfId="30841"/>
    <cellStyle name="Currency0 2 3" xfId="30842"/>
    <cellStyle name="Currency0 2 3 2" xfId="30843"/>
    <cellStyle name="Currency0 2 3 2 2" xfId="30844"/>
    <cellStyle name="Currency0 2 3 3" xfId="30845"/>
    <cellStyle name="Currency0 2 4" xfId="30846"/>
    <cellStyle name="Currency0 2 4 2" xfId="30847"/>
    <cellStyle name="Currency0 2 4 2 2" xfId="30848"/>
    <cellStyle name="Currency0 2 4 3" xfId="30849"/>
    <cellStyle name="Currency0 2 5" xfId="30850"/>
    <cellStyle name="Currency0 2 5 2" xfId="30851"/>
    <cellStyle name="Currency0 2 6" xfId="30852"/>
    <cellStyle name="Currency0 2 6 2" xfId="30853"/>
    <cellStyle name="Currency0 2 7" xfId="30854"/>
    <cellStyle name="Currency0 3" xfId="30855"/>
    <cellStyle name="Currency0 3 2" xfId="30856"/>
    <cellStyle name="Currency0 3 2 2" xfId="30857"/>
    <cellStyle name="Currency0 3 2 2 2" xfId="30858"/>
    <cellStyle name="Currency0 3 2 3" xfId="30859"/>
    <cellStyle name="Currency0 3 3" xfId="30860"/>
    <cellStyle name="Currency0 3 3 2" xfId="30861"/>
    <cellStyle name="Currency0 3 3 2 2" xfId="30862"/>
    <cellStyle name="Currency0 3 3 3" xfId="30863"/>
    <cellStyle name="Currency0 3 3 4" xfId="30864"/>
    <cellStyle name="Currency0 3 4" xfId="30865"/>
    <cellStyle name="Currency0 3 4 2" xfId="30866"/>
    <cellStyle name="Currency0 3 5" xfId="30867"/>
    <cellStyle name="Currency0 3 5 2" xfId="30868"/>
    <cellStyle name="Currency0 3 6" xfId="30869"/>
    <cellStyle name="Currency0 4" xfId="30870"/>
    <cellStyle name="Currency0 4 2" xfId="30871"/>
    <cellStyle name="Currency0 4 2 2" xfId="30872"/>
    <cellStyle name="Currency0 4 2 2 2" xfId="30873"/>
    <cellStyle name="Currency0 4 2 2 2 2" xfId="30874"/>
    <cellStyle name="Currency0 4 2 3" xfId="30875"/>
    <cellStyle name="Currency0 4 2 3 2" xfId="30876"/>
    <cellStyle name="Currency0 4 2 4" xfId="30877"/>
    <cellStyle name="Currency0 4 2 4 2" xfId="30878"/>
    <cellStyle name="Currency0 4 3" xfId="30879"/>
    <cellStyle name="Currency0 4 3 2" xfId="30880"/>
    <cellStyle name="Currency0 4 3 2 2" xfId="30881"/>
    <cellStyle name="Currency0 4 3 3" xfId="30882"/>
    <cellStyle name="Currency0 4 4" xfId="30883"/>
    <cellStyle name="Currency0 4 4 2" xfId="30884"/>
    <cellStyle name="Currency0 4 4 2 2" xfId="30885"/>
    <cellStyle name="Currency0 4 4 3" xfId="30886"/>
    <cellStyle name="Currency0 4 4 4" xfId="30887"/>
    <cellStyle name="Currency0 4 5" xfId="30888"/>
    <cellStyle name="Currency0 4 5 2" xfId="30889"/>
    <cellStyle name="Currency0 4 6" xfId="30890"/>
    <cellStyle name="Currency0 4 6 2" xfId="30891"/>
    <cellStyle name="Currency0 4 7" xfId="30892"/>
    <cellStyle name="Currency0 5" xfId="30893"/>
    <cellStyle name="Currency0 5 2" xfId="30894"/>
    <cellStyle name="Currency0 5 2 2" xfId="30895"/>
    <cellStyle name="Currency0 5 2 2 2" xfId="30896"/>
    <cellStyle name="Currency0 5 2 2 2 2" xfId="30897"/>
    <cellStyle name="Currency0 5 2 3" xfId="30898"/>
    <cellStyle name="Currency0 5 2 3 2" xfId="30899"/>
    <cellStyle name="Currency0 5 2 4" xfId="30900"/>
    <cellStyle name="Currency0 5 2 4 2" xfId="30901"/>
    <cellStyle name="Currency0 5 3" xfId="30902"/>
    <cellStyle name="Currency0 5 3 2" xfId="30903"/>
    <cellStyle name="Currency0 5 3 2 2" xfId="30904"/>
    <cellStyle name="Currency0 5 3 3" xfId="30905"/>
    <cellStyle name="Currency0 5 4" xfId="30906"/>
    <cellStyle name="Currency0 5 4 2" xfId="30907"/>
    <cellStyle name="Currency0 5 4 2 2" xfId="30908"/>
    <cellStyle name="Currency0 5 4 3" xfId="30909"/>
    <cellStyle name="Currency0 5 5" xfId="30910"/>
    <cellStyle name="Currency0 5 5 2" xfId="30911"/>
    <cellStyle name="Currency0 5 6" xfId="30912"/>
    <cellStyle name="Currency0 5 6 2" xfId="30913"/>
    <cellStyle name="Currency0 6" xfId="30914"/>
    <cellStyle name="Currency0 6 2" xfId="30915"/>
    <cellStyle name="Currency0 6 2 2" xfId="30916"/>
    <cellStyle name="Currency0 6 2 2 2" xfId="30917"/>
    <cellStyle name="Currency0 6 2 2 2 2" xfId="30918"/>
    <cellStyle name="Currency0 6 2 3" xfId="30919"/>
    <cellStyle name="Currency0 6 2 3 2" xfId="30920"/>
    <cellStyle name="Currency0 6 2 4" xfId="30921"/>
    <cellStyle name="Currency0 6 2 4 2" xfId="30922"/>
    <cellStyle name="Currency0 6 3" xfId="30923"/>
    <cellStyle name="Currency0 6 3 2" xfId="30924"/>
    <cellStyle name="Currency0 6 3 2 2" xfId="30925"/>
    <cellStyle name="Currency0 6 4" xfId="30926"/>
    <cellStyle name="Currency0 6 4 2" xfId="30927"/>
    <cellStyle name="Currency0 6 5" xfId="30928"/>
    <cellStyle name="Currency0 6 5 2" xfId="30929"/>
    <cellStyle name="Currency0 6 6" xfId="30930"/>
    <cellStyle name="Currency0 7" xfId="30931"/>
    <cellStyle name="Currency0 7 2" xfId="30932"/>
    <cellStyle name="Currency0 7 2 2" xfId="30933"/>
    <cellStyle name="Currency0 7 2 2 2" xfId="30934"/>
    <cellStyle name="Currency0 7 2 3" xfId="30935"/>
    <cellStyle name="Currency0 7 2 4" xfId="30936"/>
    <cellStyle name="Currency0 7 3" xfId="30937"/>
    <cellStyle name="Currency0 7 3 2" xfId="30938"/>
    <cellStyle name="Currency0 7 4" xfId="30939"/>
    <cellStyle name="Currency0 7 4 2" xfId="30940"/>
    <cellStyle name="Currency0 7 5" xfId="30941"/>
    <cellStyle name="Currency0 8" xfId="30942"/>
    <cellStyle name="Currency0 8 2" xfId="30943"/>
    <cellStyle name="Currency0 8 2 2" xfId="30944"/>
    <cellStyle name="Currency0 8 2 3" xfId="30945"/>
    <cellStyle name="Currency0 8 2 4" xfId="30946"/>
    <cellStyle name="Currency0 8 3" xfId="30947"/>
    <cellStyle name="Currency0 8 4" xfId="30948"/>
    <cellStyle name="Currency0 8 5" xfId="30949"/>
    <cellStyle name="Currency0 9" xfId="30950"/>
    <cellStyle name="Currency0 9 2" xfId="30951"/>
    <cellStyle name="Currency0 9 2 2" xfId="30952"/>
    <cellStyle name="Currency0 9 3" xfId="30953"/>
    <cellStyle name="Currency0_ACCOUNTS" xfId="30954"/>
    <cellStyle name="Date" xfId="30955"/>
    <cellStyle name="Date 2" xfId="30956"/>
    <cellStyle name="Date 2 2" xfId="30957"/>
    <cellStyle name="Date 2 2 2" xfId="30958"/>
    <cellStyle name="Date 2 2 2 2" xfId="30959"/>
    <cellStyle name="Date 2 2 3" xfId="30960"/>
    <cellStyle name="Date 2 3" xfId="30961"/>
    <cellStyle name="Date 2 3 2" xfId="30962"/>
    <cellStyle name="Date 2 4" xfId="30963"/>
    <cellStyle name="Date 2 4 2" xfId="30964"/>
    <cellStyle name="Date 3" xfId="30965"/>
    <cellStyle name="Date 3 2" xfId="30966"/>
    <cellStyle name="Date 3 2 2" xfId="30967"/>
    <cellStyle name="Date 3 2 2 2" xfId="30968"/>
    <cellStyle name="Date 3 2 3" xfId="30969"/>
    <cellStyle name="Date 3 3" xfId="30970"/>
    <cellStyle name="Date 3 3 2" xfId="30971"/>
    <cellStyle name="Date 3 4" xfId="30972"/>
    <cellStyle name="Date 3 4 2" xfId="30973"/>
    <cellStyle name="Date 4" xfId="30974"/>
    <cellStyle name="Date 4 2" xfId="30975"/>
    <cellStyle name="Date 4 2 2" xfId="30976"/>
    <cellStyle name="Date 4 2 2 2" xfId="30977"/>
    <cellStyle name="Date 4 2 3" xfId="30978"/>
    <cellStyle name="Date 4 3" xfId="30979"/>
    <cellStyle name="Date 4 3 2" xfId="30980"/>
    <cellStyle name="Date 4 4" xfId="30981"/>
    <cellStyle name="Date 4 4 2" xfId="30982"/>
    <cellStyle name="Date 5" xfId="30983"/>
    <cellStyle name="Date 5 2" xfId="30984"/>
    <cellStyle name="Date 5 2 2" xfId="30985"/>
    <cellStyle name="Date 5 2 3" xfId="30986"/>
    <cellStyle name="Date 5 3" xfId="30987"/>
    <cellStyle name="Date 5 4" xfId="30988"/>
    <cellStyle name="Date 6" xfId="30989"/>
    <cellStyle name="Date 6 2" xfId="30990"/>
    <cellStyle name="Date 7" xfId="30991"/>
    <cellStyle name="Date 7 2" xfId="30992"/>
    <cellStyle name="Date 8" xfId="30993"/>
    <cellStyle name="Date 8 2" xfId="30994"/>
    <cellStyle name="Date_903 SAP 2-6-09" xfId="30995"/>
    <cellStyle name="DateTime" xfId="30996"/>
    <cellStyle name="DateTime 2" xfId="30997"/>
    <cellStyle name="drp-sh - Style2" xfId="30998"/>
    <cellStyle name="Emphasis 1" xfId="30999"/>
    <cellStyle name="Emphasis 1 2" xfId="31000"/>
    <cellStyle name="Emphasis 1 3" xfId="31001"/>
    <cellStyle name="Emphasis 1 4" xfId="31002"/>
    <cellStyle name="Emphasis 2" xfId="31003"/>
    <cellStyle name="Emphasis 2 2" xfId="31004"/>
    <cellStyle name="Emphasis 2 3" xfId="31005"/>
    <cellStyle name="Emphasis 2 4" xfId="31006"/>
    <cellStyle name="Emphasis 3" xfId="31007"/>
    <cellStyle name="Emphasis 3 2" xfId="31008"/>
    <cellStyle name="Entered" xfId="31009"/>
    <cellStyle name="Entered 10" xfId="31010"/>
    <cellStyle name="Entered 10 2" xfId="31011"/>
    <cellStyle name="Entered 10 2 2" xfId="31012"/>
    <cellStyle name="Entered 10 2 2 2" xfId="31013"/>
    <cellStyle name="Entered 10 2 3" xfId="31014"/>
    <cellStyle name="Entered 10 3" xfId="31015"/>
    <cellStyle name="Entered 10 3 2" xfId="31016"/>
    <cellStyle name="Entered 10 4" xfId="31017"/>
    <cellStyle name="Entered 11" xfId="31018"/>
    <cellStyle name="Entered 11 2" xfId="31019"/>
    <cellStyle name="Entered 12" xfId="31020"/>
    <cellStyle name="Entered 12 2" xfId="31021"/>
    <cellStyle name="Entered 13" xfId="31022"/>
    <cellStyle name="Entered 13 2" xfId="31023"/>
    <cellStyle name="Entered 14" xfId="31024"/>
    <cellStyle name="Entered 2" xfId="31025"/>
    <cellStyle name="Entered 2 2" xfId="31026"/>
    <cellStyle name="Entered 2 2 2" xfId="31027"/>
    <cellStyle name="Entered 2 2 2 2" xfId="31028"/>
    <cellStyle name="Entered 2 2 2 2 2" xfId="31029"/>
    <cellStyle name="Entered 2 2 3" xfId="31030"/>
    <cellStyle name="Entered 2 2 3 2" xfId="31031"/>
    <cellStyle name="Entered 2 2 4" xfId="31032"/>
    <cellStyle name="Entered 2 2 4 2" xfId="31033"/>
    <cellStyle name="Entered 2 3" xfId="31034"/>
    <cellStyle name="Entered 2 3 2" xfId="31035"/>
    <cellStyle name="Entered 2 3 2 2" xfId="31036"/>
    <cellStyle name="Entered 2 3 3" xfId="31037"/>
    <cellStyle name="Entered 2 4" xfId="31038"/>
    <cellStyle name="Entered 2 4 2" xfId="31039"/>
    <cellStyle name="Entered 2 4 2 2" xfId="31040"/>
    <cellStyle name="Entered 2 4 3" xfId="31041"/>
    <cellStyle name="Entered 2 5" xfId="31042"/>
    <cellStyle name="Entered 2 5 2" xfId="31043"/>
    <cellStyle name="Entered 2 6" xfId="31044"/>
    <cellStyle name="Entered 2 6 2" xfId="31045"/>
    <cellStyle name="Entered 2 7" xfId="31046"/>
    <cellStyle name="Entered 3" xfId="31047"/>
    <cellStyle name="Entered 3 2" xfId="31048"/>
    <cellStyle name="Entered 3 2 2" xfId="31049"/>
    <cellStyle name="Entered 3 2 2 2" xfId="31050"/>
    <cellStyle name="Entered 3 2 3" xfId="31051"/>
    <cellStyle name="Entered 3 3" xfId="31052"/>
    <cellStyle name="Entered 3 3 2" xfId="31053"/>
    <cellStyle name="Entered 3 3 2 2" xfId="31054"/>
    <cellStyle name="Entered 3 3 3" xfId="31055"/>
    <cellStyle name="Entered 3 4" xfId="31056"/>
    <cellStyle name="Entered 3 4 2" xfId="31057"/>
    <cellStyle name="Entered 3 4 2 2" xfId="31058"/>
    <cellStyle name="Entered 3 4 3" xfId="31059"/>
    <cellStyle name="Entered 3 5" xfId="31060"/>
    <cellStyle name="Entered 3 5 2" xfId="31061"/>
    <cellStyle name="Entered 3 6" xfId="31062"/>
    <cellStyle name="Entered 4" xfId="31063"/>
    <cellStyle name="Entered 4 2" xfId="31064"/>
    <cellStyle name="Entered 4 2 2" xfId="31065"/>
    <cellStyle name="Entered 4 2 2 2" xfId="31066"/>
    <cellStyle name="Entered 4 2 2 2 2" xfId="31067"/>
    <cellStyle name="Entered 4 2 3" xfId="31068"/>
    <cellStyle name="Entered 4 2 3 2" xfId="31069"/>
    <cellStyle name="Entered 4 2 4" xfId="31070"/>
    <cellStyle name="Entered 4 2 4 2" xfId="31071"/>
    <cellStyle name="Entered 4 2 5" xfId="31072"/>
    <cellStyle name="Entered 4 3" xfId="31073"/>
    <cellStyle name="Entered 4 3 2" xfId="31074"/>
    <cellStyle name="Entered 4 3 2 2" xfId="31075"/>
    <cellStyle name="Entered 4 3 3" xfId="31076"/>
    <cellStyle name="Entered 4 4" xfId="31077"/>
    <cellStyle name="Entered 4 4 2" xfId="31078"/>
    <cellStyle name="Entered 4 4 2 2" xfId="31079"/>
    <cellStyle name="Entered 4 4 3" xfId="31080"/>
    <cellStyle name="Entered 4 5" xfId="31081"/>
    <cellStyle name="Entered 4 5 2" xfId="31082"/>
    <cellStyle name="Entered 4 6" xfId="31083"/>
    <cellStyle name="Entered 4 6 2" xfId="31084"/>
    <cellStyle name="Entered 4 7" xfId="31085"/>
    <cellStyle name="Entered 5" xfId="31086"/>
    <cellStyle name="Entered 5 2" xfId="31087"/>
    <cellStyle name="Entered 5 2 2" xfId="31088"/>
    <cellStyle name="Entered 5 2 2 2" xfId="31089"/>
    <cellStyle name="Entered 5 2 2 2 2" xfId="31090"/>
    <cellStyle name="Entered 5 2 3" xfId="31091"/>
    <cellStyle name="Entered 5 2 3 2" xfId="31092"/>
    <cellStyle name="Entered 5 2 4" xfId="31093"/>
    <cellStyle name="Entered 5 2 4 2" xfId="31094"/>
    <cellStyle name="Entered 5 2 5" xfId="31095"/>
    <cellStyle name="Entered 5 2 6" xfId="31096"/>
    <cellStyle name="Entered 5 3" xfId="31097"/>
    <cellStyle name="Entered 5 3 2" xfId="31098"/>
    <cellStyle name="Entered 5 3 2 2" xfId="31099"/>
    <cellStyle name="Entered 5 3 3" xfId="31100"/>
    <cellStyle name="Entered 5 4" xfId="31101"/>
    <cellStyle name="Entered 5 4 2" xfId="31102"/>
    <cellStyle name="Entered 5 5" xfId="31103"/>
    <cellStyle name="Entered 5 5 2" xfId="31104"/>
    <cellStyle name="Entered 5 6" xfId="31105"/>
    <cellStyle name="Entered 6" xfId="31106"/>
    <cellStyle name="Entered 6 2" xfId="31107"/>
    <cellStyle name="Entered 6 2 2" xfId="31108"/>
    <cellStyle name="Entered 6 2 2 2" xfId="31109"/>
    <cellStyle name="Entered 6 2 2 2 2" xfId="31110"/>
    <cellStyle name="Entered 6 2 3" xfId="31111"/>
    <cellStyle name="Entered 6 2 3 2" xfId="31112"/>
    <cellStyle name="Entered 6 2 4" xfId="31113"/>
    <cellStyle name="Entered 6 2 4 2" xfId="31114"/>
    <cellStyle name="Entered 6 2 5" xfId="31115"/>
    <cellStyle name="Entered 6 3" xfId="31116"/>
    <cellStyle name="Entered 6 3 2" xfId="31117"/>
    <cellStyle name="Entered 6 3 2 2" xfId="31118"/>
    <cellStyle name="Entered 6 4" xfId="31119"/>
    <cellStyle name="Entered 6 4 2" xfId="31120"/>
    <cellStyle name="Entered 6 5" xfId="31121"/>
    <cellStyle name="Entered 6 5 2" xfId="31122"/>
    <cellStyle name="Entered 7" xfId="31123"/>
    <cellStyle name="Entered 7 2" xfId="31124"/>
    <cellStyle name="Entered 7 2 2" xfId="31125"/>
    <cellStyle name="Entered 7 2 2 2" xfId="31126"/>
    <cellStyle name="Entered 7 2 3" xfId="31127"/>
    <cellStyle name="Entered 7 3" xfId="31128"/>
    <cellStyle name="Entered 7 3 2" xfId="31129"/>
    <cellStyle name="Entered 7 4" xfId="31130"/>
    <cellStyle name="Entered 7 4 2" xfId="31131"/>
    <cellStyle name="Entered 8" xfId="31132"/>
    <cellStyle name="Entered 8 2" xfId="31133"/>
    <cellStyle name="Entered 8 2 2" xfId="31134"/>
    <cellStyle name="Entered 8 2 3" xfId="31135"/>
    <cellStyle name="Entered 8 3" xfId="31136"/>
    <cellStyle name="Entered 8 4" xfId="31137"/>
    <cellStyle name="Entered 9" xfId="31138"/>
    <cellStyle name="Entered 9 2" xfId="31139"/>
    <cellStyle name="Entered 9 2 2" xfId="31140"/>
    <cellStyle name="Entered 9 3" xfId="31141"/>
    <cellStyle name="Entered_4.32E Depreciation Study Robs file" xfId="31142"/>
    <cellStyle name="Euro" xfId="31143"/>
    <cellStyle name="Euro 10" xfId="31144"/>
    <cellStyle name="Euro 10 2" xfId="31145"/>
    <cellStyle name="Euro 10 2 2" xfId="31146"/>
    <cellStyle name="Euro 10 2 2 2" xfId="31147"/>
    <cellStyle name="Euro 10 2 3" xfId="31148"/>
    <cellStyle name="Euro 10 3" xfId="31149"/>
    <cellStyle name="Euro 10 3 2" xfId="31150"/>
    <cellStyle name="Euro 10 4" xfId="31151"/>
    <cellStyle name="Euro 11" xfId="31152"/>
    <cellStyle name="Euro 11 2" xfId="31153"/>
    <cellStyle name="Euro 12" xfId="31154"/>
    <cellStyle name="Euro 12 2" xfId="31155"/>
    <cellStyle name="Euro 12 3" xfId="31156"/>
    <cellStyle name="Euro 2" xfId="31157"/>
    <cellStyle name="Euro 2 2" xfId="31158"/>
    <cellStyle name="Euro 2 2 2" xfId="31159"/>
    <cellStyle name="Euro 2 2 2 2" xfId="31160"/>
    <cellStyle name="Euro 2 2 2 2 2" xfId="31161"/>
    <cellStyle name="Euro 2 2 3" xfId="31162"/>
    <cellStyle name="Euro 2 2 3 2" xfId="31163"/>
    <cellStyle name="Euro 2 2 4" xfId="31164"/>
    <cellStyle name="Euro 2 2 4 2" xfId="31165"/>
    <cellStyle name="Euro 2 3" xfId="31166"/>
    <cellStyle name="Euro 2 3 2" xfId="31167"/>
    <cellStyle name="Euro 2 3 2 2" xfId="31168"/>
    <cellStyle name="Euro 2 3 3" xfId="31169"/>
    <cellStyle name="Euro 2 4" xfId="31170"/>
    <cellStyle name="Euro 2 4 2" xfId="31171"/>
    <cellStyle name="Euro 2 4 2 2" xfId="31172"/>
    <cellStyle name="Euro 2 4 3" xfId="31173"/>
    <cellStyle name="Euro 2 5" xfId="31174"/>
    <cellStyle name="Euro 2 5 2" xfId="31175"/>
    <cellStyle name="Euro 2 6" xfId="31176"/>
    <cellStyle name="Euro 2 6 2" xfId="31177"/>
    <cellStyle name="Euro 3" xfId="31178"/>
    <cellStyle name="Euro 3 2" xfId="31179"/>
    <cellStyle name="Euro 3 2 2" xfId="31180"/>
    <cellStyle name="Euro 3 2 2 2" xfId="31181"/>
    <cellStyle name="Euro 3 2 3" xfId="31182"/>
    <cellStyle name="Euro 3 3" xfId="31183"/>
    <cellStyle name="Euro 3 3 2" xfId="31184"/>
    <cellStyle name="Euro 3 3 2 2" xfId="31185"/>
    <cellStyle name="Euro 3 3 3" xfId="31186"/>
    <cellStyle name="Euro 3 4" xfId="31187"/>
    <cellStyle name="Euro 3 4 2" xfId="31188"/>
    <cellStyle name="Euro 3 5" xfId="31189"/>
    <cellStyle name="Euro 3 5 2" xfId="31190"/>
    <cellStyle name="Euro 4" xfId="31191"/>
    <cellStyle name="Euro 4 2" xfId="31192"/>
    <cellStyle name="Euro 4 2 2" xfId="31193"/>
    <cellStyle name="Euro 4 2 2 2" xfId="31194"/>
    <cellStyle name="Euro 4 2 2 2 2" xfId="31195"/>
    <cellStyle name="Euro 4 2 3" xfId="31196"/>
    <cellStyle name="Euro 4 2 3 2" xfId="31197"/>
    <cellStyle name="Euro 4 2 4" xfId="31198"/>
    <cellStyle name="Euro 4 2 4 2" xfId="31199"/>
    <cellStyle name="Euro 4 3" xfId="31200"/>
    <cellStyle name="Euro 4 3 2" xfId="31201"/>
    <cellStyle name="Euro 4 3 2 2" xfId="31202"/>
    <cellStyle name="Euro 4 4" xfId="31203"/>
    <cellStyle name="Euro 4 4 2" xfId="31204"/>
    <cellStyle name="Euro 4 4 2 2" xfId="31205"/>
    <cellStyle name="Euro 4 4 3" xfId="31206"/>
    <cellStyle name="Euro 4 5" xfId="31207"/>
    <cellStyle name="Euro 4 5 2" xfId="31208"/>
    <cellStyle name="Euro 4 6" xfId="31209"/>
    <cellStyle name="Euro 4 6 2" xfId="31210"/>
    <cellStyle name="Euro 5" xfId="31211"/>
    <cellStyle name="Euro 5 2" xfId="31212"/>
    <cellStyle name="Euro 5 2 2" xfId="31213"/>
    <cellStyle name="Euro 5 2 2 2" xfId="31214"/>
    <cellStyle name="Euro 5 2 2 2 2" xfId="31215"/>
    <cellStyle name="Euro 5 2 3" xfId="31216"/>
    <cellStyle name="Euro 5 2 3 2" xfId="31217"/>
    <cellStyle name="Euro 5 2 4" xfId="31218"/>
    <cellStyle name="Euro 5 2 4 2" xfId="31219"/>
    <cellStyle name="Euro 5 3" xfId="31220"/>
    <cellStyle name="Euro 5 3 2" xfId="31221"/>
    <cellStyle name="Euro 5 3 2 2" xfId="31222"/>
    <cellStyle name="Euro 5 3 3" xfId="31223"/>
    <cellStyle name="Euro 5 4" xfId="31224"/>
    <cellStyle name="Euro 5 4 2" xfId="31225"/>
    <cellStyle name="Euro 5 4 2 2" xfId="31226"/>
    <cellStyle name="Euro 5 4 3" xfId="31227"/>
    <cellStyle name="Euro 5 5" xfId="31228"/>
    <cellStyle name="Euro 5 5 2" xfId="31229"/>
    <cellStyle name="Euro 5 6" xfId="31230"/>
    <cellStyle name="Euro 5 6 2" xfId="31231"/>
    <cellStyle name="Euro 5 7" xfId="31232"/>
    <cellStyle name="Euro 6" xfId="31233"/>
    <cellStyle name="Euro 6 2" xfId="31234"/>
    <cellStyle name="Euro 6 2 2" xfId="31235"/>
    <cellStyle name="Euro 6 2 2 2" xfId="31236"/>
    <cellStyle name="Euro 6 2 2 2 2" xfId="31237"/>
    <cellStyle name="Euro 6 2 3" xfId="31238"/>
    <cellStyle name="Euro 6 2 3 2" xfId="31239"/>
    <cellStyle name="Euro 6 2 4" xfId="31240"/>
    <cellStyle name="Euro 6 2 4 2" xfId="31241"/>
    <cellStyle name="Euro 6 2 5" xfId="31242"/>
    <cellStyle name="Euro 6 3" xfId="31243"/>
    <cellStyle name="Euro 6 3 2" xfId="31244"/>
    <cellStyle name="Euro 6 3 2 2" xfId="31245"/>
    <cellStyle name="Euro 6 4" xfId="31246"/>
    <cellStyle name="Euro 6 4 2" xfId="31247"/>
    <cellStyle name="Euro 6 5" xfId="31248"/>
    <cellStyle name="Euro 6 5 2" xfId="31249"/>
    <cellStyle name="Euro 7" xfId="31250"/>
    <cellStyle name="Euro 7 2" xfId="31251"/>
    <cellStyle name="Euro 7 2 2" xfId="31252"/>
    <cellStyle name="Euro 7 2 2 2" xfId="31253"/>
    <cellStyle name="Euro 7 2 3" xfId="31254"/>
    <cellStyle name="Euro 7 3" xfId="31255"/>
    <cellStyle name="Euro 7 3 2" xfId="31256"/>
    <cellStyle name="Euro 7 4" xfId="31257"/>
    <cellStyle name="Euro 7 4 2" xfId="31258"/>
    <cellStyle name="Euro 8" xfId="31259"/>
    <cellStyle name="Euro 8 2" xfId="31260"/>
    <cellStyle name="Euro 8 2 2" xfId="31261"/>
    <cellStyle name="Euro 8 2 3" xfId="31262"/>
    <cellStyle name="Euro 8 3" xfId="31263"/>
    <cellStyle name="Euro 8 4" xfId="31264"/>
    <cellStyle name="Euro 9" xfId="31265"/>
    <cellStyle name="Euro 9 2" xfId="31266"/>
    <cellStyle name="Euro 9 2 2" xfId="31267"/>
    <cellStyle name="Euro 9 3" xfId="31268"/>
    <cellStyle name="Explanatory Text 10" xfId="31269"/>
    <cellStyle name="Explanatory Text 11" xfId="31270"/>
    <cellStyle name="Explanatory Text 12" xfId="31271"/>
    <cellStyle name="Explanatory Text 13" xfId="31272"/>
    <cellStyle name="Explanatory Text 14" xfId="31273"/>
    <cellStyle name="Explanatory Text 15" xfId="31274"/>
    <cellStyle name="Explanatory Text 16" xfId="31275"/>
    <cellStyle name="Explanatory Text 17" xfId="31276"/>
    <cellStyle name="Explanatory Text 18" xfId="31277"/>
    <cellStyle name="Explanatory Text 19" xfId="31278"/>
    <cellStyle name="Explanatory Text 2" xfId="31279"/>
    <cellStyle name="Explanatory Text 2 2" xfId="31280"/>
    <cellStyle name="Explanatory Text 2 2 2" xfId="31281"/>
    <cellStyle name="Explanatory Text 2 2 2 2" xfId="31282"/>
    <cellStyle name="Explanatory Text 2 2 2 2 2" xfId="31283"/>
    <cellStyle name="Explanatory Text 2 2 2 3" xfId="31284"/>
    <cellStyle name="Explanatory Text 2 2 3" xfId="31285"/>
    <cellStyle name="Explanatory Text 2 2 3 2" xfId="31286"/>
    <cellStyle name="Explanatory Text 2 2 4" xfId="31287"/>
    <cellStyle name="Explanatory Text 2 2 4 2" xfId="31288"/>
    <cellStyle name="Explanatory Text 2 3" xfId="31289"/>
    <cellStyle name="Explanatory Text 2 3 2" xfId="31290"/>
    <cellStyle name="Explanatory Text 2 3 2 2" xfId="31291"/>
    <cellStyle name="Explanatory Text 2 3 2 2 2" xfId="31292"/>
    <cellStyle name="Explanatory Text 2 3 2 3" xfId="31293"/>
    <cellStyle name="Explanatory Text 2 3 2 4" xfId="31294"/>
    <cellStyle name="Explanatory Text 2 3 3" xfId="31295"/>
    <cellStyle name="Explanatory Text 2 3 3 2" xfId="31296"/>
    <cellStyle name="Explanatory Text 2 3 4" xfId="31297"/>
    <cellStyle name="Explanatory Text 2 3 4 2" xfId="31298"/>
    <cellStyle name="Explanatory Text 2 3 5" xfId="31299"/>
    <cellStyle name="Explanatory Text 2 4" xfId="31300"/>
    <cellStyle name="Explanatory Text 2 4 2" xfId="31301"/>
    <cellStyle name="Explanatory Text 2 4 2 2" xfId="31302"/>
    <cellStyle name="Explanatory Text 2 4 3" xfId="31303"/>
    <cellStyle name="Explanatory Text 2 4 4" xfId="31304"/>
    <cellStyle name="Explanatory Text 2 5" xfId="31305"/>
    <cellStyle name="Explanatory Text 2 5 2" xfId="31306"/>
    <cellStyle name="Explanatory Text 2 6" xfId="31307"/>
    <cellStyle name="Explanatory Text 2 6 2" xfId="31308"/>
    <cellStyle name="Explanatory Text 20" xfId="31309"/>
    <cellStyle name="Explanatory Text 21" xfId="31310"/>
    <cellStyle name="Explanatory Text 22" xfId="31311"/>
    <cellStyle name="Explanatory Text 23" xfId="31312"/>
    <cellStyle name="Explanatory Text 24" xfId="31313"/>
    <cellStyle name="Explanatory Text 25" xfId="31314"/>
    <cellStyle name="Explanatory Text 26" xfId="31315"/>
    <cellStyle name="Explanatory Text 27" xfId="31316"/>
    <cellStyle name="Explanatory Text 28" xfId="31317"/>
    <cellStyle name="Explanatory Text 29" xfId="31318"/>
    <cellStyle name="Explanatory Text 3" xfId="31319"/>
    <cellStyle name="Explanatory Text 3 2" xfId="31320"/>
    <cellStyle name="Explanatory Text 3 2 2" xfId="31321"/>
    <cellStyle name="Explanatory Text 3 2 2 2" xfId="31322"/>
    <cellStyle name="Explanatory Text 3 2 3" xfId="31323"/>
    <cellStyle name="Explanatory Text 3 3" xfId="31324"/>
    <cellStyle name="Explanatory Text 3 3 2" xfId="31325"/>
    <cellStyle name="Explanatory Text 3 4" xfId="31326"/>
    <cellStyle name="Explanatory Text 3 4 2" xfId="31327"/>
    <cellStyle name="Explanatory Text 30" xfId="31328"/>
    <cellStyle name="Explanatory Text 31" xfId="31329"/>
    <cellStyle name="Explanatory Text 32" xfId="31330"/>
    <cellStyle name="Explanatory Text 33" xfId="31331"/>
    <cellStyle name="Explanatory Text 34" xfId="31332"/>
    <cellStyle name="Explanatory Text 35" xfId="31333"/>
    <cellStyle name="Explanatory Text 36" xfId="31334"/>
    <cellStyle name="Explanatory Text 37" xfId="31335"/>
    <cellStyle name="Explanatory Text 38" xfId="31336"/>
    <cellStyle name="Explanatory Text 39" xfId="31337"/>
    <cellStyle name="Explanatory Text 4" xfId="31338"/>
    <cellStyle name="Explanatory Text 4 2" xfId="31339"/>
    <cellStyle name="Explanatory Text 4 2 2" xfId="31340"/>
    <cellStyle name="Explanatory Text 4 2 2 2" xfId="31341"/>
    <cellStyle name="Explanatory Text 4 2 3" xfId="31342"/>
    <cellStyle name="Explanatory Text 4 2 4" xfId="31343"/>
    <cellStyle name="Explanatory Text 4 3" xfId="31344"/>
    <cellStyle name="Explanatory Text 4 3 2" xfId="31345"/>
    <cellStyle name="Explanatory Text 4 4" xfId="31346"/>
    <cellStyle name="Explanatory Text 4 4 2" xfId="31347"/>
    <cellStyle name="Explanatory Text 4 5" xfId="31348"/>
    <cellStyle name="Explanatory Text 40" xfId="31349"/>
    <cellStyle name="Explanatory Text 41" xfId="31350"/>
    <cellStyle name="Explanatory Text 42" xfId="31351"/>
    <cellStyle name="Explanatory Text 43" xfId="31352"/>
    <cellStyle name="Explanatory Text 44" xfId="31353"/>
    <cellStyle name="Explanatory Text 45" xfId="31354"/>
    <cellStyle name="Explanatory Text 46" xfId="31355"/>
    <cellStyle name="Explanatory Text 47" xfId="31356"/>
    <cellStyle name="Explanatory Text 48" xfId="31357"/>
    <cellStyle name="Explanatory Text 49" xfId="31358"/>
    <cellStyle name="Explanatory Text 5" xfId="31359"/>
    <cellStyle name="Explanatory Text 5 2" xfId="31360"/>
    <cellStyle name="Explanatory Text 5 2 2" xfId="31361"/>
    <cellStyle name="Explanatory Text 5 3" xfId="31362"/>
    <cellStyle name="Explanatory Text 50" xfId="31363"/>
    <cellStyle name="Explanatory Text 51" xfId="31364"/>
    <cellStyle name="Explanatory Text 52" xfId="31365"/>
    <cellStyle name="Explanatory Text 53" xfId="31366"/>
    <cellStyle name="Explanatory Text 54" xfId="31367"/>
    <cellStyle name="Explanatory Text 55" xfId="31368"/>
    <cellStyle name="Explanatory Text 56" xfId="31369"/>
    <cellStyle name="Explanatory Text 57" xfId="31370"/>
    <cellStyle name="Explanatory Text 58" xfId="31371"/>
    <cellStyle name="Explanatory Text 59" xfId="31372"/>
    <cellStyle name="Explanatory Text 6" xfId="31373"/>
    <cellStyle name="Explanatory Text 6 2" xfId="31374"/>
    <cellStyle name="Explanatory Text 6 2 2" xfId="31375"/>
    <cellStyle name="Explanatory Text 6 3" xfId="31376"/>
    <cellStyle name="Explanatory Text 6 4" xfId="31377"/>
    <cellStyle name="Explanatory Text 6 5" xfId="31378"/>
    <cellStyle name="Explanatory Text 60" xfId="31379"/>
    <cellStyle name="Explanatory Text 61" xfId="31380"/>
    <cellStyle name="Explanatory Text 62" xfId="31381"/>
    <cellStyle name="Explanatory Text 63" xfId="31382"/>
    <cellStyle name="Explanatory Text 64" xfId="31383"/>
    <cellStyle name="Explanatory Text 65" xfId="31384"/>
    <cellStyle name="Explanatory Text 7" xfId="31385"/>
    <cellStyle name="Explanatory Text 7 2" xfId="31386"/>
    <cellStyle name="Explanatory Text 8" xfId="31387"/>
    <cellStyle name="Explanatory Text 9" xfId="31388"/>
    <cellStyle name="FieldName" xfId="31389"/>
    <cellStyle name="Fixed" xfId="31390"/>
    <cellStyle name="Fixed 2" xfId="31391"/>
    <cellStyle name="Fixed 2 2" xfId="31392"/>
    <cellStyle name="Fixed 2 2 2" xfId="31393"/>
    <cellStyle name="Fixed 2 2 3" xfId="31394"/>
    <cellStyle name="Fixed 2 3" xfId="31395"/>
    <cellStyle name="Fixed 2 4" xfId="31396"/>
    <cellStyle name="Fixed 3" xfId="31397"/>
    <cellStyle name="Fixed 3 2" xfId="31398"/>
    <cellStyle name="Fixed 4" xfId="31399"/>
    <cellStyle name="Fixed 4 2" xfId="31400"/>
    <cellStyle name="Fixed 5" xfId="31401"/>
    <cellStyle name="Fixed 5 2" xfId="31402"/>
    <cellStyle name="Fixed 6" xfId="31403"/>
    <cellStyle name="Fixed 7" xfId="31404"/>
    <cellStyle name="Fixed_ACCOUNTS" xfId="31405"/>
    <cellStyle name="Fixed3 - Style3" xfId="31406"/>
    <cellStyle name="Fixed3 - Style3 2" xfId="31407"/>
    <cellStyle name="Fixed3 - Style3 2 2" xfId="31408"/>
    <cellStyle name="Fixed3 - Style3 2 2 2" xfId="31409"/>
    <cellStyle name="Fixed3 - Style3 2 3" xfId="31410"/>
    <cellStyle name="Fixed3 - Style3 3" xfId="31411"/>
    <cellStyle name="Fixed3 - Style3 3 2" xfId="31412"/>
    <cellStyle name="Fixed3 - Style3 4" xfId="31413"/>
    <cellStyle name="Fixed3 - Style3 4 2" xfId="31414"/>
    <cellStyle name="Followed Hyperlink 2" xfId="31415"/>
    <cellStyle name="Footnote" xfId="31416"/>
    <cellStyle name="G01_2001 figures 1 decimal a" xfId="31417"/>
    <cellStyle name="G03_Text" xfId="31418"/>
    <cellStyle name="G05_Superiors" xfId="31419"/>
    <cellStyle name="G07_Bold_2002_figs_Green" xfId="31420"/>
    <cellStyle name="G08_2001_figs" xfId="31421"/>
    <cellStyle name="General" xfId="31422"/>
    <cellStyle name="Good 10" xfId="31423"/>
    <cellStyle name="Good 11" xfId="31424"/>
    <cellStyle name="Good 12" xfId="31425"/>
    <cellStyle name="Good 13" xfId="31426"/>
    <cellStyle name="Good 14" xfId="31427"/>
    <cellStyle name="Good 15" xfId="31428"/>
    <cellStyle name="Good 16" xfId="31429"/>
    <cellStyle name="Good 17" xfId="31430"/>
    <cellStyle name="Good 18" xfId="31431"/>
    <cellStyle name="Good 19" xfId="31432"/>
    <cellStyle name="Good 2" xfId="31433"/>
    <cellStyle name="Good 2 2" xfId="31434"/>
    <cellStyle name="Good 2 2 2" xfId="31435"/>
    <cellStyle name="Good 2 2 2 2" xfId="31436"/>
    <cellStyle name="Good 2 2 2 2 2" xfId="31437"/>
    <cellStyle name="Good 2 2 2 3" xfId="31438"/>
    <cellStyle name="Good 2 2 3" xfId="31439"/>
    <cellStyle name="Good 2 2 3 2" xfId="31440"/>
    <cellStyle name="Good 2 2 4" xfId="31441"/>
    <cellStyle name="Good 2 2 4 2" xfId="31442"/>
    <cellStyle name="Good 2 3" xfId="31443"/>
    <cellStyle name="Good 2 3 2" xfId="31444"/>
    <cellStyle name="Good 2 3 2 2" xfId="31445"/>
    <cellStyle name="Good 2 3 2 2 2" xfId="31446"/>
    <cellStyle name="Good 2 3 2 3" xfId="31447"/>
    <cellStyle name="Good 2 3 2 4" xfId="31448"/>
    <cellStyle name="Good 2 3 3" xfId="31449"/>
    <cellStyle name="Good 2 3 3 2" xfId="31450"/>
    <cellStyle name="Good 2 3 3 3" xfId="31451"/>
    <cellStyle name="Good 2 3 4" xfId="31452"/>
    <cellStyle name="Good 2 3 4 2" xfId="31453"/>
    <cellStyle name="Good 2 3 5" xfId="31454"/>
    <cellStyle name="Good 2 3 6" xfId="31455"/>
    <cellStyle name="Good 2 4" xfId="31456"/>
    <cellStyle name="Good 2 4 2" xfId="31457"/>
    <cellStyle name="Good 2 4 2 2" xfId="31458"/>
    <cellStyle name="Good 2 4 3" xfId="31459"/>
    <cellStyle name="Good 2 4 4" xfId="31460"/>
    <cellStyle name="Good 2 4 5" xfId="31461"/>
    <cellStyle name="Good 2 5" xfId="31462"/>
    <cellStyle name="Good 2 5 2" xfId="31463"/>
    <cellStyle name="Good 2 6" xfId="31464"/>
    <cellStyle name="Good 2 6 2" xfId="31465"/>
    <cellStyle name="Good 2 7" xfId="31466"/>
    <cellStyle name="Good 20" xfId="31467"/>
    <cellStyle name="Good 21" xfId="31468"/>
    <cellStyle name="Good 22" xfId="31469"/>
    <cellStyle name="Good 23" xfId="31470"/>
    <cellStyle name="Good 24" xfId="31471"/>
    <cellStyle name="Good 25" xfId="31472"/>
    <cellStyle name="Good 26" xfId="31473"/>
    <cellStyle name="Good 27" xfId="31474"/>
    <cellStyle name="Good 28" xfId="31475"/>
    <cellStyle name="Good 29" xfId="31476"/>
    <cellStyle name="Good 3" xfId="31477"/>
    <cellStyle name="Good 3 2" xfId="31478"/>
    <cellStyle name="Good 3 2 2" xfId="31479"/>
    <cellStyle name="Good 3 2 2 2" xfId="31480"/>
    <cellStyle name="Good 3 2 3" xfId="31481"/>
    <cellStyle name="Good 3 3" xfId="31482"/>
    <cellStyle name="Good 3 3 2" xfId="31483"/>
    <cellStyle name="Good 3 4" xfId="31484"/>
    <cellStyle name="Good 3 4 2" xfId="31485"/>
    <cellStyle name="Good 3 5" xfId="31486"/>
    <cellStyle name="Good 30" xfId="31487"/>
    <cellStyle name="Good 31" xfId="31488"/>
    <cellStyle name="Good 32" xfId="31489"/>
    <cellStyle name="Good 33" xfId="31490"/>
    <cellStyle name="Good 34" xfId="31491"/>
    <cellStyle name="Good 35" xfId="31492"/>
    <cellStyle name="Good 36" xfId="31493"/>
    <cellStyle name="Good 37" xfId="31494"/>
    <cellStyle name="Good 38" xfId="31495"/>
    <cellStyle name="Good 39" xfId="31496"/>
    <cellStyle name="Good 4" xfId="31497"/>
    <cellStyle name="Good 4 2" xfId="31498"/>
    <cellStyle name="Good 4 2 2" xfId="31499"/>
    <cellStyle name="Good 4 2 2 2" xfId="31500"/>
    <cellStyle name="Good 4 2 3" xfId="31501"/>
    <cellStyle name="Good 4 2 4" xfId="31502"/>
    <cellStyle name="Good 4 3" xfId="31503"/>
    <cellStyle name="Good 4 3 2" xfId="31504"/>
    <cellStyle name="Good 4 4" xfId="31505"/>
    <cellStyle name="Good 4 4 2" xfId="31506"/>
    <cellStyle name="Good 4 5" xfId="31507"/>
    <cellStyle name="Good 40" xfId="31508"/>
    <cellStyle name="Good 41" xfId="31509"/>
    <cellStyle name="Good 42" xfId="31510"/>
    <cellStyle name="Good 43" xfId="31511"/>
    <cellStyle name="Good 44" xfId="31512"/>
    <cellStyle name="Good 45" xfId="31513"/>
    <cellStyle name="Good 46" xfId="31514"/>
    <cellStyle name="Good 47" xfId="31515"/>
    <cellStyle name="Good 48" xfId="31516"/>
    <cellStyle name="Good 49" xfId="31517"/>
    <cellStyle name="Good 5" xfId="31518"/>
    <cellStyle name="Good 5 2" xfId="31519"/>
    <cellStyle name="Good 5 2 2" xfId="31520"/>
    <cellStyle name="Good 5 2 3" xfId="31521"/>
    <cellStyle name="Good 5 3" xfId="31522"/>
    <cellStyle name="Good 50" xfId="31523"/>
    <cellStyle name="Good 51" xfId="31524"/>
    <cellStyle name="Good 52" xfId="31525"/>
    <cellStyle name="Good 53" xfId="31526"/>
    <cellStyle name="Good 54" xfId="31527"/>
    <cellStyle name="Good 55" xfId="31528"/>
    <cellStyle name="Good 56" xfId="31529"/>
    <cellStyle name="Good 57" xfId="31530"/>
    <cellStyle name="Good 58" xfId="31531"/>
    <cellStyle name="Good 59" xfId="31532"/>
    <cellStyle name="Good 6" xfId="31533"/>
    <cellStyle name="Good 6 2" xfId="31534"/>
    <cellStyle name="Good 6 2 2" xfId="31535"/>
    <cellStyle name="Good 6 3" xfId="31536"/>
    <cellStyle name="Good 6 4" xfId="31537"/>
    <cellStyle name="Good 6 5" xfId="31538"/>
    <cellStyle name="Good 60" xfId="31539"/>
    <cellStyle name="Good 61" xfId="31540"/>
    <cellStyle name="Good 62" xfId="31541"/>
    <cellStyle name="Good 63" xfId="31542"/>
    <cellStyle name="Good 64" xfId="31543"/>
    <cellStyle name="Good 65" xfId="31544"/>
    <cellStyle name="Good 7" xfId="31545"/>
    <cellStyle name="Good 7 2" xfId="31546"/>
    <cellStyle name="Good 7 3" xfId="31547"/>
    <cellStyle name="Good 8" xfId="31548"/>
    <cellStyle name="Good 9" xfId="31549"/>
    <cellStyle name="graybook" xfId="31550"/>
    <cellStyle name="graybook$" xfId="31551"/>
    <cellStyle name="Grey" xfId="31552"/>
    <cellStyle name="Grey 2" xfId="31553"/>
    <cellStyle name="Grey 2 2" xfId="31554"/>
    <cellStyle name="Grey 2 2 2" xfId="31555"/>
    <cellStyle name="Grey 2 2 2 2" xfId="31556"/>
    <cellStyle name="Grey 2 2 2 2 2" xfId="31557"/>
    <cellStyle name="Grey 2 2 2 3" xfId="31558"/>
    <cellStyle name="Grey 2 2 3" xfId="31559"/>
    <cellStyle name="Grey 2 2 3 2" xfId="31560"/>
    <cellStyle name="Grey 2 2 3 2 2" xfId="31561"/>
    <cellStyle name="Grey 2 2 3 3" xfId="31562"/>
    <cellStyle name="Grey 2 2 4" xfId="31563"/>
    <cellStyle name="Grey 2 2 4 2" xfId="31564"/>
    <cellStyle name="Grey 2 2 5" xfId="31565"/>
    <cellStyle name="Grey 2 2 5 2" xfId="31566"/>
    <cellStyle name="Grey 2 2 6" xfId="31567"/>
    <cellStyle name="Grey 2 3" xfId="31568"/>
    <cellStyle name="Grey 2 3 2" xfId="31569"/>
    <cellStyle name="Grey 2 3 2 2" xfId="31570"/>
    <cellStyle name="Grey 2 3 3" xfId="31571"/>
    <cellStyle name="Grey 2 3 4" xfId="31572"/>
    <cellStyle name="Grey 2 4" xfId="31573"/>
    <cellStyle name="Grey 2 4 2" xfId="31574"/>
    <cellStyle name="Grey 2 5" xfId="31575"/>
    <cellStyle name="Grey 2 5 2" xfId="31576"/>
    <cellStyle name="Grey 3" xfId="31577"/>
    <cellStyle name="Grey 3 2" xfId="31578"/>
    <cellStyle name="Grey 3 2 2" xfId="31579"/>
    <cellStyle name="Grey 3 2 2 2" xfId="31580"/>
    <cellStyle name="Grey 3 2 2 2 2" xfId="31581"/>
    <cellStyle name="Grey 3 2 2 3" xfId="31582"/>
    <cellStyle name="Grey 3 2 3" xfId="31583"/>
    <cellStyle name="Grey 3 2 3 2" xfId="31584"/>
    <cellStyle name="Grey 3 2 3 2 2" xfId="31585"/>
    <cellStyle name="Grey 3 2 3 3" xfId="31586"/>
    <cellStyle name="Grey 3 2 4" xfId="31587"/>
    <cellStyle name="Grey 3 2 4 2" xfId="31588"/>
    <cellStyle name="Grey 3 2 5" xfId="31589"/>
    <cellStyle name="Grey 3 2 5 2" xfId="31590"/>
    <cellStyle name="Grey 3 2 6" xfId="31591"/>
    <cellStyle name="Grey 3 3" xfId="31592"/>
    <cellStyle name="Grey 3 3 2" xfId="31593"/>
    <cellStyle name="Grey 3 3 2 2" xfId="31594"/>
    <cellStyle name="Grey 3 3 3" xfId="31595"/>
    <cellStyle name="Grey 3 3 4" xfId="31596"/>
    <cellStyle name="Grey 3 4" xfId="31597"/>
    <cellStyle name="Grey 3 4 2" xfId="31598"/>
    <cellStyle name="Grey 3 5" xfId="31599"/>
    <cellStyle name="Grey 3 5 2" xfId="31600"/>
    <cellStyle name="Grey 4" xfId="31601"/>
    <cellStyle name="Grey 4 2" xfId="31602"/>
    <cellStyle name="Grey 4 2 2" xfId="31603"/>
    <cellStyle name="Grey 4 2 2 2" xfId="31604"/>
    <cellStyle name="Grey 4 2 3" xfId="31605"/>
    <cellStyle name="Grey 4 2 4" xfId="31606"/>
    <cellStyle name="Grey 4 2 5" xfId="31607"/>
    <cellStyle name="Grey 4 3" xfId="31608"/>
    <cellStyle name="Grey 4 3 2" xfId="31609"/>
    <cellStyle name="Grey 4 4" xfId="31610"/>
    <cellStyle name="Grey 4 4 2" xfId="31611"/>
    <cellStyle name="Grey 5" xfId="31612"/>
    <cellStyle name="Grey 5 2" xfId="31613"/>
    <cellStyle name="Grey 5 2 2" xfId="31614"/>
    <cellStyle name="Grey 5 2 2 2" xfId="31615"/>
    <cellStyle name="Grey 5 2 2 2 2" xfId="31616"/>
    <cellStyle name="Grey 5 2 2 3" xfId="31617"/>
    <cellStyle name="Grey 5 2 3" xfId="31618"/>
    <cellStyle name="Grey 5 2 3 2" xfId="31619"/>
    <cellStyle name="Grey 5 2 4" xfId="31620"/>
    <cellStyle name="Grey 5 2 4 2" xfId="31621"/>
    <cellStyle name="Grey 5 3" xfId="31622"/>
    <cellStyle name="Grey 5 3 2" xfId="31623"/>
    <cellStyle name="Grey 5 3 2 2" xfId="31624"/>
    <cellStyle name="Grey 5 3 3" xfId="31625"/>
    <cellStyle name="Grey 5 4" xfId="31626"/>
    <cellStyle name="Grey 5 4 2" xfId="31627"/>
    <cellStyle name="Grey 5 4 2 2" xfId="31628"/>
    <cellStyle name="Grey 5 4 3" xfId="31629"/>
    <cellStyle name="Grey 5 5" xfId="31630"/>
    <cellStyle name="Grey 5 5 2" xfId="31631"/>
    <cellStyle name="Grey 5 6" xfId="31632"/>
    <cellStyle name="Grey 5 6 2" xfId="31633"/>
    <cellStyle name="Grey 6" xfId="31634"/>
    <cellStyle name="Grey 6 2" xfId="31635"/>
    <cellStyle name="Grey 6 2 2" xfId="31636"/>
    <cellStyle name="Grey 6 3" xfId="31637"/>
    <cellStyle name="Grey 6 4" xfId="31638"/>
    <cellStyle name="Grey 7" xfId="31639"/>
    <cellStyle name="Grey 7 2" xfId="31640"/>
    <cellStyle name="Grey 8" xfId="31641"/>
    <cellStyle name="Grey 8 2" xfId="31642"/>
    <cellStyle name="Grey 9" xfId="31643"/>
    <cellStyle name="Grey 9 2" xfId="31644"/>
    <cellStyle name="Grey_(C) WHE Proforma with ITC cash grant 10 Yr Amort_for deferral_102809" xfId="31645"/>
    <cellStyle name="g-tota - Style7" xfId="31646"/>
    <cellStyle name="Header" xfId="31647"/>
    <cellStyle name="Header1" xfId="31648"/>
    <cellStyle name="Header1 2" xfId="31649"/>
    <cellStyle name="Header1 2 2" xfId="31650"/>
    <cellStyle name="Header1 2 2 2" xfId="31651"/>
    <cellStyle name="Header1 2 2 2 2" xfId="31652"/>
    <cellStyle name="Header1 2 2 3" xfId="31653"/>
    <cellStyle name="Header1 2 3" xfId="31654"/>
    <cellStyle name="Header1 2 3 2" xfId="31655"/>
    <cellStyle name="Header1 2 4" xfId="31656"/>
    <cellStyle name="Header1 2 4 2" xfId="31657"/>
    <cellStyle name="Header1 3" xfId="31658"/>
    <cellStyle name="Header1 3 2" xfId="31659"/>
    <cellStyle name="Header1 3 2 2" xfId="31660"/>
    <cellStyle name="Header1 3 2 3" xfId="31661"/>
    <cellStyle name="Header1 3 3" xfId="31662"/>
    <cellStyle name="Header1 3 4" xfId="31663"/>
    <cellStyle name="Header1 4" xfId="31664"/>
    <cellStyle name="Header1 4 2" xfId="31665"/>
    <cellStyle name="Header1 5" xfId="31666"/>
    <cellStyle name="Header1 5 2" xfId="31667"/>
    <cellStyle name="Header1_AURORA Total New" xfId="31668"/>
    <cellStyle name="Header2" xfId="31669"/>
    <cellStyle name="Header2 2" xfId="31670"/>
    <cellStyle name="Header2 2 2" xfId="31671"/>
    <cellStyle name="Header2 2 2 2" xfId="31672"/>
    <cellStyle name="Header2 2 2 2 2" xfId="31673"/>
    <cellStyle name="Header2 2 2 3" xfId="31674"/>
    <cellStyle name="Header2 2 3" xfId="31675"/>
    <cellStyle name="Header2 2 3 2" xfId="31676"/>
    <cellStyle name="Header2 2 4" xfId="31677"/>
    <cellStyle name="Header2 2 4 2" xfId="31678"/>
    <cellStyle name="Header2 2 5" xfId="31679"/>
    <cellStyle name="Header2 2 6" xfId="31680"/>
    <cellStyle name="Header2 3" xfId="31681"/>
    <cellStyle name="Header2 3 2" xfId="31682"/>
    <cellStyle name="Header2 3 2 2" xfId="31683"/>
    <cellStyle name="Header2 3 2 3" xfId="31684"/>
    <cellStyle name="Header2 3 2 4" xfId="31685"/>
    <cellStyle name="Header2 3 2 5" xfId="31686"/>
    <cellStyle name="Header2 3 2 6" xfId="31687"/>
    <cellStyle name="Header2 3 2 7" xfId="31688"/>
    <cellStyle name="Header2 3 3" xfId="31689"/>
    <cellStyle name="Header2 3 4" xfId="31690"/>
    <cellStyle name="Header2 4" xfId="31691"/>
    <cellStyle name="Header2 4 2" xfId="31692"/>
    <cellStyle name="Header2 4 3" xfId="31693"/>
    <cellStyle name="Header2 4 4" xfId="31694"/>
    <cellStyle name="Header2 4 5" xfId="31695"/>
    <cellStyle name="Header2 4 6" xfId="31696"/>
    <cellStyle name="Header2 4 7" xfId="31697"/>
    <cellStyle name="Header2 5" xfId="31698"/>
    <cellStyle name="Header2 5 2" xfId="31699"/>
    <cellStyle name="Header2 6" xfId="31700"/>
    <cellStyle name="Header2_AURORA Total New" xfId="31701"/>
    <cellStyle name="Heading" xfId="31702"/>
    <cellStyle name="Heading 1 10" xfId="31703"/>
    <cellStyle name="Heading 1 11" xfId="31704"/>
    <cellStyle name="Heading 1 12" xfId="31705"/>
    <cellStyle name="Heading 1 13" xfId="31706"/>
    <cellStyle name="Heading 1 14" xfId="31707"/>
    <cellStyle name="Heading 1 15" xfId="31708"/>
    <cellStyle name="Heading 1 16" xfId="31709"/>
    <cellStyle name="Heading 1 17" xfId="31710"/>
    <cellStyle name="Heading 1 18" xfId="31711"/>
    <cellStyle name="Heading 1 19" xfId="31712"/>
    <cellStyle name="Heading 1 2" xfId="31713"/>
    <cellStyle name="Heading 1 2 2" xfId="31714"/>
    <cellStyle name="Heading 1 2 2 2" xfId="31715"/>
    <cellStyle name="Heading 1 2 2 2 2" xfId="31716"/>
    <cellStyle name="Heading 1 2 2 2 2 2" xfId="31717"/>
    <cellStyle name="Heading 1 2 2 2 3" xfId="31718"/>
    <cellStyle name="Heading 1 2 2 3" xfId="31719"/>
    <cellStyle name="Heading 1 2 2 3 2" xfId="31720"/>
    <cellStyle name="Heading 1 2 2 4" xfId="31721"/>
    <cellStyle name="Heading 1 2 2 4 2" xfId="31722"/>
    <cellStyle name="Heading 1 2 3" xfId="31723"/>
    <cellStyle name="Heading 1 2 3 2" xfId="31724"/>
    <cellStyle name="Heading 1 2 3 2 2" xfId="31725"/>
    <cellStyle name="Heading 1 2 3 2 2 2" xfId="31726"/>
    <cellStyle name="Heading 1 2 3 2 3" xfId="31727"/>
    <cellStyle name="Heading 1 2 3 2 4" xfId="31728"/>
    <cellStyle name="Heading 1 2 3 3" xfId="31729"/>
    <cellStyle name="Heading 1 2 3 3 2" xfId="31730"/>
    <cellStyle name="Heading 1 2 3 3 3" xfId="31731"/>
    <cellStyle name="Heading 1 2 3 4" xfId="31732"/>
    <cellStyle name="Heading 1 2 3 4 2" xfId="31733"/>
    <cellStyle name="Heading 1 2 3 5" xfId="31734"/>
    <cellStyle name="Heading 1 2 3 6" xfId="31735"/>
    <cellStyle name="Heading 1 2 4" xfId="31736"/>
    <cellStyle name="Heading 1 2 4 2" xfId="31737"/>
    <cellStyle name="Heading 1 2 4 2 2" xfId="31738"/>
    <cellStyle name="Heading 1 2 4 3" xfId="31739"/>
    <cellStyle name="Heading 1 2 4 4" xfId="31740"/>
    <cellStyle name="Heading 1 2 4 5" xfId="31741"/>
    <cellStyle name="Heading 1 2 5" xfId="31742"/>
    <cellStyle name="Heading 1 2 5 2" xfId="31743"/>
    <cellStyle name="Heading 1 2 5 2 2" xfId="31744"/>
    <cellStyle name="Heading 1 2 5 3" xfId="31745"/>
    <cellStyle name="Heading 1 2 5 4" xfId="31746"/>
    <cellStyle name="Heading 1 2 6" xfId="31747"/>
    <cellStyle name="Heading 1 2 6 2" xfId="31748"/>
    <cellStyle name="Heading 1 2 7" xfId="31749"/>
    <cellStyle name="Heading 1 20" xfId="31750"/>
    <cellStyle name="Heading 1 21" xfId="31751"/>
    <cellStyle name="Heading 1 22" xfId="31752"/>
    <cellStyle name="Heading 1 23" xfId="31753"/>
    <cellStyle name="Heading 1 24" xfId="31754"/>
    <cellStyle name="Heading 1 25" xfId="31755"/>
    <cellStyle name="Heading 1 26" xfId="31756"/>
    <cellStyle name="Heading 1 27" xfId="31757"/>
    <cellStyle name="Heading 1 28" xfId="31758"/>
    <cellStyle name="Heading 1 29" xfId="31759"/>
    <cellStyle name="Heading 1 3" xfId="31760"/>
    <cellStyle name="Heading 1 3 2" xfId="31761"/>
    <cellStyle name="Heading 1 3 2 2" xfId="31762"/>
    <cellStyle name="Heading 1 3 2 2 2" xfId="31763"/>
    <cellStyle name="Heading 1 3 2 3" xfId="31764"/>
    <cellStyle name="Heading 1 3 2 4" xfId="31765"/>
    <cellStyle name="Heading 1 3 3" xfId="31766"/>
    <cellStyle name="Heading 1 3 3 2" xfId="31767"/>
    <cellStyle name="Heading 1 3 3 2 2" xfId="31768"/>
    <cellStyle name="Heading 1 3 3 3" xfId="31769"/>
    <cellStyle name="Heading 1 3 4" xfId="31770"/>
    <cellStyle name="Heading 1 3 4 2" xfId="31771"/>
    <cellStyle name="Heading 1 3 5" xfId="31772"/>
    <cellStyle name="Heading 1 30" xfId="31773"/>
    <cellStyle name="Heading 1 31" xfId="31774"/>
    <cellStyle name="Heading 1 32" xfId="31775"/>
    <cellStyle name="Heading 1 33" xfId="31776"/>
    <cellStyle name="Heading 1 34" xfId="31777"/>
    <cellStyle name="Heading 1 35" xfId="31778"/>
    <cellStyle name="Heading 1 36" xfId="31779"/>
    <cellStyle name="Heading 1 37" xfId="31780"/>
    <cellStyle name="Heading 1 38" xfId="31781"/>
    <cellStyle name="Heading 1 39" xfId="31782"/>
    <cellStyle name="Heading 1 4" xfId="31783"/>
    <cellStyle name="Heading 1 4 2" xfId="31784"/>
    <cellStyle name="Heading 1 4 2 2" xfId="31785"/>
    <cellStyle name="Heading 1 4 3" xfId="31786"/>
    <cellStyle name="Heading 1 4 4" xfId="31787"/>
    <cellStyle name="Heading 1 40" xfId="31788"/>
    <cellStyle name="Heading 1 41" xfId="31789"/>
    <cellStyle name="Heading 1 42" xfId="31790"/>
    <cellStyle name="Heading 1 43" xfId="31791"/>
    <cellStyle name="Heading 1 44" xfId="31792"/>
    <cellStyle name="Heading 1 45" xfId="31793"/>
    <cellStyle name="Heading 1 46" xfId="31794"/>
    <cellStyle name="Heading 1 47" xfId="31795"/>
    <cellStyle name="Heading 1 48" xfId="31796"/>
    <cellStyle name="Heading 1 49" xfId="31797"/>
    <cellStyle name="Heading 1 5" xfId="31798"/>
    <cellStyle name="Heading 1 5 2" xfId="31799"/>
    <cellStyle name="Heading 1 5 2 2" xfId="31800"/>
    <cellStyle name="Heading 1 5 3" xfId="31801"/>
    <cellStyle name="Heading 1 5 4" xfId="31802"/>
    <cellStyle name="Heading 1 50" xfId="31803"/>
    <cellStyle name="Heading 1 51" xfId="31804"/>
    <cellStyle name="Heading 1 52" xfId="31805"/>
    <cellStyle name="Heading 1 53" xfId="31806"/>
    <cellStyle name="Heading 1 54" xfId="31807"/>
    <cellStyle name="Heading 1 55" xfId="31808"/>
    <cellStyle name="Heading 1 56" xfId="31809"/>
    <cellStyle name="Heading 1 57" xfId="31810"/>
    <cellStyle name="Heading 1 58" xfId="31811"/>
    <cellStyle name="Heading 1 59" xfId="31812"/>
    <cellStyle name="Heading 1 6" xfId="31813"/>
    <cellStyle name="Heading 1 6 2" xfId="31814"/>
    <cellStyle name="Heading 1 6 3" xfId="31815"/>
    <cellStyle name="Heading 1 60" xfId="31816"/>
    <cellStyle name="Heading 1 61" xfId="31817"/>
    <cellStyle name="Heading 1 62" xfId="31818"/>
    <cellStyle name="Heading 1 63" xfId="31819"/>
    <cellStyle name="Heading 1 64" xfId="31820"/>
    <cellStyle name="Heading 1 65" xfId="31821"/>
    <cellStyle name="Heading 1 66" xfId="31822"/>
    <cellStyle name="Heading 1 7" xfId="31823"/>
    <cellStyle name="Heading 1 8" xfId="31824"/>
    <cellStyle name="Heading 1 9" xfId="31825"/>
    <cellStyle name="Heading 1 9 2" xfId="31826"/>
    <cellStyle name="Heading 2 10" xfId="31827"/>
    <cellStyle name="Heading 2 11" xfId="31828"/>
    <cellStyle name="Heading 2 12" xfId="31829"/>
    <cellStyle name="Heading 2 13" xfId="31830"/>
    <cellStyle name="Heading 2 14" xfId="31831"/>
    <cellStyle name="Heading 2 15" xfId="31832"/>
    <cellStyle name="Heading 2 16" xfId="31833"/>
    <cellStyle name="Heading 2 17" xfId="31834"/>
    <cellStyle name="Heading 2 18" xfId="31835"/>
    <cellStyle name="Heading 2 19" xfId="31836"/>
    <cellStyle name="Heading 2 2" xfId="31837"/>
    <cellStyle name="Heading 2 2 2" xfId="31838"/>
    <cellStyle name="Heading 2 2 2 2" xfId="31839"/>
    <cellStyle name="Heading 2 2 2 2 2" xfId="31840"/>
    <cellStyle name="Heading 2 2 2 2 2 2" xfId="31841"/>
    <cellStyle name="Heading 2 2 2 2 3" xfId="31842"/>
    <cellStyle name="Heading 2 2 2 3" xfId="31843"/>
    <cellStyle name="Heading 2 2 2 3 2" xfId="31844"/>
    <cellStyle name="Heading 2 2 2 4" xfId="31845"/>
    <cellStyle name="Heading 2 2 2 4 2" xfId="31846"/>
    <cellStyle name="Heading 2 2 3" xfId="31847"/>
    <cellStyle name="Heading 2 2 3 2" xfId="31848"/>
    <cellStyle name="Heading 2 2 3 2 2" xfId="31849"/>
    <cellStyle name="Heading 2 2 3 2 2 2" xfId="31850"/>
    <cellStyle name="Heading 2 2 3 2 3" xfId="31851"/>
    <cellStyle name="Heading 2 2 3 2 4" xfId="31852"/>
    <cellStyle name="Heading 2 2 3 3" xfId="31853"/>
    <cellStyle name="Heading 2 2 3 3 2" xfId="31854"/>
    <cellStyle name="Heading 2 2 3 3 3" xfId="31855"/>
    <cellStyle name="Heading 2 2 3 4" xfId="31856"/>
    <cellStyle name="Heading 2 2 3 4 2" xfId="31857"/>
    <cellStyle name="Heading 2 2 3 5" xfId="31858"/>
    <cellStyle name="Heading 2 2 3 6" xfId="31859"/>
    <cellStyle name="Heading 2 2 4" xfId="31860"/>
    <cellStyle name="Heading 2 2 4 2" xfId="31861"/>
    <cellStyle name="Heading 2 2 4 2 2" xfId="31862"/>
    <cellStyle name="Heading 2 2 4 3" xfId="31863"/>
    <cellStyle name="Heading 2 2 4 4" xfId="31864"/>
    <cellStyle name="Heading 2 2 4 5" xfId="31865"/>
    <cellStyle name="Heading 2 2 5" xfId="31866"/>
    <cellStyle name="Heading 2 2 5 2" xfId="31867"/>
    <cellStyle name="Heading 2 2 5 2 2" xfId="31868"/>
    <cellStyle name="Heading 2 2 5 3" xfId="31869"/>
    <cellStyle name="Heading 2 2 5 4" xfId="31870"/>
    <cellStyle name="Heading 2 2 6" xfId="31871"/>
    <cellStyle name="Heading 2 2 6 2" xfId="31872"/>
    <cellStyle name="Heading 2 2 7" xfId="31873"/>
    <cellStyle name="Heading 2 20" xfId="31874"/>
    <cellStyle name="Heading 2 21" xfId="31875"/>
    <cellStyle name="Heading 2 22" xfId="31876"/>
    <cellStyle name="Heading 2 23" xfId="31877"/>
    <cellStyle name="Heading 2 24" xfId="31878"/>
    <cellStyle name="Heading 2 25" xfId="31879"/>
    <cellStyle name="Heading 2 26" xfId="31880"/>
    <cellStyle name="Heading 2 27" xfId="31881"/>
    <cellStyle name="Heading 2 28" xfId="31882"/>
    <cellStyle name="Heading 2 29" xfId="31883"/>
    <cellStyle name="Heading 2 3" xfId="31884"/>
    <cellStyle name="Heading 2 3 2" xfId="31885"/>
    <cellStyle name="Heading 2 3 2 2" xfId="31886"/>
    <cellStyle name="Heading 2 3 2 2 2" xfId="31887"/>
    <cellStyle name="Heading 2 3 2 3" xfId="31888"/>
    <cellStyle name="Heading 2 3 2 4" xfId="31889"/>
    <cellStyle name="Heading 2 3 3" xfId="31890"/>
    <cellStyle name="Heading 2 3 3 2" xfId="31891"/>
    <cellStyle name="Heading 2 3 3 2 2" xfId="31892"/>
    <cellStyle name="Heading 2 3 3 3" xfId="31893"/>
    <cellStyle name="Heading 2 3 4" xfId="31894"/>
    <cellStyle name="Heading 2 3 4 2" xfId="31895"/>
    <cellStyle name="Heading 2 3 5" xfId="31896"/>
    <cellStyle name="Heading 2 30" xfId="31897"/>
    <cellStyle name="Heading 2 31" xfId="31898"/>
    <cellStyle name="Heading 2 32" xfId="31899"/>
    <cellStyle name="Heading 2 33" xfId="31900"/>
    <cellStyle name="Heading 2 34" xfId="31901"/>
    <cellStyle name="Heading 2 35" xfId="31902"/>
    <cellStyle name="Heading 2 36" xfId="31903"/>
    <cellStyle name="Heading 2 37" xfId="31904"/>
    <cellStyle name="Heading 2 38" xfId="31905"/>
    <cellStyle name="Heading 2 39" xfId="31906"/>
    <cellStyle name="Heading 2 4" xfId="31907"/>
    <cellStyle name="Heading 2 4 2" xfId="31908"/>
    <cellStyle name="Heading 2 4 2 2" xfId="31909"/>
    <cellStyle name="Heading 2 4 3" xfId="31910"/>
    <cellStyle name="Heading 2 4 4" xfId="31911"/>
    <cellStyle name="Heading 2 40" xfId="31912"/>
    <cellStyle name="Heading 2 41" xfId="31913"/>
    <cellStyle name="Heading 2 42" xfId="31914"/>
    <cellStyle name="Heading 2 43" xfId="31915"/>
    <cellStyle name="Heading 2 44" xfId="31916"/>
    <cellStyle name="Heading 2 45" xfId="31917"/>
    <cellStyle name="Heading 2 46" xfId="31918"/>
    <cellStyle name="Heading 2 47" xfId="31919"/>
    <cellStyle name="Heading 2 48" xfId="31920"/>
    <cellStyle name="Heading 2 49" xfId="31921"/>
    <cellStyle name="Heading 2 5" xfId="31922"/>
    <cellStyle name="Heading 2 5 2" xfId="31923"/>
    <cellStyle name="Heading 2 5 2 2" xfId="31924"/>
    <cellStyle name="Heading 2 5 3" xfId="31925"/>
    <cellStyle name="Heading 2 5 4" xfId="31926"/>
    <cellStyle name="Heading 2 50" xfId="31927"/>
    <cellStyle name="Heading 2 51" xfId="31928"/>
    <cellStyle name="Heading 2 52" xfId="31929"/>
    <cellStyle name="Heading 2 53" xfId="31930"/>
    <cellStyle name="Heading 2 54" xfId="31931"/>
    <cellStyle name="Heading 2 55" xfId="31932"/>
    <cellStyle name="Heading 2 56" xfId="31933"/>
    <cellStyle name="Heading 2 57" xfId="31934"/>
    <cellStyle name="Heading 2 58" xfId="31935"/>
    <cellStyle name="Heading 2 59" xfId="31936"/>
    <cellStyle name="Heading 2 6" xfId="31937"/>
    <cellStyle name="Heading 2 6 2" xfId="31938"/>
    <cellStyle name="Heading 2 6 3" xfId="31939"/>
    <cellStyle name="Heading 2 60" xfId="31940"/>
    <cellStyle name="Heading 2 61" xfId="31941"/>
    <cellStyle name="Heading 2 62" xfId="31942"/>
    <cellStyle name="Heading 2 63" xfId="31943"/>
    <cellStyle name="Heading 2 64" xfId="31944"/>
    <cellStyle name="Heading 2 65" xfId="31945"/>
    <cellStyle name="Heading 2 66" xfId="31946"/>
    <cellStyle name="Heading 2 7" xfId="31947"/>
    <cellStyle name="Heading 2 8" xfId="31948"/>
    <cellStyle name="Heading 2 9" xfId="31949"/>
    <cellStyle name="Heading 2 9 2" xfId="31950"/>
    <cellStyle name="Heading 3 10" xfId="31951"/>
    <cellStyle name="Heading 3 11" xfId="31952"/>
    <cellStyle name="Heading 3 12" xfId="31953"/>
    <cellStyle name="Heading 3 13" xfId="31954"/>
    <cellStyle name="Heading 3 14" xfId="31955"/>
    <cellStyle name="Heading 3 15" xfId="31956"/>
    <cellStyle name="Heading 3 16" xfId="31957"/>
    <cellStyle name="Heading 3 17" xfId="31958"/>
    <cellStyle name="Heading 3 18" xfId="31959"/>
    <cellStyle name="Heading 3 19" xfId="31960"/>
    <cellStyle name="Heading 3 2" xfId="31961"/>
    <cellStyle name="Heading 3 2 2" xfId="31962"/>
    <cellStyle name="Heading 3 2 2 2" xfId="31963"/>
    <cellStyle name="Heading 3 2 2 2 2" xfId="31964"/>
    <cellStyle name="Heading 3 2 2 2 2 2" xfId="31965"/>
    <cellStyle name="Heading 3 2 2 2 3" xfId="31966"/>
    <cellStyle name="Heading 3 2 2 3" xfId="31967"/>
    <cellStyle name="Heading 3 2 2 3 2" xfId="31968"/>
    <cellStyle name="Heading 3 2 2 4" xfId="31969"/>
    <cellStyle name="Heading 3 2 2 4 2" xfId="31970"/>
    <cellStyle name="Heading 3 2 3" xfId="31971"/>
    <cellStyle name="Heading 3 2 3 2" xfId="31972"/>
    <cellStyle name="Heading 3 2 3 2 2" xfId="31973"/>
    <cellStyle name="Heading 3 2 3 2 2 2" xfId="31974"/>
    <cellStyle name="Heading 3 2 3 2 3" xfId="31975"/>
    <cellStyle name="Heading 3 2 3 2 4" xfId="31976"/>
    <cellStyle name="Heading 3 2 3 3" xfId="31977"/>
    <cellStyle name="Heading 3 2 3 3 2" xfId="31978"/>
    <cellStyle name="Heading 3 2 3 3 3" xfId="31979"/>
    <cellStyle name="Heading 3 2 3 4" xfId="31980"/>
    <cellStyle name="Heading 3 2 3 4 2" xfId="31981"/>
    <cellStyle name="Heading 3 2 3 4 3" xfId="31982"/>
    <cellStyle name="Heading 3 2 3 5" xfId="31983"/>
    <cellStyle name="Heading 3 2 3 6" xfId="31984"/>
    <cellStyle name="Heading 3 2 4" xfId="31985"/>
    <cellStyle name="Heading 3 2 4 2" xfId="31986"/>
    <cellStyle name="Heading 3 2 4 2 2" xfId="31987"/>
    <cellStyle name="Heading 3 2 4 3" xfId="31988"/>
    <cellStyle name="Heading 3 2 4 4" xfId="31989"/>
    <cellStyle name="Heading 3 2 4 5" xfId="31990"/>
    <cellStyle name="Heading 3 2 5" xfId="31991"/>
    <cellStyle name="Heading 3 2 5 2" xfId="31992"/>
    <cellStyle name="Heading 3 2 5 3" xfId="31993"/>
    <cellStyle name="Heading 3 2 6" xfId="31994"/>
    <cellStyle name="Heading 3 2 6 2" xfId="31995"/>
    <cellStyle name="Heading 3 2 7" xfId="31996"/>
    <cellStyle name="Heading 3 20" xfId="31997"/>
    <cellStyle name="Heading 3 21" xfId="31998"/>
    <cellStyle name="Heading 3 22" xfId="31999"/>
    <cellStyle name="Heading 3 23" xfId="32000"/>
    <cellStyle name="Heading 3 24" xfId="32001"/>
    <cellStyle name="Heading 3 25" xfId="32002"/>
    <cellStyle name="Heading 3 26" xfId="32003"/>
    <cellStyle name="Heading 3 27" xfId="32004"/>
    <cellStyle name="Heading 3 28" xfId="32005"/>
    <cellStyle name="Heading 3 29" xfId="32006"/>
    <cellStyle name="Heading 3 3" xfId="32007"/>
    <cellStyle name="Heading 3 3 2" xfId="32008"/>
    <cellStyle name="Heading 3 3 2 2" xfId="32009"/>
    <cellStyle name="Heading 3 3 2 2 2" xfId="32010"/>
    <cellStyle name="Heading 3 3 2 3" xfId="32011"/>
    <cellStyle name="Heading 3 3 3" xfId="32012"/>
    <cellStyle name="Heading 3 3 3 2" xfId="32013"/>
    <cellStyle name="Heading 3 3 4" xfId="32014"/>
    <cellStyle name="Heading 3 3 4 2" xfId="32015"/>
    <cellStyle name="Heading 3 3 5" xfId="32016"/>
    <cellStyle name="Heading 3 30" xfId="32017"/>
    <cellStyle name="Heading 3 31" xfId="32018"/>
    <cellStyle name="Heading 3 32" xfId="32019"/>
    <cellStyle name="Heading 3 33" xfId="32020"/>
    <cellStyle name="Heading 3 34" xfId="32021"/>
    <cellStyle name="Heading 3 35" xfId="32022"/>
    <cellStyle name="Heading 3 36" xfId="32023"/>
    <cellStyle name="Heading 3 37" xfId="32024"/>
    <cellStyle name="Heading 3 38" xfId="32025"/>
    <cellStyle name="Heading 3 39" xfId="32026"/>
    <cellStyle name="Heading 3 4" xfId="32027"/>
    <cellStyle name="Heading 3 4 2" xfId="32028"/>
    <cellStyle name="Heading 3 4 2 2" xfId="32029"/>
    <cellStyle name="Heading 3 4 2 2 2" xfId="32030"/>
    <cellStyle name="Heading 3 4 2 3" xfId="32031"/>
    <cellStyle name="Heading 3 4 2 4" xfId="32032"/>
    <cellStyle name="Heading 3 4 3" xfId="32033"/>
    <cellStyle name="Heading 3 4 3 2" xfId="32034"/>
    <cellStyle name="Heading 3 4 4" xfId="32035"/>
    <cellStyle name="Heading 3 4 4 2" xfId="32036"/>
    <cellStyle name="Heading 3 4 5" xfId="32037"/>
    <cellStyle name="Heading 3 40" xfId="32038"/>
    <cellStyle name="Heading 3 41" xfId="32039"/>
    <cellStyle name="Heading 3 42" xfId="32040"/>
    <cellStyle name="Heading 3 43" xfId="32041"/>
    <cellStyle name="Heading 3 44" xfId="32042"/>
    <cellStyle name="Heading 3 45" xfId="32043"/>
    <cellStyle name="Heading 3 46" xfId="32044"/>
    <cellStyle name="Heading 3 47" xfId="32045"/>
    <cellStyle name="Heading 3 48" xfId="32046"/>
    <cellStyle name="Heading 3 49" xfId="32047"/>
    <cellStyle name="Heading 3 5" xfId="32048"/>
    <cellStyle name="Heading 3 5 2" xfId="32049"/>
    <cellStyle name="Heading 3 5 2 2" xfId="32050"/>
    <cellStyle name="Heading 3 5 2 3" xfId="32051"/>
    <cellStyle name="Heading 3 5 3" xfId="32052"/>
    <cellStyle name="Heading 3 50" xfId="32053"/>
    <cellStyle name="Heading 3 51" xfId="32054"/>
    <cellStyle name="Heading 3 52" xfId="32055"/>
    <cellStyle name="Heading 3 53" xfId="32056"/>
    <cellStyle name="Heading 3 54" xfId="32057"/>
    <cellStyle name="Heading 3 55" xfId="32058"/>
    <cellStyle name="Heading 3 56" xfId="32059"/>
    <cellStyle name="Heading 3 57" xfId="32060"/>
    <cellStyle name="Heading 3 58" xfId="32061"/>
    <cellStyle name="Heading 3 59" xfId="32062"/>
    <cellStyle name="Heading 3 6" xfId="32063"/>
    <cellStyle name="Heading 3 6 2" xfId="32064"/>
    <cellStyle name="Heading 3 6 2 2" xfId="32065"/>
    <cellStyle name="Heading 3 6 3" xfId="32066"/>
    <cellStyle name="Heading 3 6 4" xfId="32067"/>
    <cellStyle name="Heading 3 6 5" xfId="32068"/>
    <cellStyle name="Heading 3 60" xfId="32069"/>
    <cellStyle name="Heading 3 61" xfId="32070"/>
    <cellStyle name="Heading 3 62" xfId="32071"/>
    <cellStyle name="Heading 3 63" xfId="32072"/>
    <cellStyle name="Heading 3 64" xfId="32073"/>
    <cellStyle name="Heading 3 65" xfId="32074"/>
    <cellStyle name="Heading 3 7" xfId="32075"/>
    <cellStyle name="Heading 3 7 2" xfId="32076"/>
    <cellStyle name="Heading 3 7 3" xfId="32077"/>
    <cellStyle name="Heading 3 8" xfId="32078"/>
    <cellStyle name="Heading 3 9" xfId="32079"/>
    <cellStyle name="Heading 4 10" xfId="32080"/>
    <cellStyle name="Heading 4 11" xfId="32081"/>
    <cellStyle name="Heading 4 12" xfId="32082"/>
    <cellStyle name="Heading 4 13" xfId="32083"/>
    <cellStyle name="Heading 4 14" xfId="32084"/>
    <cellStyle name="Heading 4 15" xfId="32085"/>
    <cellStyle name="Heading 4 16" xfId="32086"/>
    <cellStyle name="Heading 4 17" xfId="32087"/>
    <cellStyle name="Heading 4 18" xfId="32088"/>
    <cellStyle name="Heading 4 19" xfId="32089"/>
    <cellStyle name="Heading 4 2" xfId="32090"/>
    <cellStyle name="Heading 4 2 2" xfId="32091"/>
    <cellStyle name="Heading 4 2 2 2" xfId="32092"/>
    <cellStyle name="Heading 4 2 2 2 2" xfId="32093"/>
    <cellStyle name="Heading 4 2 2 2 2 2" xfId="32094"/>
    <cellStyle name="Heading 4 2 2 2 3" xfId="32095"/>
    <cellStyle name="Heading 4 2 2 3" xfId="32096"/>
    <cellStyle name="Heading 4 2 2 3 2" xfId="32097"/>
    <cellStyle name="Heading 4 2 2 4" xfId="32098"/>
    <cellStyle name="Heading 4 2 2 4 2" xfId="32099"/>
    <cellStyle name="Heading 4 2 3" xfId="32100"/>
    <cellStyle name="Heading 4 2 3 2" xfId="32101"/>
    <cellStyle name="Heading 4 2 3 2 2" xfId="32102"/>
    <cellStyle name="Heading 4 2 3 2 2 2" xfId="32103"/>
    <cellStyle name="Heading 4 2 3 2 3" xfId="32104"/>
    <cellStyle name="Heading 4 2 3 2 4" xfId="32105"/>
    <cellStyle name="Heading 4 2 3 3" xfId="32106"/>
    <cellStyle name="Heading 4 2 3 3 2" xfId="32107"/>
    <cellStyle name="Heading 4 2 3 3 3" xfId="32108"/>
    <cellStyle name="Heading 4 2 3 4" xfId="32109"/>
    <cellStyle name="Heading 4 2 3 4 2" xfId="32110"/>
    <cellStyle name="Heading 4 2 4" xfId="32111"/>
    <cellStyle name="Heading 4 2 4 2" xfId="32112"/>
    <cellStyle name="Heading 4 2 4 2 2" xfId="32113"/>
    <cellStyle name="Heading 4 2 4 3" xfId="32114"/>
    <cellStyle name="Heading 4 2 4 4" xfId="32115"/>
    <cellStyle name="Heading 4 2 4 5" xfId="32116"/>
    <cellStyle name="Heading 4 2 5" xfId="32117"/>
    <cellStyle name="Heading 4 2 5 2" xfId="32118"/>
    <cellStyle name="Heading 4 2 5 3" xfId="32119"/>
    <cellStyle name="Heading 4 2 6" xfId="32120"/>
    <cellStyle name="Heading 4 2 6 2" xfId="32121"/>
    <cellStyle name="Heading 4 2 7" xfId="32122"/>
    <cellStyle name="Heading 4 20" xfId="32123"/>
    <cellStyle name="Heading 4 21" xfId="32124"/>
    <cellStyle name="Heading 4 22" xfId="32125"/>
    <cellStyle name="Heading 4 23" xfId="32126"/>
    <cellStyle name="Heading 4 24" xfId="32127"/>
    <cellStyle name="Heading 4 25" xfId="32128"/>
    <cellStyle name="Heading 4 26" xfId="32129"/>
    <cellStyle name="Heading 4 27" xfId="32130"/>
    <cellStyle name="Heading 4 28" xfId="32131"/>
    <cellStyle name="Heading 4 29" xfId="32132"/>
    <cellStyle name="Heading 4 3" xfId="32133"/>
    <cellStyle name="Heading 4 3 2" xfId="32134"/>
    <cellStyle name="Heading 4 3 2 2" xfId="32135"/>
    <cellStyle name="Heading 4 3 2 2 2" xfId="32136"/>
    <cellStyle name="Heading 4 3 2 3" xfId="32137"/>
    <cellStyle name="Heading 4 3 3" xfId="32138"/>
    <cellStyle name="Heading 4 3 3 2" xfId="32139"/>
    <cellStyle name="Heading 4 3 4" xfId="32140"/>
    <cellStyle name="Heading 4 3 4 2" xfId="32141"/>
    <cellStyle name="Heading 4 3 5" xfId="32142"/>
    <cellStyle name="Heading 4 30" xfId="32143"/>
    <cellStyle name="Heading 4 31" xfId="32144"/>
    <cellStyle name="Heading 4 32" xfId="32145"/>
    <cellStyle name="Heading 4 33" xfId="32146"/>
    <cellStyle name="Heading 4 34" xfId="32147"/>
    <cellStyle name="Heading 4 35" xfId="32148"/>
    <cellStyle name="Heading 4 36" xfId="32149"/>
    <cellStyle name="Heading 4 37" xfId="32150"/>
    <cellStyle name="Heading 4 38" xfId="32151"/>
    <cellStyle name="Heading 4 39" xfId="32152"/>
    <cellStyle name="Heading 4 4" xfId="32153"/>
    <cellStyle name="Heading 4 4 2" xfId="32154"/>
    <cellStyle name="Heading 4 4 2 2" xfId="32155"/>
    <cellStyle name="Heading 4 4 2 2 2" xfId="32156"/>
    <cellStyle name="Heading 4 4 2 3" xfId="32157"/>
    <cellStyle name="Heading 4 4 2 4" xfId="32158"/>
    <cellStyle name="Heading 4 4 3" xfId="32159"/>
    <cellStyle name="Heading 4 4 3 2" xfId="32160"/>
    <cellStyle name="Heading 4 4 4" xfId="32161"/>
    <cellStyle name="Heading 4 4 4 2" xfId="32162"/>
    <cellStyle name="Heading 4 4 5" xfId="32163"/>
    <cellStyle name="Heading 4 40" xfId="32164"/>
    <cellStyle name="Heading 4 41" xfId="32165"/>
    <cellStyle name="Heading 4 42" xfId="32166"/>
    <cellStyle name="Heading 4 43" xfId="32167"/>
    <cellStyle name="Heading 4 44" xfId="32168"/>
    <cellStyle name="Heading 4 45" xfId="32169"/>
    <cellStyle name="Heading 4 46" xfId="32170"/>
    <cellStyle name="Heading 4 47" xfId="32171"/>
    <cellStyle name="Heading 4 48" xfId="32172"/>
    <cellStyle name="Heading 4 49" xfId="32173"/>
    <cellStyle name="Heading 4 5" xfId="32174"/>
    <cellStyle name="Heading 4 5 2" xfId="32175"/>
    <cellStyle name="Heading 4 5 2 2" xfId="32176"/>
    <cellStyle name="Heading 4 5 2 3" xfId="32177"/>
    <cellStyle name="Heading 4 5 3" xfId="32178"/>
    <cellStyle name="Heading 4 50" xfId="32179"/>
    <cellStyle name="Heading 4 51" xfId="32180"/>
    <cellStyle name="Heading 4 52" xfId="32181"/>
    <cellStyle name="Heading 4 53" xfId="32182"/>
    <cellStyle name="Heading 4 54" xfId="32183"/>
    <cellStyle name="Heading 4 55" xfId="32184"/>
    <cellStyle name="Heading 4 56" xfId="32185"/>
    <cellStyle name="Heading 4 57" xfId="32186"/>
    <cellStyle name="Heading 4 58" xfId="32187"/>
    <cellStyle name="Heading 4 59" xfId="32188"/>
    <cellStyle name="Heading 4 6" xfId="32189"/>
    <cellStyle name="Heading 4 6 2" xfId="32190"/>
    <cellStyle name="Heading 4 6 2 2" xfId="32191"/>
    <cellStyle name="Heading 4 6 3" xfId="32192"/>
    <cellStyle name="Heading 4 6 4" xfId="32193"/>
    <cellStyle name="Heading 4 6 5" xfId="32194"/>
    <cellStyle name="Heading 4 60" xfId="32195"/>
    <cellStyle name="Heading 4 61" xfId="32196"/>
    <cellStyle name="Heading 4 62" xfId="32197"/>
    <cellStyle name="Heading 4 63" xfId="32198"/>
    <cellStyle name="Heading 4 64" xfId="32199"/>
    <cellStyle name="Heading 4 65" xfId="32200"/>
    <cellStyle name="Heading 4 7" xfId="32201"/>
    <cellStyle name="Heading 4 7 2" xfId="32202"/>
    <cellStyle name="Heading 4 7 3" xfId="32203"/>
    <cellStyle name="Heading 4 8" xfId="32204"/>
    <cellStyle name="Heading 4 9" xfId="32205"/>
    <cellStyle name="Heading 5" xfId="32206"/>
    <cellStyle name="Heading1" xfId="32207"/>
    <cellStyle name="Heading1 2" xfId="32208"/>
    <cellStyle name="Heading1 2 2" xfId="32209"/>
    <cellStyle name="Heading1 2 2 2" xfId="32210"/>
    <cellStyle name="Heading1 2 3" xfId="32211"/>
    <cellStyle name="Heading1 2 3 2" xfId="32212"/>
    <cellStyle name="Heading1 3" xfId="32213"/>
    <cellStyle name="Heading1 3 2" xfId="32214"/>
    <cellStyle name="Heading1 3 2 2" xfId="32215"/>
    <cellStyle name="Heading1 3 2 3" xfId="32216"/>
    <cellStyle name="Heading1 3 3" xfId="32217"/>
    <cellStyle name="Heading1 3 4" xfId="32218"/>
    <cellStyle name="Heading1 4" xfId="32219"/>
    <cellStyle name="Heading1 4 2" xfId="32220"/>
    <cellStyle name="Heading1 5" xfId="32221"/>
    <cellStyle name="Heading1 5 2" xfId="32222"/>
    <cellStyle name="Heading1 6" xfId="32223"/>
    <cellStyle name="Heading1 6 2" xfId="32224"/>
    <cellStyle name="Heading1 7" xfId="32225"/>
    <cellStyle name="Heading1 8" xfId="32226"/>
    <cellStyle name="Heading1_4.32E Depreciation Study Robs file" xfId="32227"/>
    <cellStyle name="Heading2" xfId="32228"/>
    <cellStyle name="Heading2 2" xfId="32229"/>
    <cellStyle name="Heading2 2 2" xfId="32230"/>
    <cellStyle name="Heading2 2 2 2" xfId="32231"/>
    <cellStyle name="Heading2 2 3" xfId="32232"/>
    <cellStyle name="Heading2 2 3 2" xfId="32233"/>
    <cellStyle name="Heading2 3" xfId="32234"/>
    <cellStyle name="Heading2 3 2" xfId="32235"/>
    <cellStyle name="Heading2 3 2 2" xfId="32236"/>
    <cellStyle name="Heading2 3 2 3" xfId="32237"/>
    <cellStyle name="Heading2 3 3" xfId="32238"/>
    <cellStyle name="Heading2 3 4" xfId="32239"/>
    <cellStyle name="Heading2 4" xfId="32240"/>
    <cellStyle name="Heading2 4 2" xfId="32241"/>
    <cellStyle name="Heading2 5" xfId="32242"/>
    <cellStyle name="Heading2 5 2" xfId="32243"/>
    <cellStyle name="Heading2 6" xfId="32244"/>
    <cellStyle name="Heading2 6 2" xfId="32245"/>
    <cellStyle name="Heading2 7" xfId="32246"/>
    <cellStyle name="Heading2 8" xfId="32247"/>
    <cellStyle name="Heading2_4.32E Depreciation Study Robs file" xfId="32248"/>
    <cellStyle name="HeadlineStyle" xfId="32249"/>
    <cellStyle name="HeadlineStyle 2" xfId="32250"/>
    <cellStyle name="HeadlineStyle 2 2" xfId="32251"/>
    <cellStyle name="HeadlineStyle 2 2 2" xfId="32252"/>
    <cellStyle name="HeadlineStyle 2 2 2 2" xfId="32253"/>
    <cellStyle name="HeadlineStyle 2 3" xfId="32254"/>
    <cellStyle name="HeadlineStyle 2 3 2" xfId="32255"/>
    <cellStyle name="HeadlineStyle 2 4" xfId="32256"/>
    <cellStyle name="HeadlineStyle 2 4 2" xfId="32257"/>
    <cellStyle name="HeadlineStyle 3" xfId="32258"/>
    <cellStyle name="HeadlineStyle 3 2" xfId="32259"/>
    <cellStyle name="HeadlineStyle 3 2 2" xfId="32260"/>
    <cellStyle name="HeadlineStyle 4" xfId="32261"/>
    <cellStyle name="HeadlineStyle 4 2" xfId="32262"/>
    <cellStyle name="HeadlineStyle 4 2 2" xfId="32263"/>
    <cellStyle name="HeadlineStyle 4 3" xfId="32264"/>
    <cellStyle name="HeadlineStyle 5" xfId="32265"/>
    <cellStyle name="HeadlineStyle 5 2" xfId="32266"/>
    <cellStyle name="HeadlineStyle 6" xfId="32267"/>
    <cellStyle name="HeadlineStyle 6 2" xfId="32268"/>
    <cellStyle name="HeadlineStyleJustified" xfId="32269"/>
    <cellStyle name="HeadlineStyleJustified 2" xfId="32270"/>
    <cellStyle name="HeadlineStyleJustified 2 2" xfId="32271"/>
    <cellStyle name="HeadlineStyleJustified 2 2 2" xfId="32272"/>
    <cellStyle name="HeadlineStyleJustified 2 2 2 2" xfId="32273"/>
    <cellStyle name="HeadlineStyleJustified 2 3" xfId="32274"/>
    <cellStyle name="HeadlineStyleJustified 2 3 2" xfId="32275"/>
    <cellStyle name="HeadlineStyleJustified 2 4" xfId="32276"/>
    <cellStyle name="HeadlineStyleJustified 2 4 2" xfId="32277"/>
    <cellStyle name="HeadlineStyleJustified 3" xfId="32278"/>
    <cellStyle name="HeadlineStyleJustified 3 2" xfId="32279"/>
    <cellStyle name="HeadlineStyleJustified 3 2 2" xfId="32280"/>
    <cellStyle name="HeadlineStyleJustified 4" xfId="32281"/>
    <cellStyle name="HeadlineStyleJustified 4 2" xfId="32282"/>
    <cellStyle name="HeadlineStyleJustified 4 2 2" xfId="32283"/>
    <cellStyle name="HeadlineStyleJustified 4 3" xfId="32284"/>
    <cellStyle name="HeadlineStyleJustified 5" xfId="32285"/>
    <cellStyle name="HeadlineStyleJustified 5 2" xfId="32286"/>
    <cellStyle name="HeadlineStyleJustified 6" xfId="32287"/>
    <cellStyle name="HeadlineStyleJustified 6 2" xfId="32288"/>
    <cellStyle name="Hyperlink 2" xfId="32289"/>
    <cellStyle name="Hyperlink 2 2" xfId="32290"/>
    <cellStyle name="Hyperlink 2 2 2" xfId="32291"/>
    <cellStyle name="Hyperlink 2 2 2 2" xfId="32292"/>
    <cellStyle name="Hyperlink 2 2 3" xfId="32293"/>
    <cellStyle name="Hyperlink 2 3" xfId="32294"/>
    <cellStyle name="Hyperlink 2 3 2" xfId="32295"/>
    <cellStyle name="Hyperlink 2 4" xfId="32296"/>
    <cellStyle name="Hyperlink 2 4 2" xfId="32297"/>
    <cellStyle name="Hyperlink 3" xfId="32298"/>
    <cellStyle name="Hyperlink 3 2" xfId="32299"/>
    <cellStyle name="Hyperlink_F2009Tables_Final_with_link" xfId="32300"/>
    <cellStyle name="Input [yellow]" xfId="32301"/>
    <cellStyle name="Input [yellow] 2" xfId="32302"/>
    <cellStyle name="Input [yellow] 2 2" xfId="32303"/>
    <cellStyle name="Input [yellow] 2 2 2" xfId="32304"/>
    <cellStyle name="Input [yellow] 2 2 2 2" xfId="32305"/>
    <cellStyle name="Input [yellow] 2 2 2 2 2" xfId="32306"/>
    <cellStyle name="Input [yellow] 2 2 2 3" xfId="32307"/>
    <cellStyle name="Input [yellow] 2 2 3" xfId="32308"/>
    <cellStyle name="Input [yellow] 2 2 3 2" xfId="32309"/>
    <cellStyle name="Input [yellow] 2 2 3 2 2" xfId="32310"/>
    <cellStyle name="Input [yellow] 2 2 3 3" xfId="32311"/>
    <cellStyle name="Input [yellow] 2 2 4" xfId="32312"/>
    <cellStyle name="Input [yellow] 2 2 4 2" xfId="32313"/>
    <cellStyle name="Input [yellow] 2 2 5" xfId="32314"/>
    <cellStyle name="Input [yellow] 2 2 5 2" xfId="32315"/>
    <cellStyle name="Input [yellow] 2 2 6" xfId="32316"/>
    <cellStyle name="Input [yellow] 2 2 7" xfId="32317"/>
    <cellStyle name="Input [yellow] 2 3" xfId="32318"/>
    <cellStyle name="Input [yellow] 2 3 2" xfId="32319"/>
    <cellStyle name="Input [yellow] 2 3 2 2" xfId="32320"/>
    <cellStyle name="Input [yellow] 2 3 3" xfId="32321"/>
    <cellStyle name="Input [yellow] 2 3 4" xfId="32322"/>
    <cellStyle name="Input [yellow] 2 3 5" xfId="32323"/>
    <cellStyle name="Input [yellow] 2 3 6" xfId="32324"/>
    <cellStyle name="Input [yellow] 2 3 7" xfId="32325"/>
    <cellStyle name="Input [yellow] 2 4" xfId="32326"/>
    <cellStyle name="Input [yellow] 2 4 2" xfId="32327"/>
    <cellStyle name="Input [yellow] 2 5" xfId="32328"/>
    <cellStyle name="Input [yellow] 2 5 2" xfId="32329"/>
    <cellStyle name="Input [yellow] 3" xfId="32330"/>
    <cellStyle name="Input [yellow] 3 2" xfId="32331"/>
    <cellStyle name="Input [yellow] 3 2 2" xfId="32332"/>
    <cellStyle name="Input [yellow] 3 2 2 2" xfId="32333"/>
    <cellStyle name="Input [yellow] 3 2 2 2 2" xfId="32334"/>
    <cellStyle name="Input [yellow] 3 2 2 3" xfId="32335"/>
    <cellStyle name="Input [yellow] 3 2 3" xfId="32336"/>
    <cellStyle name="Input [yellow] 3 2 3 2" xfId="32337"/>
    <cellStyle name="Input [yellow] 3 2 3 2 2" xfId="32338"/>
    <cellStyle name="Input [yellow] 3 2 3 3" xfId="32339"/>
    <cellStyle name="Input [yellow] 3 2 4" xfId="32340"/>
    <cellStyle name="Input [yellow] 3 2 4 2" xfId="32341"/>
    <cellStyle name="Input [yellow] 3 2 5" xfId="32342"/>
    <cellStyle name="Input [yellow] 3 2 5 2" xfId="32343"/>
    <cellStyle name="Input [yellow] 3 2 6" xfId="32344"/>
    <cellStyle name="Input [yellow] 3 2 7" xfId="32345"/>
    <cellStyle name="Input [yellow] 3 3" xfId="32346"/>
    <cellStyle name="Input [yellow] 3 3 2" xfId="32347"/>
    <cellStyle name="Input [yellow] 3 3 2 2" xfId="32348"/>
    <cellStyle name="Input [yellow] 3 3 3" xfId="32349"/>
    <cellStyle name="Input [yellow] 3 3 4" xfId="32350"/>
    <cellStyle name="Input [yellow] 3 3 5" xfId="32351"/>
    <cellStyle name="Input [yellow] 3 3 6" xfId="32352"/>
    <cellStyle name="Input [yellow] 3 3 7" xfId="32353"/>
    <cellStyle name="Input [yellow] 3 4" xfId="32354"/>
    <cellStyle name="Input [yellow] 3 4 2" xfId="32355"/>
    <cellStyle name="Input [yellow] 3 5" xfId="32356"/>
    <cellStyle name="Input [yellow] 3 5 2" xfId="32357"/>
    <cellStyle name="Input [yellow] 4" xfId="32358"/>
    <cellStyle name="Input [yellow] 4 2" xfId="32359"/>
    <cellStyle name="Input [yellow] 4 2 2" xfId="32360"/>
    <cellStyle name="Input [yellow] 4 2 2 2" xfId="32361"/>
    <cellStyle name="Input [yellow] 4 2 3" xfId="32362"/>
    <cellStyle name="Input [yellow] 4 2 4" xfId="32363"/>
    <cellStyle name="Input [yellow] 4 2 5" xfId="32364"/>
    <cellStyle name="Input [yellow] 4 2 6" xfId="32365"/>
    <cellStyle name="Input [yellow] 4 2 7" xfId="32366"/>
    <cellStyle name="Input [yellow] 4 3" xfId="32367"/>
    <cellStyle name="Input [yellow] 4 3 2" xfId="32368"/>
    <cellStyle name="Input [yellow] 4 3 3" xfId="32369"/>
    <cellStyle name="Input [yellow] 4 3 4" xfId="32370"/>
    <cellStyle name="Input [yellow] 4 3 5" xfId="32371"/>
    <cellStyle name="Input [yellow] 4 3 6" xfId="32372"/>
    <cellStyle name="Input [yellow] 4 3 7" xfId="32373"/>
    <cellStyle name="Input [yellow] 4 4" xfId="32374"/>
    <cellStyle name="Input [yellow] 4 4 2" xfId="32375"/>
    <cellStyle name="Input [yellow] 4 5" xfId="32376"/>
    <cellStyle name="Input [yellow] 5" xfId="32377"/>
    <cellStyle name="Input [yellow] 5 2" xfId="32378"/>
    <cellStyle name="Input [yellow] 5 2 2" xfId="32379"/>
    <cellStyle name="Input [yellow] 5 2 2 2" xfId="32380"/>
    <cellStyle name="Input [yellow] 5 2 2 2 2" xfId="32381"/>
    <cellStyle name="Input [yellow] 5 2 2 3" xfId="32382"/>
    <cellStyle name="Input [yellow] 5 2 3" xfId="32383"/>
    <cellStyle name="Input [yellow] 5 2 3 2" xfId="32384"/>
    <cellStyle name="Input [yellow] 5 2 4" xfId="32385"/>
    <cellStyle name="Input [yellow] 5 2 4 2" xfId="32386"/>
    <cellStyle name="Input [yellow] 5 2 5" xfId="32387"/>
    <cellStyle name="Input [yellow] 5 2 6" xfId="32388"/>
    <cellStyle name="Input [yellow] 5 2 7" xfId="32389"/>
    <cellStyle name="Input [yellow] 5 3" xfId="32390"/>
    <cellStyle name="Input [yellow] 5 3 2" xfId="32391"/>
    <cellStyle name="Input [yellow] 5 3 2 2" xfId="32392"/>
    <cellStyle name="Input [yellow] 5 3 3" xfId="32393"/>
    <cellStyle name="Input [yellow] 5 4" xfId="32394"/>
    <cellStyle name="Input [yellow] 5 4 2" xfId="32395"/>
    <cellStyle name="Input [yellow] 5 4 2 2" xfId="32396"/>
    <cellStyle name="Input [yellow] 5 4 3" xfId="32397"/>
    <cellStyle name="Input [yellow] 5 5" xfId="32398"/>
    <cellStyle name="Input [yellow] 5 5 2" xfId="32399"/>
    <cellStyle name="Input [yellow] 5 6" xfId="32400"/>
    <cellStyle name="Input [yellow] 5 6 2" xfId="32401"/>
    <cellStyle name="Input [yellow] 6" xfId="32402"/>
    <cellStyle name="Input [yellow] 6 2" xfId="32403"/>
    <cellStyle name="Input [yellow] 6 2 2" xfId="32404"/>
    <cellStyle name="Input [yellow] 6 3" xfId="32405"/>
    <cellStyle name="Input [yellow] 6 4" xfId="32406"/>
    <cellStyle name="Input [yellow] 6 5" xfId="32407"/>
    <cellStyle name="Input [yellow] 6 6" xfId="32408"/>
    <cellStyle name="Input [yellow] 6 7" xfId="32409"/>
    <cellStyle name="Input [yellow] 7" xfId="32410"/>
    <cellStyle name="Input [yellow] 7 2" xfId="32411"/>
    <cellStyle name="Input [yellow] 8" xfId="32412"/>
    <cellStyle name="Input [yellow] 8 2" xfId="32413"/>
    <cellStyle name="Input [yellow] 9" xfId="32414"/>
    <cellStyle name="Input [yellow] 9 2" xfId="32415"/>
    <cellStyle name="Input [yellow]_(C) WHE Proforma with ITC cash grant 10 Yr Amort_for deferral_102809" xfId="32416"/>
    <cellStyle name="Input 10" xfId="32417"/>
    <cellStyle name="Input 10 2" xfId="32418"/>
    <cellStyle name="Input 10 2 2" xfId="32419"/>
    <cellStyle name="Input 10 2 2 2" xfId="32420"/>
    <cellStyle name="Input 10 2 3" xfId="32421"/>
    <cellStyle name="Input 10 3" xfId="32422"/>
    <cellStyle name="Input 10 3 2" xfId="32423"/>
    <cellStyle name="Input 10 4" xfId="32424"/>
    <cellStyle name="Input 10 4 2" xfId="32425"/>
    <cellStyle name="Input 10 5" xfId="32426"/>
    <cellStyle name="Input 10 6" xfId="32427"/>
    <cellStyle name="Input 10 7" xfId="32428"/>
    <cellStyle name="Input 10 8" xfId="32429"/>
    <cellStyle name="Input 11" xfId="32430"/>
    <cellStyle name="Input 11 2" xfId="32431"/>
    <cellStyle name="Input 11 2 2" xfId="32432"/>
    <cellStyle name="Input 11 2 2 2" xfId="32433"/>
    <cellStyle name="Input 11 2 3" xfId="32434"/>
    <cellStyle name="Input 11 3" xfId="32435"/>
    <cellStyle name="Input 11 3 2" xfId="32436"/>
    <cellStyle name="Input 11 4" xfId="32437"/>
    <cellStyle name="Input 11 4 2" xfId="32438"/>
    <cellStyle name="Input 11 5" xfId="32439"/>
    <cellStyle name="Input 12" xfId="32440"/>
    <cellStyle name="Input 12 2" xfId="32441"/>
    <cellStyle name="Input 12 2 2" xfId="32442"/>
    <cellStyle name="Input 12 2 2 2" xfId="32443"/>
    <cellStyle name="Input 12 2 3" xfId="32444"/>
    <cellStyle name="Input 12 3" xfId="32445"/>
    <cellStyle name="Input 12 3 2" xfId="32446"/>
    <cellStyle name="Input 12 4" xfId="32447"/>
    <cellStyle name="Input 12 4 2" xfId="32448"/>
    <cellStyle name="Input 12 5" xfId="32449"/>
    <cellStyle name="Input 13" xfId="32450"/>
    <cellStyle name="Input 13 2" xfId="32451"/>
    <cellStyle name="Input 13 2 2" xfId="32452"/>
    <cellStyle name="Input 13 2 2 2" xfId="32453"/>
    <cellStyle name="Input 13 2 3" xfId="32454"/>
    <cellStyle name="Input 13 3" xfId="32455"/>
    <cellStyle name="Input 13 3 2" xfId="32456"/>
    <cellStyle name="Input 13 4" xfId="32457"/>
    <cellStyle name="Input 13 4 2" xfId="32458"/>
    <cellStyle name="Input 13 5" xfId="32459"/>
    <cellStyle name="Input 13 6" xfId="32460"/>
    <cellStyle name="Input 13 7" xfId="32461"/>
    <cellStyle name="Input 13 8" xfId="32462"/>
    <cellStyle name="Input 14" xfId="32463"/>
    <cellStyle name="Input 14 2" xfId="32464"/>
    <cellStyle name="Input 14 2 2" xfId="32465"/>
    <cellStyle name="Input 14 2 2 2" xfId="32466"/>
    <cellStyle name="Input 14 2 3" xfId="32467"/>
    <cellStyle name="Input 14 3" xfId="32468"/>
    <cellStyle name="Input 14 3 2" xfId="32469"/>
    <cellStyle name="Input 14 4" xfId="32470"/>
    <cellStyle name="Input 14 4 2" xfId="32471"/>
    <cellStyle name="Input 14 5" xfId="32472"/>
    <cellStyle name="Input 14 6" xfId="32473"/>
    <cellStyle name="Input 14 7" xfId="32474"/>
    <cellStyle name="Input 14 8" xfId="32475"/>
    <cellStyle name="Input 15" xfId="32476"/>
    <cellStyle name="Input 15 2" xfId="32477"/>
    <cellStyle name="Input 15 2 2" xfId="32478"/>
    <cellStyle name="Input 15 2 2 2" xfId="32479"/>
    <cellStyle name="Input 15 2 3" xfId="32480"/>
    <cellStyle name="Input 15 3" xfId="32481"/>
    <cellStyle name="Input 15 3 2" xfId="32482"/>
    <cellStyle name="Input 15 4" xfId="32483"/>
    <cellStyle name="Input 15 4 2" xfId="32484"/>
    <cellStyle name="Input 15 5" xfId="32485"/>
    <cellStyle name="Input 15 6" xfId="32486"/>
    <cellStyle name="Input 16" xfId="32487"/>
    <cellStyle name="Input 16 2" xfId="32488"/>
    <cellStyle name="Input 16 2 2" xfId="32489"/>
    <cellStyle name="Input 16 2 2 2" xfId="32490"/>
    <cellStyle name="Input 16 2 3" xfId="32491"/>
    <cellStyle name="Input 16 3" xfId="32492"/>
    <cellStyle name="Input 16 3 2" xfId="32493"/>
    <cellStyle name="Input 16 4" xfId="32494"/>
    <cellStyle name="Input 16 4 2" xfId="32495"/>
    <cellStyle name="Input 16 5" xfId="32496"/>
    <cellStyle name="Input 16 6" xfId="32497"/>
    <cellStyle name="Input 17" xfId="32498"/>
    <cellStyle name="Input 17 2" xfId="32499"/>
    <cellStyle name="Input 17 2 2" xfId="32500"/>
    <cellStyle name="Input 17 2 2 2" xfId="32501"/>
    <cellStyle name="Input 17 2 3" xfId="32502"/>
    <cellStyle name="Input 17 3" xfId="32503"/>
    <cellStyle name="Input 17 3 2" xfId="32504"/>
    <cellStyle name="Input 17 4" xfId="32505"/>
    <cellStyle name="Input 17 4 2" xfId="32506"/>
    <cellStyle name="Input 17 5" xfId="32507"/>
    <cellStyle name="Input 17 6" xfId="32508"/>
    <cellStyle name="Input 18" xfId="32509"/>
    <cellStyle name="Input 18 2" xfId="32510"/>
    <cellStyle name="Input 18 2 2" xfId="32511"/>
    <cellStyle name="Input 18 2 2 2" xfId="32512"/>
    <cellStyle name="Input 18 2 3" xfId="32513"/>
    <cellStyle name="Input 18 2 4" xfId="32514"/>
    <cellStyle name="Input 18 3" xfId="32515"/>
    <cellStyle name="Input 18 3 2" xfId="32516"/>
    <cellStyle name="Input 18 4" xfId="32517"/>
    <cellStyle name="Input 18 4 2" xfId="32518"/>
    <cellStyle name="Input 18 5" xfId="32519"/>
    <cellStyle name="Input 19" xfId="32520"/>
    <cellStyle name="Input 19 2" xfId="32521"/>
    <cellStyle name="Input 19 2 2" xfId="32522"/>
    <cellStyle name="Input 19 2 2 2" xfId="32523"/>
    <cellStyle name="Input 19 2 3" xfId="32524"/>
    <cellStyle name="Input 19 2 4" xfId="32525"/>
    <cellStyle name="Input 19 3" xfId="32526"/>
    <cellStyle name="Input 19 3 2" xfId="32527"/>
    <cellStyle name="Input 19 4" xfId="32528"/>
    <cellStyle name="Input 19 4 2" xfId="32529"/>
    <cellStyle name="Input 19 5" xfId="32530"/>
    <cellStyle name="Input 19 6" xfId="32531"/>
    <cellStyle name="Input 2" xfId="32532"/>
    <cellStyle name="Input 2 10" xfId="32533"/>
    <cellStyle name="Input 2 2" xfId="32534"/>
    <cellStyle name="Input 2 2 2" xfId="32535"/>
    <cellStyle name="Input 2 2 2 2" xfId="32536"/>
    <cellStyle name="Input 2 2 2 2 2" xfId="32537"/>
    <cellStyle name="Input 2 2 2 3" xfId="32538"/>
    <cellStyle name="Input 2 2 2 4" xfId="32539"/>
    <cellStyle name="Input 2 2 2 5" xfId="32540"/>
    <cellStyle name="Input 2 2 2 6" xfId="32541"/>
    <cellStyle name="Input 2 2 2 7" xfId="32542"/>
    <cellStyle name="Input 2 2 3" xfId="32543"/>
    <cellStyle name="Input 2 2 3 2" xfId="32544"/>
    <cellStyle name="Input 2 2 4" xfId="32545"/>
    <cellStyle name="Input 2 2 4 2" xfId="32546"/>
    <cellStyle name="Input 2 3" xfId="32547"/>
    <cellStyle name="Input 2 3 2" xfId="32548"/>
    <cellStyle name="Input 2 3 2 2" xfId="32549"/>
    <cellStyle name="Input 2 3 2 2 2" xfId="32550"/>
    <cellStyle name="Input 2 3 2 3" xfId="32551"/>
    <cellStyle name="Input 2 3 2 4" xfId="32552"/>
    <cellStyle name="Input 2 3 3" xfId="32553"/>
    <cellStyle name="Input 2 3 3 2" xfId="32554"/>
    <cellStyle name="Input 2 3 3 3" xfId="32555"/>
    <cellStyle name="Input 2 3 4" xfId="32556"/>
    <cellStyle name="Input 2 3 4 2" xfId="32557"/>
    <cellStyle name="Input 2 3 5" xfId="32558"/>
    <cellStyle name="Input 2 3 6" xfId="32559"/>
    <cellStyle name="Input 2 4" xfId="32560"/>
    <cellStyle name="Input 2 4 2" xfId="32561"/>
    <cellStyle name="Input 2 4 2 2" xfId="32562"/>
    <cellStyle name="Input 2 4 3" xfId="32563"/>
    <cellStyle name="Input 2 4 4" xfId="32564"/>
    <cellStyle name="Input 2 4 5" xfId="32565"/>
    <cellStyle name="Input 2 5" xfId="32566"/>
    <cellStyle name="Input 2 5 2" xfId="32567"/>
    <cellStyle name="Input 2 6" xfId="32568"/>
    <cellStyle name="Input 2 6 2" xfId="32569"/>
    <cellStyle name="Input 2 7" xfId="32570"/>
    <cellStyle name="Input 2 8" xfId="32571"/>
    <cellStyle name="Input 2 9" xfId="32572"/>
    <cellStyle name="Input 20" xfId="32573"/>
    <cellStyle name="Input 20 2" xfId="32574"/>
    <cellStyle name="Input 20 2 2" xfId="32575"/>
    <cellStyle name="Input 20 2 2 2" xfId="32576"/>
    <cellStyle name="Input 20 2 3" xfId="32577"/>
    <cellStyle name="Input 20 2 4" xfId="32578"/>
    <cellStyle name="Input 20 3" xfId="32579"/>
    <cellStyle name="Input 20 3 2" xfId="32580"/>
    <cellStyle name="Input 20 4" xfId="32581"/>
    <cellStyle name="Input 20 4 2" xfId="32582"/>
    <cellStyle name="Input 20 5" xfId="32583"/>
    <cellStyle name="Input 21" xfId="32584"/>
    <cellStyle name="Input 21 2" xfId="32585"/>
    <cellStyle name="Input 21 2 2" xfId="32586"/>
    <cellStyle name="Input 21 2 3" xfId="32587"/>
    <cellStyle name="Input 21 3" xfId="32588"/>
    <cellStyle name="Input 21 4" xfId="32589"/>
    <cellStyle name="Input 22" xfId="32590"/>
    <cellStyle name="Input 22 2" xfId="32591"/>
    <cellStyle name="Input 22 2 2" xfId="32592"/>
    <cellStyle name="Input 22 3" xfId="32593"/>
    <cellStyle name="Input 22 4" xfId="32594"/>
    <cellStyle name="Input 23" xfId="32595"/>
    <cellStyle name="Input 23 2" xfId="32596"/>
    <cellStyle name="Input 23 2 2" xfId="32597"/>
    <cellStyle name="Input 23 3" xfId="32598"/>
    <cellStyle name="Input 23 4" xfId="32599"/>
    <cellStyle name="Input 24" xfId="32600"/>
    <cellStyle name="Input 24 2" xfId="32601"/>
    <cellStyle name="Input 24 2 2" xfId="32602"/>
    <cellStyle name="Input 24 2 3" xfId="32603"/>
    <cellStyle name="Input 24 3" xfId="32604"/>
    <cellStyle name="Input 25" xfId="32605"/>
    <cellStyle name="Input 25 2" xfId="32606"/>
    <cellStyle name="Input 25 2 2" xfId="32607"/>
    <cellStyle name="Input 25 3" xfId="32608"/>
    <cellStyle name="Input 26" xfId="32609"/>
    <cellStyle name="Input 26 2" xfId="32610"/>
    <cellStyle name="Input 26 2 2" xfId="32611"/>
    <cellStyle name="Input 26 3" xfId="32612"/>
    <cellStyle name="Input 27" xfId="32613"/>
    <cellStyle name="Input 27 2" xfId="32614"/>
    <cellStyle name="Input 27 2 2" xfId="32615"/>
    <cellStyle name="Input 27 3" xfId="32616"/>
    <cellStyle name="Input 28" xfId="32617"/>
    <cellStyle name="Input 28 2" xfId="32618"/>
    <cellStyle name="Input 28 2 2" xfId="32619"/>
    <cellStyle name="Input 28 3" xfId="32620"/>
    <cellStyle name="Input 29" xfId="32621"/>
    <cellStyle name="Input 29 2" xfId="32622"/>
    <cellStyle name="Input 29 2 2" xfId="32623"/>
    <cellStyle name="Input 29 3" xfId="32624"/>
    <cellStyle name="Input 3" xfId="32625"/>
    <cellStyle name="Input 3 10" xfId="32626"/>
    <cellStyle name="Input 3 2" xfId="32627"/>
    <cellStyle name="Input 3 2 2" xfId="32628"/>
    <cellStyle name="Input 3 2 2 2" xfId="32629"/>
    <cellStyle name="Input 3 2 2 2 2" xfId="32630"/>
    <cellStyle name="Input 3 2 2 3" xfId="32631"/>
    <cellStyle name="Input 3 2 2 4" xfId="32632"/>
    <cellStyle name="Input 3 2 3" xfId="32633"/>
    <cellStyle name="Input 3 2 3 2" xfId="32634"/>
    <cellStyle name="Input 3 2 3 3" xfId="32635"/>
    <cellStyle name="Input 3 2 4" xfId="32636"/>
    <cellStyle name="Input 3 2 4 2" xfId="32637"/>
    <cellStyle name="Input 3 2 5" xfId="32638"/>
    <cellStyle name="Input 3 2 6" xfId="32639"/>
    <cellStyle name="Input 3 3" xfId="32640"/>
    <cellStyle name="Input 3 3 2" xfId="32641"/>
    <cellStyle name="Input 3 3 2 2" xfId="32642"/>
    <cellStyle name="Input 3 3 3" xfId="32643"/>
    <cellStyle name="Input 3 3 4" xfId="32644"/>
    <cellStyle name="Input 3 3 5" xfId="32645"/>
    <cellStyle name="Input 3 4" xfId="32646"/>
    <cellStyle name="Input 3 4 2" xfId="32647"/>
    <cellStyle name="Input 3 5" xfId="32648"/>
    <cellStyle name="Input 3 5 2" xfId="32649"/>
    <cellStyle name="Input 3 6" xfId="32650"/>
    <cellStyle name="Input 3 7" xfId="32651"/>
    <cellStyle name="Input 3 8" xfId="32652"/>
    <cellStyle name="Input 3 9" xfId="32653"/>
    <cellStyle name="Input 30" xfId="32654"/>
    <cellStyle name="Input 30 2" xfId="32655"/>
    <cellStyle name="Input 30 2 2" xfId="32656"/>
    <cellStyle name="Input 30 3" xfId="32657"/>
    <cellStyle name="Input 31" xfId="32658"/>
    <cellStyle name="Input 31 2" xfId="32659"/>
    <cellStyle name="Input 31 2 2" xfId="32660"/>
    <cellStyle name="Input 31 3" xfId="32661"/>
    <cellStyle name="Input 32" xfId="32662"/>
    <cellStyle name="Input 32 2" xfId="32663"/>
    <cellStyle name="Input 32 2 2" xfId="32664"/>
    <cellStyle name="Input 32 3" xfId="32665"/>
    <cellStyle name="Input 33" xfId="32666"/>
    <cellStyle name="Input 33 2" xfId="32667"/>
    <cellStyle name="Input 33 2 2" xfId="32668"/>
    <cellStyle name="Input 33 3" xfId="32669"/>
    <cellStyle name="Input 34" xfId="32670"/>
    <cellStyle name="Input 34 2" xfId="32671"/>
    <cellStyle name="Input 34 2 2" xfId="32672"/>
    <cellStyle name="Input 34 3" xfId="32673"/>
    <cellStyle name="Input 35" xfId="32674"/>
    <cellStyle name="Input 35 2" xfId="32675"/>
    <cellStyle name="Input 35 2 2" xfId="32676"/>
    <cellStyle name="Input 35 3" xfId="32677"/>
    <cellStyle name="Input 36" xfId="32678"/>
    <cellStyle name="Input 36 2" xfId="32679"/>
    <cellStyle name="Input 36 2 2" xfId="32680"/>
    <cellStyle name="Input 37" xfId="32681"/>
    <cellStyle name="Input 37 2" xfId="32682"/>
    <cellStyle name="Input 37 2 2" xfId="32683"/>
    <cellStyle name="Input 38" xfId="32684"/>
    <cellStyle name="Input 38 2" xfId="32685"/>
    <cellStyle name="Input 38 2 2" xfId="32686"/>
    <cellStyle name="Input 39" xfId="32687"/>
    <cellStyle name="Input 39 2" xfId="32688"/>
    <cellStyle name="Input 39 2 2" xfId="32689"/>
    <cellStyle name="Input 4" xfId="32690"/>
    <cellStyle name="Input 4 2" xfId="32691"/>
    <cellStyle name="Input 4 2 2" xfId="32692"/>
    <cellStyle name="Input 4 2 2 2" xfId="32693"/>
    <cellStyle name="Input 4 2 3" xfId="32694"/>
    <cellStyle name="Input 4 2 4" xfId="32695"/>
    <cellStyle name="Input 4 2 5" xfId="32696"/>
    <cellStyle name="Input 4 2 6" xfId="32697"/>
    <cellStyle name="Input 4 3" xfId="32698"/>
    <cellStyle name="Input 4 3 2" xfId="32699"/>
    <cellStyle name="Input 4 4" xfId="32700"/>
    <cellStyle name="Input 4 4 2" xfId="32701"/>
    <cellStyle name="Input 4 5" xfId="32702"/>
    <cellStyle name="Input 40" xfId="32703"/>
    <cellStyle name="Input 40 2" xfId="32704"/>
    <cellStyle name="Input 40 2 2" xfId="32705"/>
    <cellStyle name="Input 41" xfId="32706"/>
    <cellStyle name="Input 41 2" xfId="32707"/>
    <cellStyle name="Input 41 2 2" xfId="32708"/>
    <cellStyle name="Input 42" xfId="32709"/>
    <cellStyle name="Input 42 2" xfId="32710"/>
    <cellStyle name="Input 42 2 2" xfId="32711"/>
    <cellStyle name="Input 43" xfId="32712"/>
    <cellStyle name="Input 43 2" xfId="32713"/>
    <cellStyle name="Input 43 2 2" xfId="32714"/>
    <cellStyle name="Input 44" xfId="32715"/>
    <cellStyle name="Input 44 2" xfId="32716"/>
    <cellStyle name="Input 44 2 2" xfId="32717"/>
    <cellStyle name="Input 45" xfId="32718"/>
    <cellStyle name="Input 45 2" xfId="32719"/>
    <cellStyle name="Input 45 2 2" xfId="32720"/>
    <cellStyle name="Input 46" xfId="32721"/>
    <cellStyle name="Input 46 2" xfId="32722"/>
    <cellStyle name="Input 46 2 2" xfId="32723"/>
    <cellStyle name="Input 47" xfId="32724"/>
    <cellStyle name="Input 47 2" xfId="32725"/>
    <cellStyle name="Input 47 2 2" xfId="32726"/>
    <cellStyle name="Input 48" xfId="32727"/>
    <cellStyle name="Input 48 2" xfId="32728"/>
    <cellStyle name="Input 48 2 2" xfId="32729"/>
    <cellStyle name="Input 49" xfId="32730"/>
    <cellStyle name="Input 49 2" xfId="32731"/>
    <cellStyle name="Input 49 2 2" xfId="32732"/>
    <cellStyle name="Input 5" xfId="32733"/>
    <cellStyle name="Input 5 2" xfId="32734"/>
    <cellStyle name="Input 5 2 2" xfId="32735"/>
    <cellStyle name="Input 5 2 2 2" xfId="32736"/>
    <cellStyle name="Input 5 2 3" xfId="32737"/>
    <cellStyle name="Input 5 2 4" xfId="32738"/>
    <cellStyle name="Input 5 2 5" xfId="32739"/>
    <cellStyle name="Input 5 3" xfId="32740"/>
    <cellStyle name="Input 5 3 2" xfId="32741"/>
    <cellStyle name="Input 5 4" xfId="32742"/>
    <cellStyle name="Input 5 4 2" xfId="32743"/>
    <cellStyle name="Input 5 5" xfId="32744"/>
    <cellStyle name="Input 50" xfId="32745"/>
    <cellStyle name="Input 50 2" xfId="32746"/>
    <cellStyle name="Input 50 2 2" xfId="32747"/>
    <cellStyle name="Input 51" xfId="32748"/>
    <cellStyle name="Input 51 2" xfId="32749"/>
    <cellStyle name="Input 51 2 2" xfId="32750"/>
    <cellStyle name="Input 52" xfId="32751"/>
    <cellStyle name="Input 52 2" xfId="32752"/>
    <cellStyle name="Input 52 2 2" xfId="32753"/>
    <cellStyle name="Input 53" xfId="32754"/>
    <cellStyle name="Input 53 2" xfId="32755"/>
    <cellStyle name="Input 53 2 2" xfId="32756"/>
    <cellStyle name="Input 54" xfId="32757"/>
    <cellStyle name="Input 54 2" xfId="32758"/>
    <cellStyle name="Input 54 2 2" xfId="32759"/>
    <cellStyle name="Input 55" xfId="32760"/>
    <cellStyle name="Input 55 2" xfId="32761"/>
    <cellStyle name="Input 55 2 2" xfId="32762"/>
    <cellStyle name="Input 56" xfId="32763"/>
    <cellStyle name="Input 56 2" xfId="32764"/>
    <cellStyle name="Input 56 2 2" xfId="32765"/>
    <cellStyle name="Input 57" xfId="32766"/>
    <cellStyle name="Input 57 2" xfId="32767"/>
    <cellStyle name="Input 57 2 2" xfId="32768"/>
    <cellStyle name="Input 58" xfId="32769"/>
    <cellStyle name="Input 58 2" xfId="32770"/>
    <cellStyle name="Input 58 2 2" xfId="32771"/>
    <cellStyle name="Input 59" xfId="32772"/>
    <cellStyle name="Input 59 2" xfId="32773"/>
    <cellStyle name="Input 59 2 2" xfId="32774"/>
    <cellStyle name="Input 6" xfId="32775"/>
    <cellStyle name="Input 6 2" xfId="32776"/>
    <cellStyle name="Input 6 2 2" xfId="32777"/>
    <cellStyle name="Input 6 2 2 2" xfId="32778"/>
    <cellStyle name="Input 6 2 3" xfId="32779"/>
    <cellStyle name="Input 6 2 4" xfId="32780"/>
    <cellStyle name="Input 6 2 5" xfId="32781"/>
    <cellStyle name="Input 6 3" xfId="32782"/>
    <cellStyle name="Input 6 3 2" xfId="32783"/>
    <cellStyle name="Input 6 4" xfId="32784"/>
    <cellStyle name="Input 6 4 2" xfId="32785"/>
    <cellStyle name="Input 6 5" xfId="32786"/>
    <cellStyle name="Input 60" xfId="32787"/>
    <cellStyle name="Input 60 2" xfId="32788"/>
    <cellStyle name="Input 60 2 2" xfId="32789"/>
    <cellStyle name="Input 61" xfId="32790"/>
    <cellStyle name="Input 61 2" xfId="32791"/>
    <cellStyle name="Input 61 2 2" xfId="32792"/>
    <cellStyle name="Input 62" xfId="32793"/>
    <cellStyle name="Input 62 2" xfId="32794"/>
    <cellStyle name="Input 62 2 2" xfId="32795"/>
    <cellStyle name="Input 63" xfId="32796"/>
    <cellStyle name="Input 63 2" xfId="32797"/>
    <cellStyle name="Input 63 2 2" xfId="32798"/>
    <cellStyle name="Input 64" xfId="32799"/>
    <cellStyle name="Input 64 2" xfId="32800"/>
    <cellStyle name="Input 64 2 2" xfId="32801"/>
    <cellStyle name="Input 65" xfId="32802"/>
    <cellStyle name="Input 65 2" xfId="32803"/>
    <cellStyle name="Input 65 2 2" xfId="32804"/>
    <cellStyle name="Input 66" xfId="32805"/>
    <cellStyle name="Input 66 2" xfId="32806"/>
    <cellStyle name="Input 66 2 2" xfId="32807"/>
    <cellStyle name="Input 67" xfId="32808"/>
    <cellStyle name="Input 67 2" xfId="32809"/>
    <cellStyle name="Input 67 2 2" xfId="32810"/>
    <cellStyle name="Input 68" xfId="32811"/>
    <cellStyle name="Input 68 2" xfId="32812"/>
    <cellStyle name="Input 68 2 2" xfId="32813"/>
    <cellStyle name="Input 68 3" xfId="32814"/>
    <cellStyle name="Input 69" xfId="32815"/>
    <cellStyle name="Input 69 2" xfId="32816"/>
    <cellStyle name="Input 69 2 2" xfId="32817"/>
    <cellStyle name="Input 69 3" xfId="32818"/>
    <cellStyle name="Input 7" xfId="32819"/>
    <cellStyle name="Input 7 2" xfId="32820"/>
    <cellStyle name="Input 7 2 2" xfId="32821"/>
    <cellStyle name="Input 7 2 2 2" xfId="32822"/>
    <cellStyle name="Input 7 2 3" xfId="32823"/>
    <cellStyle name="Input 7 2 4" xfId="32824"/>
    <cellStyle name="Input 7 3" xfId="32825"/>
    <cellStyle name="Input 7 3 2" xfId="32826"/>
    <cellStyle name="Input 7 4" xfId="32827"/>
    <cellStyle name="Input 7 4 2" xfId="32828"/>
    <cellStyle name="Input 7 5" xfId="32829"/>
    <cellStyle name="Input 70" xfId="32830"/>
    <cellStyle name="Input 70 2" xfId="32831"/>
    <cellStyle name="Input 70 2 2" xfId="32832"/>
    <cellStyle name="Input 70 3" xfId="32833"/>
    <cellStyle name="Input 71" xfId="32834"/>
    <cellStyle name="Input 71 2" xfId="32835"/>
    <cellStyle name="Input 71 2 2" xfId="32836"/>
    <cellStyle name="Input 71 3" xfId="32837"/>
    <cellStyle name="Input 72" xfId="32838"/>
    <cellStyle name="Input 72 2" xfId="32839"/>
    <cellStyle name="Input 72 2 2" xfId="32840"/>
    <cellStyle name="Input 72 3" xfId="32841"/>
    <cellStyle name="Input 73" xfId="32842"/>
    <cellStyle name="Input 73 2" xfId="32843"/>
    <cellStyle name="Input 73 2 2" xfId="32844"/>
    <cellStyle name="Input 73 3" xfId="32845"/>
    <cellStyle name="Input 74" xfId="32846"/>
    <cellStyle name="Input 74 2" xfId="32847"/>
    <cellStyle name="Input 74 2 2" xfId="32848"/>
    <cellStyle name="Input 74 3" xfId="32849"/>
    <cellStyle name="Input 75" xfId="32850"/>
    <cellStyle name="Input 75 2" xfId="32851"/>
    <cellStyle name="Input 75 2 2" xfId="32852"/>
    <cellStyle name="Input 75 3" xfId="32853"/>
    <cellStyle name="Input 76" xfId="32854"/>
    <cellStyle name="Input 76 2" xfId="32855"/>
    <cellStyle name="Input 76 2 2" xfId="32856"/>
    <cellStyle name="Input 76 3" xfId="32857"/>
    <cellStyle name="Input 77" xfId="32858"/>
    <cellStyle name="Input 77 2" xfId="32859"/>
    <cellStyle name="Input 77 2 2" xfId="32860"/>
    <cellStyle name="Input 77 3" xfId="32861"/>
    <cellStyle name="Input 78" xfId="32862"/>
    <cellStyle name="Input 78 2" xfId="32863"/>
    <cellStyle name="Input 78 2 2" xfId="32864"/>
    <cellStyle name="Input 78 3" xfId="32865"/>
    <cellStyle name="Input 79" xfId="32866"/>
    <cellStyle name="Input 79 2" xfId="32867"/>
    <cellStyle name="Input 79 2 2" xfId="32868"/>
    <cellStyle name="Input 79 3" xfId="32869"/>
    <cellStyle name="Input 8" xfId="32870"/>
    <cellStyle name="Input 8 2" xfId="32871"/>
    <cellStyle name="Input 8 2 2" xfId="32872"/>
    <cellStyle name="Input 8 2 2 2" xfId="32873"/>
    <cellStyle name="Input 8 2 3" xfId="32874"/>
    <cellStyle name="Input 8 2 4" xfId="32875"/>
    <cellStyle name="Input 8 3" xfId="32876"/>
    <cellStyle name="Input 8 3 2" xfId="32877"/>
    <cellStyle name="Input 8 4" xfId="32878"/>
    <cellStyle name="Input 8 4 2" xfId="32879"/>
    <cellStyle name="Input 8 5" xfId="32880"/>
    <cellStyle name="Input 80" xfId="32881"/>
    <cellStyle name="Input 80 2" xfId="32882"/>
    <cellStyle name="Input 81" xfId="32883"/>
    <cellStyle name="Input 81 2" xfId="32884"/>
    <cellStyle name="Input 82" xfId="32885"/>
    <cellStyle name="Input 82 2" xfId="32886"/>
    <cellStyle name="Input 83" xfId="32887"/>
    <cellStyle name="Input 83 2" xfId="32888"/>
    <cellStyle name="Input 84" xfId="32889"/>
    <cellStyle name="Input 84 2" xfId="32890"/>
    <cellStyle name="Input 85" xfId="32891"/>
    <cellStyle name="Input 85 2" xfId="32892"/>
    <cellStyle name="Input 86" xfId="32893"/>
    <cellStyle name="Input 86 2" xfId="32894"/>
    <cellStyle name="Input 87" xfId="32895"/>
    <cellStyle name="Input 87 2" xfId="32896"/>
    <cellStyle name="Input 88" xfId="32897"/>
    <cellStyle name="Input 88 2" xfId="32898"/>
    <cellStyle name="Input 89" xfId="32899"/>
    <cellStyle name="Input 89 2" xfId="32900"/>
    <cellStyle name="Input 9" xfId="32901"/>
    <cellStyle name="Input 9 2" xfId="32902"/>
    <cellStyle name="Input 9 2 2" xfId="32903"/>
    <cellStyle name="Input 9 2 2 2" xfId="32904"/>
    <cellStyle name="Input 9 2 3" xfId="32905"/>
    <cellStyle name="Input 9 3" xfId="32906"/>
    <cellStyle name="Input 9 3 2" xfId="32907"/>
    <cellStyle name="Input 9 4" xfId="32908"/>
    <cellStyle name="Input 9 4 2" xfId="32909"/>
    <cellStyle name="Input 9 5" xfId="32910"/>
    <cellStyle name="Input 90" xfId="32911"/>
    <cellStyle name="Input 90 2" xfId="32912"/>
    <cellStyle name="Input 91" xfId="32913"/>
    <cellStyle name="Input 91 2" xfId="32914"/>
    <cellStyle name="Input 92" xfId="32915"/>
    <cellStyle name="Input 93" xfId="32916"/>
    <cellStyle name="Input 94" xfId="32917"/>
    <cellStyle name="Input 95" xfId="32918"/>
    <cellStyle name="Input 96" xfId="32919"/>
    <cellStyle name="Input 97" xfId="32920"/>
    <cellStyle name="Input Cells" xfId="32921"/>
    <cellStyle name="Input Cells 2" xfId="32922"/>
    <cellStyle name="Input Cells 2 2" xfId="32923"/>
    <cellStyle name="Input Cells 2 2 2" xfId="32924"/>
    <cellStyle name="Input Cells 2 2 2 2" xfId="32925"/>
    <cellStyle name="Input Cells 2 2 3" xfId="32926"/>
    <cellStyle name="Input Cells 2 3" xfId="32927"/>
    <cellStyle name="Input Cells 2 3 2" xfId="32928"/>
    <cellStyle name="Input Cells 2 4" xfId="32929"/>
    <cellStyle name="Input Cells 2 4 2" xfId="32930"/>
    <cellStyle name="Input Cells 3" xfId="32931"/>
    <cellStyle name="Input Cells 3 2" xfId="32932"/>
    <cellStyle name="Input Cells 3 2 2" xfId="32933"/>
    <cellStyle name="Input Cells 3 3" xfId="32934"/>
    <cellStyle name="Input Cells 4" xfId="32935"/>
    <cellStyle name="Input Cells 4 2" xfId="32936"/>
    <cellStyle name="Input Cells 5" xfId="32937"/>
    <cellStyle name="Input Cells 5 2" xfId="32938"/>
    <cellStyle name="Input Cells Percent" xfId="32939"/>
    <cellStyle name="Input Cells Percent 2" xfId="32940"/>
    <cellStyle name="Input Cells Percent 2 2" xfId="32941"/>
    <cellStyle name="Input Cells Percent 2 2 2" xfId="32942"/>
    <cellStyle name="Input Cells Percent 2 2 2 2" xfId="32943"/>
    <cellStyle name="Input Cells Percent 2 2 3" xfId="32944"/>
    <cellStyle name="Input Cells Percent 2 3" xfId="32945"/>
    <cellStyle name="Input Cells Percent 2 3 2" xfId="32946"/>
    <cellStyle name="Input Cells Percent 2 4" xfId="32947"/>
    <cellStyle name="Input Cells Percent 2 4 2" xfId="32948"/>
    <cellStyle name="Input Cells Percent 3" xfId="32949"/>
    <cellStyle name="Input Cells Percent 3 2" xfId="32950"/>
    <cellStyle name="Input Cells Percent 3 2 2" xfId="32951"/>
    <cellStyle name="Input Cells Percent 3 3" xfId="32952"/>
    <cellStyle name="Input Cells Percent 4" xfId="32953"/>
    <cellStyle name="Input Cells Percent 4 2" xfId="32954"/>
    <cellStyle name="Input Cells Percent 5" xfId="32955"/>
    <cellStyle name="Input Cells Percent 5 2" xfId="32956"/>
    <cellStyle name="Input Cells Percent_AURORA Total New" xfId="32957"/>
    <cellStyle name="Input Cells_4.34E Mint Farm Deferral" xfId="32958"/>
    <cellStyle name="line b - Style6" xfId="32959"/>
    <cellStyle name="Lines" xfId="32960"/>
    <cellStyle name="Lines 2" xfId="32961"/>
    <cellStyle name="Lines 2 2" xfId="32962"/>
    <cellStyle name="Lines 2 2 2" xfId="32963"/>
    <cellStyle name="Lines 2 2 2 2" xfId="32964"/>
    <cellStyle name="Lines 2 2 3" xfId="32965"/>
    <cellStyle name="Lines 2 3" xfId="32966"/>
    <cellStyle name="Lines 2 3 2" xfId="32967"/>
    <cellStyle name="Lines 2 4" xfId="32968"/>
    <cellStyle name="Lines 2 4 2" xfId="32969"/>
    <cellStyle name="Lines 3" xfId="32970"/>
    <cellStyle name="Lines 3 2" xfId="32971"/>
    <cellStyle name="Lines 3 2 2" xfId="32972"/>
    <cellStyle name="Lines 3 2 2 2" xfId="32973"/>
    <cellStyle name="Lines 3 2 3" xfId="32974"/>
    <cellStyle name="Lines 3 3" xfId="32975"/>
    <cellStyle name="Lines 3 3 2" xfId="32976"/>
    <cellStyle name="Lines 3 4" xfId="32977"/>
    <cellStyle name="Lines 3 4 2" xfId="32978"/>
    <cellStyle name="Lines 4" xfId="32979"/>
    <cellStyle name="Lines 4 2" xfId="32980"/>
    <cellStyle name="Lines 4 2 2" xfId="32981"/>
    <cellStyle name="Lines 4 3" xfId="32982"/>
    <cellStyle name="Lines 4 3 2" xfId="32983"/>
    <cellStyle name="Lines 5" xfId="32984"/>
    <cellStyle name="Lines 5 2" xfId="32985"/>
    <cellStyle name="Lines 5 2 2" xfId="32986"/>
    <cellStyle name="Lines 5 3" xfId="32987"/>
    <cellStyle name="Lines 6" xfId="32988"/>
    <cellStyle name="Lines 6 2" xfId="32989"/>
    <cellStyle name="Lines 7" xfId="32990"/>
    <cellStyle name="Lines 7 2" xfId="32991"/>
    <cellStyle name="Lines_Electric Rev Req Model (2009 GRC) Rebuttal" xfId="32992"/>
    <cellStyle name="LINKED" xfId="32993"/>
    <cellStyle name="LINKED 2" xfId="32994"/>
    <cellStyle name="LINKED 2 2" xfId="32995"/>
    <cellStyle name="LINKED 2 2 2" xfId="32996"/>
    <cellStyle name="LINKED 2 2 3" xfId="32997"/>
    <cellStyle name="LINKED 2 3" xfId="32998"/>
    <cellStyle name="LINKED 2 4" xfId="32999"/>
    <cellStyle name="LINKED 3" xfId="33000"/>
    <cellStyle name="LINKED 3 2" xfId="33001"/>
    <cellStyle name="LINKED 4" xfId="33002"/>
    <cellStyle name="LINKED 4 2" xfId="33003"/>
    <cellStyle name="Linked Cell 10" xfId="33004"/>
    <cellStyle name="Linked Cell 11" xfId="33005"/>
    <cellStyle name="Linked Cell 12" xfId="33006"/>
    <cellStyle name="Linked Cell 13" xfId="33007"/>
    <cellStyle name="Linked Cell 14" xfId="33008"/>
    <cellStyle name="Linked Cell 15" xfId="33009"/>
    <cellStyle name="Linked Cell 16" xfId="33010"/>
    <cellStyle name="Linked Cell 17" xfId="33011"/>
    <cellStyle name="Linked Cell 18" xfId="33012"/>
    <cellStyle name="Linked Cell 19" xfId="33013"/>
    <cellStyle name="Linked Cell 2" xfId="33014"/>
    <cellStyle name="Linked Cell 2 2" xfId="33015"/>
    <cellStyle name="Linked Cell 2 2 2" xfId="33016"/>
    <cellStyle name="Linked Cell 2 2 2 2" xfId="33017"/>
    <cellStyle name="Linked Cell 2 2 2 2 2" xfId="33018"/>
    <cellStyle name="Linked Cell 2 2 2 3" xfId="33019"/>
    <cellStyle name="Linked Cell 2 2 3" xfId="33020"/>
    <cellStyle name="Linked Cell 2 2 3 2" xfId="33021"/>
    <cellStyle name="Linked Cell 2 2 4" xfId="33022"/>
    <cellStyle name="Linked Cell 2 2 4 2" xfId="33023"/>
    <cellStyle name="Linked Cell 2 3" xfId="33024"/>
    <cellStyle name="Linked Cell 2 3 2" xfId="33025"/>
    <cellStyle name="Linked Cell 2 3 2 2" xfId="33026"/>
    <cellStyle name="Linked Cell 2 3 2 2 2" xfId="33027"/>
    <cellStyle name="Linked Cell 2 3 2 3" xfId="33028"/>
    <cellStyle name="Linked Cell 2 3 2 4" xfId="33029"/>
    <cellStyle name="Linked Cell 2 3 3" xfId="33030"/>
    <cellStyle name="Linked Cell 2 3 3 2" xfId="33031"/>
    <cellStyle name="Linked Cell 2 3 3 3" xfId="33032"/>
    <cellStyle name="Linked Cell 2 3 4" xfId="33033"/>
    <cellStyle name="Linked Cell 2 3 4 2" xfId="33034"/>
    <cellStyle name="Linked Cell 2 3 4 3" xfId="33035"/>
    <cellStyle name="Linked Cell 2 3 5" xfId="33036"/>
    <cellStyle name="Linked Cell 2 3 6" xfId="33037"/>
    <cellStyle name="Linked Cell 2 4" xfId="33038"/>
    <cellStyle name="Linked Cell 2 4 2" xfId="33039"/>
    <cellStyle name="Linked Cell 2 4 2 2" xfId="33040"/>
    <cellStyle name="Linked Cell 2 4 3" xfId="33041"/>
    <cellStyle name="Linked Cell 2 4 4" xfId="33042"/>
    <cellStyle name="Linked Cell 2 4 5" xfId="33043"/>
    <cellStyle name="Linked Cell 2 5" xfId="33044"/>
    <cellStyle name="Linked Cell 2 5 2" xfId="33045"/>
    <cellStyle name="Linked Cell 2 5 3" xfId="33046"/>
    <cellStyle name="Linked Cell 2 6" xfId="33047"/>
    <cellStyle name="Linked Cell 2 6 2" xfId="33048"/>
    <cellStyle name="Linked Cell 20" xfId="33049"/>
    <cellStyle name="Linked Cell 21" xfId="33050"/>
    <cellStyle name="Linked Cell 22" xfId="33051"/>
    <cellStyle name="Linked Cell 23" xfId="33052"/>
    <cellStyle name="Linked Cell 24" xfId="33053"/>
    <cellStyle name="Linked Cell 25" xfId="33054"/>
    <cellStyle name="Linked Cell 26" xfId="33055"/>
    <cellStyle name="Linked Cell 27" xfId="33056"/>
    <cellStyle name="Linked Cell 28" xfId="33057"/>
    <cellStyle name="Linked Cell 29" xfId="33058"/>
    <cellStyle name="Linked Cell 3" xfId="33059"/>
    <cellStyle name="Linked Cell 3 2" xfId="33060"/>
    <cellStyle name="Linked Cell 3 2 2" xfId="33061"/>
    <cellStyle name="Linked Cell 3 2 2 2" xfId="33062"/>
    <cellStyle name="Linked Cell 3 2 3" xfId="33063"/>
    <cellStyle name="Linked Cell 3 3" xfId="33064"/>
    <cellStyle name="Linked Cell 3 3 2" xfId="33065"/>
    <cellStyle name="Linked Cell 3 4" xfId="33066"/>
    <cellStyle name="Linked Cell 3 4 2" xfId="33067"/>
    <cellStyle name="Linked Cell 3 5" xfId="33068"/>
    <cellStyle name="Linked Cell 30" xfId="33069"/>
    <cellStyle name="Linked Cell 31" xfId="33070"/>
    <cellStyle name="Linked Cell 32" xfId="33071"/>
    <cellStyle name="Linked Cell 33" xfId="33072"/>
    <cellStyle name="Linked Cell 34" xfId="33073"/>
    <cellStyle name="Linked Cell 35" xfId="33074"/>
    <cellStyle name="Linked Cell 36" xfId="33075"/>
    <cellStyle name="Linked Cell 37" xfId="33076"/>
    <cellStyle name="Linked Cell 38" xfId="33077"/>
    <cellStyle name="Linked Cell 39" xfId="33078"/>
    <cellStyle name="Linked Cell 4" xfId="33079"/>
    <cellStyle name="Linked Cell 4 2" xfId="33080"/>
    <cellStyle name="Linked Cell 4 2 2" xfId="33081"/>
    <cellStyle name="Linked Cell 4 2 2 2" xfId="33082"/>
    <cellStyle name="Linked Cell 4 2 3" xfId="33083"/>
    <cellStyle name="Linked Cell 4 2 4" xfId="33084"/>
    <cellStyle name="Linked Cell 4 3" xfId="33085"/>
    <cellStyle name="Linked Cell 4 3 2" xfId="33086"/>
    <cellStyle name="Linked Cell 4 4" xfId="33087"/>
    <cellStyle name="Linked Cell 4 4 2" xfId="33088"/>
    <cellStyle name="Linked Cell 4 5" xfId="33089"/>
    <cellStyle name="Linked Cell 40" xfId="33090"/>
    <cellStyle name="Linked Cell 41" xfId="33091"/>
    <cellStyle name="Linked Cell 42" xfId="33092"/>
    <cellStyle name="Linked Cell 43" xfId="33093"/>
    <cellStyle name="Linked Cell 44" xfId="33094"/>
    <cellStyle name="Linked Cell 45" xfId="33095"/>
    <cellStyle name="Linked Cell 46" xfId="33096"/>
    <cellStyle name="Linked Cell 47" xfId="33097"/>
    <cellStyle name="Linked Cell 48" xfId="33098"/>
    <cellStyle name="Linked Cell 49" xfId="33099"/>
    <cellStyle name="Linked Cell 5" xfId="33100"/>
    <cellStyle name="Linked Cell 5 2" xfId="33101"/>
    <cellStyle name="Linked Cell 5 2 2" xfId="33102"/>
    <cellStyle name="Linked Cell 5 2 3" xfId="33103"/>
    <cellStyle name="Linked Cell 5 3" xfId="33104"/>
    <cellStyle name="Linked Cell 50" xfId="33105"/>
    <cellStyle name="Linked Cell 51" xfId="33106"/>
    <cellStyle name="Linked Cell 52" xfId="33107"/>
    <cellStyle name="Linked Cell 53" xfId="33108"/>
    <cellStyle name="Linked Cell 54" xfId="33109"/>
    <cellStyle name="Linked Cell 55" xfId="33110"/>
    <cellStyle name="Linked Cell 56" xfId="33111"/>
    <cellStyle name="Linked Cell 57" xfId="33112"/>
    <cellStyle name="Linked Cell 58" xfId="33113"/>
    <cellStyle name="Linked Cell 59" xfId="33114"/>
    <cellStyle name="Linked Cell 6" xfId="33115"/>
    <cellStyle name="Linked Cell 6 2" xfId="33116"/>
    <cellStyle name="Linked Cell 6 2 2" xfId="33117"/>
    <cellStyle name="Linked Cell 6 3" xfId="33118"/>
    <cellStyle name="Linked Cell 6 4" xfId="33119"/>
    <cellStyle name="Linked Cell 6 5" xfId="33120"/>
    <cellStyle name="Linked Cell 60" xfId="33121"/>
    <cellStyle name="Linked Cell 61" xfId="33122"/>
    <cellStyle name="Linked Cell 62" xfId="33123"/>
    <cellStyle name="Linked Cell 63" xfId="33124"/>
    <cellStyle name="Linked Cell 64" xfId="33125"/>
    <cellStyle name="Linked Cell 65" xfId="33126"/>
    <cellStyle name="Linked Cell 7" xfId="33127"/>
    <cellStyle name="Linked Cell 7 2" xfId="33128"/>
    <cellStyle name="Linked Cell 7 3" xfId="33129"/>
    <cellStyle name="Linked Cell 8" xfId="33130"/>
    <cellStyle name="Linked Cell 9" xfId="33131"/>
    <cellStyle name="Marathon" xfId="33132"/>
    <cellStyle name="Millares [0]_2AV_M_M " xfId="33133"/>
    <cellStyle name="Millares_2AV_M_M " xfId="33134"/>
    <cellStyle name="modified border" xfId="33135"/>
    <cellStyle name="modified border 2" xfId="33136"/>
    <cellStyle name="modified border 2 2" xfId="33137"/>
    <cellStyle name="modified border 2 2 2" xfId="33138"/>
    <cellStyle name="modified border 2 2 2 2" xfId="33139"/>
    <cellStyle name="modified border 2 2 3" xfId="33140"/>
    <cellStyle name="modified border 2 2 4" xfId="33141"/>
    <cellStyle name="modified border 2 3" xfId="33142"/>
    <cellStyle name="modified border 2 3 2" xfId="33143"/>
    <cellStyle name="modified border 2 4" xfId="33144"/>
    <cellStyle name="modified border 2 4 2" xfId="33145"/>
    <cellStyle name="modified border 3" xfId="33146"/>
    <cellStyle name="modified border 3 2" xfId="33147"/>
    <cellStyle name="modified border 3 2 2" xfId="33148"/>
    <cellStyle name="modified border 3 2 2 2" xfId="33149"/>
    <cellStyle name="modified border 3 2 3" xfId="33150"/>
    <cellStyle name="modified border 3 2 4" xfId="33151"/>
    <cellStyle name="modified border 3 3" xfId="33152"/>
    <cellStyle name="modified border 3 3 2" xfId="33153"/>
    <cellStyle name="modified border 3 4" xfId="33154"/>
    <cellStyle name="modified border 3 4 2" xfId="33155"/>
    <cellStyle name="modified border 4" xfId="33156"/>
    <cellStyle name="modified border 4 2" xfId="33157"/>
    <cellStyle name="modified border 4 2 2" xfId="33158"/>
    <cellStyle name="modified border 4 2 2 2" xfId="33159"/>
    <cellStyle name="modified border 4 2 3" xfId="33160"/>
    <cellStyle name="modified border 4 2 4" xfId="33161"/>
    <cellStyle name="modified border 4 3" xfId="33162"/>
    <cellStyle name="modified border 4 3 2" xfId="33163"/>
    <cellStyle name="modified border 4 4" xfId="33164"/>
    <cellStyle name="modified border 4 4 2" xfId="33165"/>
    <cellStyle name="modified border 5" xfId="33166"/>
    <cellStyle name="modified border 5 2" xfId="33167"/>
    <cellStyle name="modified border 5 2 2" xfId="33168"/>
    <cellStyle name="modified border 5 2 3" xfId="33169"/>
    <cellStyle name="modified border 5 3" xfId="33170"/>
    <cellStyle name="modified border 5 4" xfId="33171"/>
    <cellStyle name="modified border 6" xfId="33172"/>
    <cellStyle name="modified border 6 2" xfId="33173"/>
    <cellStyle name="modified border 7" xfId="33174"/>
    <cellStyle name="modified border 7 2" xfId="33175"/>
    <cellStyle name="modified border 8" xfId="33176"/>
    <cellStyle name="modified border 8 2" xfId="33177"/>
    <cellStyle name="modified border_4.34E Mint Farm Deferral" xfId="33178"/>
    <cellStyle name="modified border1" xfId="33179"/>
    <cellStyle name="modified border1 2" xfId="33180"/>
    <cellStyle name="modified border1 2 2" xfId="33181"/>
    <cellStyle name="modified border1 2 2 2" xfId="33182"/>
    <cellStyle name="modified border1 2 2 2 2" xfId="33183"/>
    <cellStyle name="modified border1 2 2 3" xfId="33184"/>
    <cellStyle name="modified border1 2 2 4" xfId="33185"/>
    <cellStyle name="modified border1 2 3" xfId="33186"/>
    <cellStyle name="modified border1 2 3 2" xfId="33187"/>
    <cellStyle name="modified border1 2 4" xfId="33188"/>
    <cellStyle name="modified border1 2 4 2" xfId="33189"/>
    <cellStyle name="modified border1 3" xfId="33190"/>
    <cellStyle name="modified border1 3 2" xfId="33191"/>
    <cellStyle name="modified border1 3 2 2" xfId="33192"/>
    <cellStyle name="modified border1 3 2 2 2" xfId="33193"/>
    <cellStyle name="modified border1 3 2 3" xfId="33194"/>
    <cellStyle name="modified border1 3 2 4" xfId="33195"/>
    <cellStyle name="modified border1 3 3" xfId="33196"/>
    <cellStyle name="modified border1 3 3 2" xfId="33197"/>
    <cellStyle name="modified border1 3 4" xfId="33198"/>
    <cellStyle name="modified border1 3 4 2" xfId="33199"/>
    <cellStyle name="modified border1 4" xfId="33200"/>
    <cellStyle name="modified border1 4 2" xfId="33201"/>
    <cellStyle name="modified border1 4 2 2" xfId="33202"/>
    <cellStyle name="modified border1 4 2 2 2" xfId="33203"/>
    <cellStyle name="modified border1 4 2 3" xfId="33204"/>
    <cellStyle name="modified border1 4 2 4" xfId="33205"/>
    <cellStyle name="modified border1 4 3" xfId="33206"/>
    <cellStyle name="modified border1 4 3 2" xfId="33207"/>
    <cellStyle name="modified border1 4 4" xfId="33208"/>
    <cellStyle name="modified border1 4 4 2" xfId="33209"/>
    <cellStyle name="modified border1 5" xfId="33210"/>
    <cellStyle name="modified border1 5 2" xfId="33211"/>
    <cellStyle name="modified border1 5 2 2" xfId="33212"/>
    <cellStyle name="modified border1 5 2 3" xfId="33213"/>
    <cellStyle name="modified border1 5 3" xfId="33214"/>
    <cellStyle name="modified border1 5 4" xfId="33215"/>
    <cellStyle name="modified border1 6" xfId="33216"/>
    <cellStyle name="modified border1 6 2" xfId="33217"/>
    <cellStyle name="modified border1 7" xfId="33218"/>
    <cellStyle name="modified border1 7 2" xfId="33219"/>
    <cellStyle name="modified border1 8" xfId="33220"/>
    <cellStyle name="modified border1 8 2" xfId="33221"/>
    <cellStyle name="modified border1_4.34E Mint Farm Deferral" xfId="33222"/>
    <cellStyle name="Moneda [0]_2AV_M_M " xfId="33223"/>
    <cellStyle name="Moneda_2AV_M_M " xfId="33224"/>
    <cellStyle name="MonthYears" xfId="33225"/>
    <cellStyle name="Neutral 10" xfId="33226"/>
    <cellStyle name="Neutral 11" xfId="33227"/>
    <cellStyle name="Neutral 12" xfId="33228"/>
    <cellStyle name="Neutral 13" xfId="33229"/>
    <cellStyle name="Neutral 14" xfId="33230"/>
    <cellStyle name="Neutral 15" xfId="33231"/>
    <cellStyle name="Neutral 16" xfId="33232"/>
    <cellStyle name="Neutral 17" xfId="33233"/>
    <cellStyle name="Neutral 18" xfId="33234"/>
    <cellStyle name="Neutral 19" xfId="33235"/>
    <cellStyle name="Neutral 2" xfId="33236"/>
    <cellStyle name="Neutral 2 2" xfId="33237"/>
    <cellStyle name="Neutral 2 2 2" xfId="33238"/>
    <cellStyle name="Neutral 2 2 2 2" xfId="33239"/>
    <cellStyle name="Neutral 2 2 2 2 2" xfId="33240"/>
    <cellStyle name="Neutral 2 2 2 3" xfId="33241"/>
    <cellStyle name="Neutral 2 2 3" xfId="33242"/>
    <cellStyle name="Neutral 2 2 3 2" xfId="33243"/>
    <cellStyle name="Neutral 2 2 4" xfId="33244"/>
    <cellStyle name="Neutral 2 2 4 2" xfId="33245"/>
    <cellStyle name="Neutral 2 3" xfId="33246"/>
    <cellStyle name="Neutral 2 3 2" xfId="33247"/>
    <cellStyle name="Neutral 2 3 2 2" xfId="33248"/>
    <cellStyle name="Neutral 2 3 2 2 2" xfId="33249"/>
    <cellStyle name="Neutral 2 3 2 3" xfId="33250"/>
    <cellStyle name="Neutral 2 3 2 4" xfId="33251"/>
    <cellStyle name="Neutral 2 3 3" xfId="33252"/>
    <cellStyle name="Neutral 2 3 3 2" xfId="33253"/>
    <cellStyle name="Neutral 2 3 3 3" xfId="33254"/>
    <cellStyle name="Neutral 2 3 4" xfId="33255"/>
    <cellStyle name="Neutral 2 3 4 2" xfId="33256"/>
    <cellStyle name="Neutral 2 3 5" xfId="33257"/>
    <cellStyle name="Neutral 2 3 6" xfId="33258"/>
    <cellStyle name="Neutral 2 4" xfId="33259"/>
    <cellStyle name="Neutral 2 4 2" xfId="33260"/>
    <cellStyle name="Neutral 2 4 2 2" xfId="33261"/>
    <cellStyle name="Neutral 2 4 3" xfId="33262"/>
    <cellStyle name="Neutral 2 4 4" xfId="33263"/>
    <cellStyle name="Neutral 2 4 5" xfId="33264"/>
    <cellStyle name="Neutral 2 5" xfId="33265"/>
    <cellStyle name="Neutral 2 5 2" xfId="33266"/>
    <cellStyle name="Neutral 2 6" xfId="33267"/>
    <cellStyle name="Neutral 2 6 2" xfId="33268"/>
    <cellStyle name="Neutral 2 7" xfId="33269"/>
    <cellStyle name="Neutral 20" xfId="33270"/>
    <cellStyle name="Neutral 21" xfId="33271"/>
    <cellStyle name="Neutral 22" xfId="33272"/>
    <cellStyle name="Neutral 23" xfId="33273"/>
    <cellStyle name="Neutral 24" xfId="33274"/>
    <cellStyle name="Neutral 25" xfId="33275"/>
    <cellStyle name="Neutral 26" xfId="33276"/>
    <cellStyle name="Neutral 27" xfId="33277"/>
    <cellStyle name="Neutral 28" xfId="33278"/>
    <cellStyle name="Neutral 29" xfId="33279"/>
    <cellStyle name="Neutral 3" xfId="33280"/>
    <cellStyle name="Neutral 3 2" xfId="33281"/>
    <cellStyle name="Neutral 3 2 2" xfId="33282"/>
    <cellStyle name="Neutral 3 2 2 2" xfId="33283"/>
    <cellStyle name="Neutral 3 2 3" xfId="33284"/>
    <cellStyle name="Neutral 3 3" xfId="33285"/>
    <cellStyle name="Neutral 3 3 2" xfId="33286"/>
    <cellStyle name="Neutral 3 4" xfId="33287"/>
    <cellStyle name="Neutral 3 4 2" xfId="33288"/>
    <cellStyle name="Neutral 3 5" xfId="33289"/>
    <cellStyle name="Neutral 30" xfId="33290"/>
    <cellStyle name="Neutral 31" xfId="33291"/>
    <cellStyle name="Neutral 32" xfId="33292"/>
    <cellStyle name="Neutral 33" xfId="33293"/>
    <cellStyle name="Neutral 34" xfId="33294"/>
    <cellStyle name="Neutral 35" xfId="33295"/>
    <cellStyle name="Neutral 36" xfId="33296"/>
    <cellStyle name="Neutral 37" xfId="33297"/>
    <cellStyle name="Neutral 38" xfId="33298"/>
    <cellStyle name="Neutral 39" xfId="33299"/>
    <cellStyle name="Neutral 4" xfId="33300"/>
    <cellStyle name="Neutral 4 2" xfId="33301"/>
    <cellStyle name="Neutral 4 2 2" xfId="33302"/>
    <cellStyle name="Neutral 4 2 2 2" xfId="33303"/>
    <cellStyle name="Neutral 4 2 3" xfId="33304"/>
    <cellStyle name="Neutral 4 2 4" xfId="33305"/>
    <cellStyle name="Neutral 4 3" xfId="33306"/>
    <cellStyle name="Neutral 4 3 2" xfId="33307"/>
    <cellStyle name="Neutral 4 4" xfId="33308"/>
    <cellStyle name="Neutral 4 4 2" xfId="33309"/>
    <cellStyle name="Neutral 4 5" xfId="33310"/>
    <cellStyle name="Neutral 40" xfId="33311"/>
    <cellStyle name="Neutral 41" xfId="33312"/>
    <cellStyle name="Neutral 42" xfId="33313"/>
    <cellStyle name="Neutral 43" xfId="33314"/>
    <cellStyle name="Neutral 44" xfId="33315"/>
    <cellStyle name="Neutral 45" xfId="33316"/>
    <cellStyle name="Neutral 46" xfId="33317"/>
    <cellStyle name="Neutral 47" xfId="33318"/>
    <cellStyle name="Neutral 48" xfId="33319"/>
    <cellStyle name="Neutral 49" xfId="33320"/>
    <cellStyle name="Neutral 5" xfId="33321"/>
    <cellStyle name="Neutral 5 2" xfId="33322"/>
    <cellStyle name="Neutral 5 2 2" xfId="33323"/>
    <cellStyle name="Neutral 5 2 3" xfId="33324"/>
    <cellStyle name="Neutral 5 3" xfId="33325"/>
    <cellStyle name="Neutral 50" xfId="33326"/>
    <cellStyle name="Neutral 51" xfId="33327"/>
    <cellStyle name="Neutral 52" xfId="33328"/>
    <cellStyle name="Neutral 53" xfId="33329"/>
    <cellStyle name="Neutral 54" xfId="33330"/>
    <cellStyle name="Neutral 55" xfId="33331"/>
    <cellStyle name="Neutral 56" xfId="33332"/>
    <cellStyle name="Neutral 57" xfId="33333"/>
    <cellStyle name="Neutral 58" xfId="33334"/>
    <cellStyle name="Neutral 59" xfId="33335"/>
    <cellStyle name="Neutral 6" xfId="33336"/>
    <cellStyle name="Neutral 6 2" xfId="33337"/>
    <cellStyle name="Neutral 6 2 2" xfId="33338"/>
    <cellStyle name="Neutral 6 3" xfId="33339"/>
    <cellStyle name="Neutral 6 4" xfId="33340"/>
    <cellStyle name="Neutral 6 5" xfId="33341"/>
    <cellStyle name="Neutral 60" xfId="33342"/>
    <cellStyle name="Neutral 61" xfId="33343"/>
    <cellStyle name="Neutral 62" xfId="33344"/>
    <cellStyle name="Neutral 63" xfId="33345"/>
    <cellStyle name="Neutral 64" xfId="33346"/>
    <cellStyle name="Neutral 65" xfId="33347"/>
    <cellStyle name="Neutral 7" xfId="33348"/>
    <cellStyle name="Neutral 7 2" xfId="33349"/>
    <cellStyle name="Neutral 7 3" xfId="33350"/>
    <cellStyle name="Neutral 8" xfId="33351"/>
    <cellStyle name="Neutral 9" xfId="33352"/>
    <cellStyle name="no dec" xfId="33353"/>
    <cellStyle name="no dec 2" xfId="33354"/>
    <cellStyle name="no dec 2 2" xfId="33355"/>
    <cellStyle name="no dec 2 2 2" xfId="33356"/>
    <cellStyle name="no dec 2 2 3" xfId="33357"/>
    <cellStyle name="no dec 2 3" xfId="33358"/>
    <cellStyle name="no dec 2 4" xfId="33359"/>
    <cellStyle name="no dec 3" xfId="33360"/>
    <cellStyle name="no dec 3 2" xfId="33361"/>
    <cellStyle name="no dec 4" xfId="33362"/>
    <cellStyle name="no dec 4 2" xfId="33363"/>
    <cellStyle name="no dec 5" xfId="33364"/>
    <cellStyle name="nONE" xfId="33365"/>
    <cellStyle name="Normal" xfId="0" builtinId="0"/>
    <cellStyle name="Normal - Style1" xfId="33366"/>
    <cellStyle name="Normal - Style1 10" xfId="33367"/>
    <cellStyle name="Normal - Style1 10 2" xfId="33368"/>
    <cellStyle name="Normal - Style1 10 3" xfId="33369"/>
    <cellStyle name="Normal - Style1 11" xfId="33370"/>
    <cellStyle name="Normal - Style1 11 2" xfId="33371"/>
    <cellStyle name="Normal - Style1 11 3" xfId="33372"/>
    <cellStyle name="Normal - Style1 12" xfId="33373"/>
    <cellStyle name="Normal - Style1 12 2" xfId="33374"/>
    <cellStyle name="Normal - Style1 13" xfId="33375"/>
    <cellStyle name="Normal - Style1 2" xfId="33376"/>
    <cellStyle name="Normal - Style1 2 2" xfId="33377"/>
    <cellStyle name="Normal - Style1 2 2 2" xfId="6"/>
    <cellStyle name="Normal - Style1 2 2 2 2" xfId="33378"/>
    <cellStyle name="Normal - Style1 2 2 2 2 2" xfId="33379"/>
    <cellStyle name="Normal - Style1 2 2 3" xfId="33380"/>
    <cellStyle name="Normal - Style1 2 2 3 2" xfId="33381"/>
    <cellStyle name="Normal - Style1 2 2 3 2 2" xfId="33382"/>
    <cellStyle name="Normal - Style1 2 2 3 3" xfId="33383"/>
    <cellStyle name="Normal - Style1 2 2 3 4" xfId="2"/>
    <cellStyle name="Normal - Style1 2 2 3 4 2" xfId="33384"/>
    <cellStyle name="Normal - Style1 2 2 4" xfId="33385"/>
    <cellStyle name="Normal - Style1 2 2 4 2" xfId="33386"/>
    <cellStyle name="Normal - Style1 2 2 4 3" xfId="33387"/>
    <cellStyle name="Normal - Style1 2 2 5" xfId="33388"/>
    <cellStyle name="Normal - Style1 2 2 5 2" xfId="33389"/>
    <cellStyle name="Normal - Style1 2 3" xfId="33390"/>
    <cellStyle name="Normal - Style1 2 3 2" xfId="33391"/>
    <cellStyle name="Normal - Style1 2 3 2 2" xfId="33392"/>
    <cellStyle name="Normal - Style1 2 3 3" xfId="33393"/>
    <cellStyle name="Normal - Style1 2 4" xfId="33394"/>
    <cellStyle name="Normal - Style1 2 4 2" xfId="33395"/>
    <cellStyle name="Normal - Style1 2 4 2 2" xfId="33396"/>
    <cellStyle name="Normal - Style1 2 4 3" xfId="33397"/>
    <cellStyle name="Normal - Style1 2 5" xfId="33398"/>
    <cellStyle name="Normal - Style1 2 5 2" xfId="33399"/>
    <cellStyle name="Normal - Style1 2 6" xfId="33400"/>
    <cellStyle name="Normal - Style1 2 6 2" xfId="33401"/>
    <cellStyle name="Normal - Style1 3" xfId="33402"/>
    <cellStyle name="Normal - Style1 3 2" xfId="33403"/>
    <cellStyle name="Normal - Style1 3 2 2" xfId="33404"/>
    <cellStyle name="Normal - Style1 3 2 2 2" xfId="33405"/>
    <cellStyle name="Normal - Style1 3 2 2 2 2" xfId="33406"/>
    <cellStyle name="Normal - Style1 3 2 3" xfId="33407"/>
    <cellStyle name="Normal - Style1 3 2 3 2" xfId="33408"/>
    <cellStyle name="Normal - Style1 3 2 3 2 2" xfId="33409"/>
    <cellStyle name="Normal - Style1 3 2 3 3" xfId="33410"/>
    <cellStyle name="Normal - Style1 3 2 3 4" xfId="33411"/>
    <cellStyle name="Normal - Style1 3 2 4" xfId="33412"/>
    <cellStyle name="Normal - Style1 3 2 4 2" xfId="33413"/>
    <cellStyle name="Normal - Style1 3 2 5" xfId="33414"/>
    <cellStyle name="Normal - Style1 3 2 5 2" xfId="33415"/>
    <cellStyle name="Normal - Style1 3 3" xfId="33416"/>
    <cellStyle name="Normal - Style1 3 3 2" xfId="33417"/>
    <cellStyle name="Normal - Style1 3 3 2 2" xfId="33418"/>
    <cellStyle name="Normal - Style1 3 3 3" xfId="33419"/>
    <cellStyle name="Normal - Style1 3 4" xfId="33420"/>
    <cellStyle name="Normal - Style1 3 4 2" xfId="33421"/>
    <cellStyle name="Normal - Style1 3 4 2 2" xfId="33422"/>
    <cellStyle name="Normal - Style1 3 4 3" xfId="33423"/>
    <cellStyle name="Normal - Style1 3 4 4" xfId="33424"/>
    <cellStyle name="Normal - Style1 3 5" xfId="33425"/>
    <cellStyle name="Normal - Style1 3 5 2" xfId="33426"/>
    <cellStyle name="Normal - Style1 3 6" xfId="33427"/>
    <cellStyle name="Normal - Style1 3 6 2" xfId="33428"/>
    <cellStyle name="Normal - Style1 4" xfId="33429"/>
    <cellStyle name="Normal - Style1 4 2" xfId="33430"/>
    <cellStyle name="Normal - Style1 4 2 2" xfId="33431"/>
    <cellStyle name="Normal - Style1 4 2 2 2" xfId="33432"/>
    <cellStyle name="Normal - Style1 4 2 2 2 2" xfId="33433"/>
    <cellStyle name="Normal - Style1 4 2 3" xfId="33434"/>
    <cellStyle name="Normal - Style1 4 2 3 2" xfId="33435"/>
    <cellStyle name="Normal - Style1 4 2 3 3" xfId="33436"/>
    <cellStyle name="Normal - Style1 4 2 4" xfId="33437"/>
    <cellStyle name="Normal - Style1 4 2 4 2" xfId="33438"/>
    <cellStyle name="Normal - Style1 4 3" xfId="33439"/>
    <cellStyle name="Normal - Style1 4 3 2" xfId="33440"/>
    <cellStyle name="Normal - Style1 4 3 2 2" xfId="33441"/>
    <cellStyle name="Normal - Style1 4 4" xfId="33442"/>
    <cellStyle name="Normal - Style1 4 4 2" xfId="33443"/>
    <cellStyle name="Normal - Style1 4 4 2 2" xfId="33444"/>
    <cellStyle name="Normal - Style1 4 4 3" xfId="33445"/>
    <cellStyle name="Normal - Style1 4 4 4" xfId="33446"/>
    <cellStyle name="Normal - Style1 4 5" xfId="33447"/>
    <cellStyle name="Normal - Style1 4 5 2" xfId="33448"/>
    <cellStyle name="Normal - Style1 4 5 3" xfId="33449"/>
    <cellStyle name="Normal - Style1 4 6" xfId="33450"/>
    <cellStyle name="Normal - Style1 4 6 2" xfId="33451"/>
    <cellStyle name="Normal - Style1 5" xfId="33452"/>
    <cellStyle name="Normal - Style1 5 2" xfId="33453"/>
    <cellStyle name="Normal - Style1 5 2 2" xfId="33454"/>
    <cellStyle name="Normal - Style1 5 2 2 2" xfId="33455"/>
    <cellStyle name="Normal - Style1 5 2 2 2 2" xfId="33456"/>
    <cellStyle name="Normal - Style1 5 2 3" xfId="33457"/>
    <cellStyle name="Normal - Style1 5 2 3 2" xfId="33458"/>
    <cellStyle name="Normal - Style1 5 2 3 3" xfId="33459"/>
    <cellStyle name="Normal - Style1 5 2 4" xfId="33460"/>
    <cellStyle name="Normal - Style1 5 2 4 2" xfId="33461"/>
    <cellStyle name="Normal - Style1 5 2 5" xfId="33462"/>
    <cellStyle name="Normal - Style1 5 3" xfId="33463"/>
    <cellStyle name="Normal - Style1 5 3 2" xfId="33464"/>
    <cellStyle name="Normal - Style1 5 3 2 2" xfId="33465"/>
    <cellStyle name="Normal - Style1 5 4" xfId="33466"/>
    <cellStyle name="Normal - Style1 5 4 2" xfId="33467"/>
    <cellStyle name="Normal - Style1 5 4 3" xfId="33468"/>
    <cellStyle name="Normal - Style1 5 5" xfId="33469"/>
    <cellStyle name="Normal - Style1 5 5 2" xfId="33470"/>
    <cellStyle name="Normal - Style1 5 6" xfId="33471"/>
    <cellStyle name="Normal - Style1 6" xfId="33472"/>
    <cellStyle name="Normal - Style1 6 2" xfId="33473"/>
    <cellStyle name="Normal - Style1 6 2 2" xfId="33474"/>
    <cellStyle name="Normal - Style1 6 2 2 2" xfId="33475"/>
    <cellStyle name="Normal - Style1 6 2 2 2 2" xfId="33476"/>
    <cellStyle name="Normal - Style1 6 2 3" xfId="33477"/>
    <cellStyle name="Normal - Style1 6 2 3 2" xfId="33478"/>
    <cellStyle name="Normal - Style1 6 2 4" xfId="33479"/>
    <cellStyle name="Normal - Style1 6 2 4 2" xfId="33480"/>
    <cellStyle name="Normal - Style1 6 2 5" xfId="33481"/>
    <cellStyle name="Normal - Style1 6 3" xfId="33482"/>
    <cellStyle name="Normal - Style1 6 3 2" xfId="33483"/>
    <cellStyle name="Normal - Style1 6 3 2 2" xfId="33484"/>
    <cellStyle name="Normal - Style1 6 4" xfId="33485"/>
    <cellStyle name="Normal - Style1 6 4 2" xfId="33486"/>
    <cellStyle name="Normal - Style1 6 4 2 2" xfId="33487"/>
    <cellStyle name="Normal - Style1 6 4 3" xfId="33488"/>
    <cellStyle name="Normal - Style1 6 4 4" xfId="33489"/>
    <cellStyle name="Normal - Style1 6 5" xfId="33490"/>
    <cellStyle name="Normal - Style1 6 5 2" xfId="33491"/>
    <cellStyle name="Normal - Style1 6 5 3" xfId="33492"/>
    <cellStyle name="Normal - Style1 6 6" xfId="33493"/>
    <cellStyle name="Normal - Style1 6 6 2" xfId="33494"/>
    <cellStyle name="Normal - Style1 6 7" xfId="33495"/>
    <cellStyle name="Normal - Style1 7" xfId="33496"/>
    <cellStyle name="Normal - Style1 7 2" xfId="33497"/>
    <cellStyle name="Normal - Style1 7 2 2" xfId="33498"/>
    <cellStyle name="Normal - Style1 7 2 2 2" xfId="33499"/>
    <cellStyle name="Normal - Style1 7 2 2 2 2" xfId="33500"/>
    <cellStyle name="Normal - Style1 7 2 3" xfId="33501"/>
    <cellStyle name="Normal - Style1 7 2 3 2" xfId="33502"/>
    <cellStyle name="Normal - Style1 7 2 4" xfId="33503"/>
    <cellStyle name="Normal - Style1 7 2 4 2" xfId="33504"/>
    <cellStyle name="Normal - Style1 7 2 5" xfId="33505"/>
    <cellStyle name="Normal - Style1 7 3" xfId="33506"/>
    <cellStyle name="Normal - Style1 7 3 2" xfId="33507"/>
    <cellStyle name="Normal - Style1 7 3 2 2" xfId="33508"/>
    <cellStyle name="Normal - Style1 7 4" xfId="33509"/>
    <cellStyle name="Normal - Style1 7 4 2" xfId="33510"/>
    <cellStyle name="Normal - Style1 7 5" xfId="33511"/>
    <cellStyle name="Normal - Style1 7 5 2" xfId="33512"/>
    <cellStyle name="Normal - Style1 7 6" xfId="33513"/>
    <cellStyle name="Normal - Style1 8" xfId="33514"/>
    <cellStyle name="Normal - Style1 8 2" xfId="33515"/>
    <cellStyle name="Normal - Style1 8 2 2" xfId="33516"/>
    <cellStyle name="Normal - Style1 8 3" xfId="33517"/>
    <cellStyle name="Normal - Style1 8 4" xfId="33518"/>
    <cellStyle name="Normal - Style1 9" xfId="33519"/>
    <cellStyle name="Normal - Style1 9 2" xfId="33520"/>
    <cellStyle name="Normal - Style1 9 2 2" xfId="33521"/>
    <cellStyle name="Normal - Style1 9 3" xfId="33522"/>
    <cellStyle name="Normal - Style1 9 4" xfId="33523"/>
    <cellStyle name="Normal - Style1_(C) WHE Proforma with ITC cash grant 10 Yr Amort_for deferral_102809" xfId="33524"/>
    <cellStyle name="Normal [0]" xfId="33525"/>
    <cellStyle name="Normal [2]" xfId="33526"/>
    <cellStyle name="Normal 1" xfId="33527"/>
    <cellStyle name="Normal 1 2" xfId="33528"/>
    <cellStyle name="Normal 1 2 2" xfId="33529"/>
    <cellStyle name="Normal 1 2 2 2" xfId="33530"/>
    <cellStyle name="Normal 1 2 2 2 2" xfId="33531"/>
    <cellStyle name="Normal 1 2 2 2 2 2" xfId="33532"/>
    <cellStyle name="Normal 1 2 2 3" xfId="33533"/>
    <cellStyle name="Normal 1 2 2 3 2" xfId="33534"/>
    <cellStyle name="Normal 1 2 2 4" xfId="33535"/>
    <cellStyle name="Normal 1 2 2 4 2" xfId="33536"/>
    <cellStyle name="Normal 1 2 3" xfId="33537"/>
    <cellStyle name="Normal 1 2 3 2" xfId="33538"/>
    <cellStyle name="Normal 1 2 3 2 2" xfId="33539"/>
    <cellStyle name="Normal 1 2 4" xfId="33540"/>
    <cellStyle name="Normal 1 2 4 2" xfId="33541"/>
    <cellStyle name="Normal 1 2 5" xfId="33542"/>
    <cellStyle name="Normal 1 2 5 2" xfId="33543"/>
    <cellStyle name="Normal 1 3" xfId="33544"/>
    <cellStyle name="Normal 1 3 2" xfId="33545"/>
    <cellStyle name="Normal 1 3 2 2" xfId="33546"/>
    <cellStyle name="Normal 1 3 2 2 2" xfId="33547"/>
    <cellStyle name="Normal 1 3 3" xfId="33548"/>
    <cellStyle name="Normal 1 3 3 2" xfId="33549"/>
    <cellStyle name="Normal 1 3 4" xfId="33550"/>
    <cellStyle name="Normal 1 3 4 2" xfId="33551"/>
    <cellStyle name="Normal 1 4" xfId="33552"/>
    <cellStyle name="Normal 1 4 2" xfId="33553"/>
    <cellStyle name="Normal 1 4 2 2" xfId="33554"/>
    <cellStyle name="Normal 1 5" xfId="33555"/>
    <cellStyle name="Normal 1 5 2" xfId="33556"/>
    <cellStyle name="Normal 1 5 2 2" xfId="33557"/>
    <cellStyle name="Normal 1 5 2 3" xfId="33558"/>
    <cellStyle name="Normal 1 5 3" xfId="33559"/>
    <cellStyle name="Normal 1 5 4" xfId="33560"/>
    <cellStyle name="Normal 1 5 5" xfId="33561"/>
    <cellStyle name="Normal 1 6" xfId="33562"/>
    <cellStyle name="Normal 1 6 2" xfId="33563"/>
    <cellStyle name="Normal 1 6 2 2" xfId="33564"/>
    <cellStyle name="Normal 1 6 2 2 2" xfId="33565"/>
    <cellStyle name="Normal 1 6 2 3" xfId="33566"/>
    <cellStyle name="Normal 1 6 2 4" xfId="33567"/>
    <cellStyle name="Normal 1 6 3" xfId="33568"/>
    <cellStyle name="Normal 1 6 3 2" xfId="33569"/>
    <cellStyle name="Normal 1 6 4" xfId="33570"/>
    <cellStyle name="Normal 1 6 5" xfId="33571"/>
    <cellStyle name="Normal 1 7" xfId="33572"/>
    <cellStyle name="Normal 1 7 2" xfId="33573"/>
    <cellStyle name="Normal 1 8" xfId="33574"/>
    <cellStyle name="Normal 1 8 2" xfId="33575"/>
    <cellStyle name="Normal 10" xfId="33576"/>
    <cellStyle name="Normal 10 2" xfId="33577"/>
    <cellStyle name="Normal 10 2 2" xfId="33578"/>
    <cellStyle name="Normal 10 2 2 2" xfId="33579"/>
    <cellStyle name="Normal 10 2 2 2 2" xfId="33580"/>
    <cellStyle name="Normal 10 2 2 2 2 2" xfId="33581"/>
    <cellStyle name="Normal 10 2 2 3" xfId="33582"/>
    <cellStyle name="Normal 10 2 2 3 2" xfId="33583"/>
    <cellStyle name="Normal 10 2 2 3 3" xfId="33584"/>
    <cellStyle name="Normal 10 2 2 4" xfId="33585"/>
    <cellStyle name="Normal 10 2 2 4 2" xfId="33586"/>
    <cellStyle name="Normal 10 2 3" xfId="33587"/>
    <cellStyle name="Normal 10 2 3 2" xfId="33588"/>
    <cellStyle name="Normal 10 2 3 2 2" xfId="33589"/>
    <cellStyle name="Normal 10 2 4" xfId="33590"/>
    <cellStyle name="Normal 10 2 4 2" xfId="33591"/>
    <cellStyle name="Normal 10 2 4 3" xfId="33592"/>
    <cellStyle name="Normal 10 2 5" xfId="33593"/>
    <cellStyle name="Normal 10 2 5 2" xfId="33594"/>
    <cellStyle name="Normal 10 3" xfId="33595"/>
    <cellStyle name="Normal 10 3 2" xfId="33596"/>
    <cellStyle name="Normal 10 3 2 2" xfId="33597"/>
    <cellStyle name="Normal 10 3 2 2 2" xfId="33598"/>
    <cellStyle name="Normal 10 3 2 2 2 2" xfId="33599"/>
    <cellStyle name="Normal 10 3 2 3" xfId="33600"/>
    <cellStyle name="Normal 10 3 2 3 2" xfId="33601"/>
    <cellStyle name="Normal 10 3 2 3 3" xfId="33602"/>
    <cellStyle name="Normal 10 3 2 4" xfId="33603"/>
    <cellStyle name="Normal 10 3 2 4 2" xfId="33604"/>
    <cellStyle name="Normal 10 3 3" xfId="33605"/>
    <cellStyle name="Normal 10 3 3 2" xfId="33606"/>
    <cellStyle name="Normal 10 3 3 2 2" xfId="33607"/>
    <cellStyle name="Normal 10 3 4" xfId="33608"/>
    <cellStyle name="Normal 10 3 4 2" xfId="33609"/>
    <cellStyle name="Normal 10 3 4 3" xfId="33610"/>
    <cellStyle name="Normal 10 3 5" xfId="33611"/>
    <cellStyle name="Normal 10 3 5 2" xfId="33612"/>
    <cellStyle name="Normal 10 4" xfId="33613"/>
    <cellStyle name="Normal 10 4 2" xfId="33614"/>
    <cellStyle name="Normal 10 4 2 2" xfId="33615"/>
    <cellStyle name="Normal 10 4 2 2 2" xfId="33616"/>
    <cellStyle name="Normal 10 4 2 3" xfId="33617"/>
    <cellStyle name="Normal 10 4 3" xfId="33618"/>
    <cellStyle name="Normal 10 4 3 2" xfId="33619"/>
    <cellStyle name="Normal 10 4 3 2 2" xfId="33620"/>
    <cellStyle name="Normal 10 4 3 3" xfId="33621"/>
    <cellStyle name="Normal 10 4 3 4" xfId="33622"/>
    <cellStyle name="Normal 10 4 4" xfId="33623"/>
    <cellStyle name="Normal 10 4 4 2" xfId="33624"/>
    <cellStyle name="Normal 10 4 4 3" xfId="33625"/>
    <cellStyle name="Normal 10 4 5" xfId="33626"/>
    <cellStyle name="Normal 10 4 5 2" xfId="33627"/>
    <cellStyle name="Normal 10 4 6" xfId="33628"/>
    <cellStyle name="Normal 10 5" xfId="33629"/>
    <cellStyle name="Normal 10 5 2" xfId="33630"/>
    <cellStyle name="Normal 10 5 2 2" xfId="33631"/>
    <cellStyle name="Normal 10 5 3" xfId="33632"/>
    <cellStyle name="Normal 10 5 3 2" xfId="33633"/>
    <cellStyle name="Normal 10 5 4" xfId="33634"/>
    <cellStyle name="Normal 10 5 5" xfId="33635"/>
    <cellStyle name="Normal 10 6" xfId="33636"/>
    <cellStyle name="Normal 10 6 2" xfId="33637"/>
    <cellStyle name="Normal 10 6 2 2" xfId="33638"/>
    <cellStyle name="Normal 10 6 3" xfId="33639"/>
    <cellStyle name="Normal 10 6 4" xfId="33640"/>
    <cellStyle name="Normal 10 7" xfId="33641"/>
    <cellStyle name="Normal 10 7 2" xfId="33642"/>
    <cellStyle name="Normal 10 7 2 2" xfId="33643"/>
    <cellStyle name="Normal 10 7 3" xfId="33644"/>
    <cellStyle name="Normal 10 8" xfId="33645"/>
    <cellStyle name="Normal 10 8 2" xfId="33646"/>
    <cellStyle name="Normal 10 9" xfId="33647"/>
    <cellStyle name="Normal 10_ Price Inputs" xfId="33648"/>
    <cellStyle name="Normal 100" xfId="33649"/>
    <cellStyle name="Normal 100 2" xfId="33650"/>
    <cellStyle name="Normal 100 2 2" xfId="33651"/>
    <cellStyle name="Normal 100 3" xfId="33652"/>
    <cellStyle name="Normal 100 4" xfId="13"/>
    <cellStyle name="Normal 100 5" xfId="33653"/>
    <cellStyle name="Normal 101" xfId="33654"/>
    <cellStyle name="Normal 101 2" xfId="33655"/>
    <cellStyle name="Normal 101 2 2" xfId="33656"/>
    <cellStyle name="Normal 101 3" xfId="33657"/>
    <cellStyle name="Normal 101 4" xfId="33658"/>
    <cellStyle name="Normal 102" xfId="33659"/>
    <cellStyle name="Normal 102 2" xfId="33660"/>
    <cellStyle name="Normal 102 2 2" xfId="33661"/>
    <cellStyle name="Normal 102 3" xfId="33662"/>
    <cellStyle name="Normal 102 4" xfId="33663"/>
    <cellStyle name="Normal 103" xfId="33664"/>
    <cellStyle name="Normal 103 2" xfId="33665"/>
    <cellStyle name="Normal 103 2 2" xfId="33666"/>
    <cellStyle name="Normal 103 3" xfId="33667"/>
    <cellStyle name="Normal 103 4" xfId="33668"/>
    <cellStyle name="Normal 104" xfId="33669"/>
    <cellStyle name="Normal 104 2" xfId="33670"/>
    <cellStyle name="Normal 104 2 2" xfId="33671"/>
    <cellStyle name="Normal 104 3" xfId="33672"/>
    <cellStyle name="Normal 104 4" xfId="33673"/>
    <cellStyle name="Normal 105" xfId="33674"/>
    <cellStyle name="Normal 105 2" xfId="33675"/>
    <cellStyle name="Normal 105 2 2" xfId="33676"/>
    <cellStyle name="Normal 105 3" xfId="3"/>
    <cellStyle name="Normal 105 4" xfId="33677"/>
    <cellStyle name="Normal 106" xfId="33678"/>
    <cellStyle name="Normal 106 2" xfId="33679"/>
    <cellStyle name="Normal 106 2 2" xfId="33680"/>
    <cellStyle name="Normal 106 3" xfId="33681"/>
    <cellStyle name="Normal 106 4" xfId="33682"/>
    <cellStyle name="Normal 107" xfId="33683"/>
    <cellStyle name="Normal 107 2" xfId="33684"/>
    <cellStyle name="Normal 107 2 2" xfId="33685"/>
    <cellStyle name="Normal 107 3" xfId="33686"/>
    <cellStyle name="Normal 107 4" xfId="33687"/>
    <cellStyle name="Normal 108" xfId="33688"/>
    <cellStyle name="Normal 108 2" xfId="33689"/>
    <cellStyle name="Normal 108 2 2" xfId="33690"/>
    <cellStyle name="Normal 108 3" xfId="33691"/>
    <cellStyle name="Normal 109" xfId="33692"/>
    <cellStyle name="Normal 109 2" xfId="33693"/>
    <cellStyle name="Normal 109 2 2" xfId="33694"/>
    <cellStyle name="Normal 109 3" xfId="33695"/>
    <cellStyle name="Normal 11" xfId="33696"/>
    <cellStyle name="Normal 11 2" xfId="33697"/>
    <cellStyle name="Normal 11 2 2" xfId="33698"/>
    <cellStyle name="Normal 11 2 2 2" xfId="33699"/>
    <cellStyle name="Normal 11 2 2 2 2" xfId="33700"/>
    <cellStyle name="Normal 11 2 2 2 3" xfId="33701"/>
    <cellStyle name="Normal 11 2 2 3" xfId="33702"/>
    <cellStyle name="Normal 11 2 3" xfId="33703"/>
    <cellStyle name="Normal 11 2 3 2" xfId="33704"/>
    <cellStyle name="Normal 11 2 3 2 2" xfId="33705"/>
    <cellStyle name="Normal 11 2 3 3" xfId="33706"/>
    <cellStyle name="Normal 11 2 3 4" xfId="33707"/>
    <cellStyle name="Normal 11 2 4" xfId="33708"/>
    <cellStyle name="Normal 11 2 4 2" xfId="33709"/>
    <cellStyle name="Normal 11 2 5" xfId="33710"/>
    <cellStyle name="Normal 11 2 6" xfId="33711"/>
    <cellStyle name="Normal 11 3" xfId="33712"/>
    <cellStyle name="Normal 11 3 2" xfId="33713"/>
    <cellStyle name="Normal 11 3 2 2" xfId="33714"/>
    <cellStyle name="Normal 11 3 2 3" xfId="33715"/>
    <cellStyle name="Normal 11 3 3" xfId="33716"/>
    <cellStyle name="Normal 11 3 3 2" xfId="33717"/>
    <cellStyle name="Normal 11 3 4" xfId="33718"/>
    <cellStyle name="Normal 11 4" xfId="33719"/>
    <cellStyle name="Normal 11 4 2" xfId="33720"/>
    <cellStyle name="Normal 11 4 2 2" xfId="33721"/>
    <cellStyle name="Normal 11 4 2 2 2" xfId="33722"/>
    <cellStyle name="Normal 11 4 2 3" xfId="33723"/>
    <cellStyle name="Normal 11 4 3" xfId="33724"/>
    <cellStyle name="Normal 11 4 3 2" xfId="33725"/>
    <cellStyle name="Normal 11 4 4" xfId="33726"/>
    <cellStyle name="Normal 11 5" xfId="33727"/>
    <cellStyle name="Normal 11 5 2" xfId="33728"/>
    <cellStyle name="Normal 11 5 2 2" xfId="33729"/>
    <cellStyle name="Normal 11 5 3" xfId="33730"/>
    <cellStyle name="Normal 11 6" xfId="33731"/>
    <cellStyle name="Normal 11 6 2" xfId="33732"/>
    <cellStyle name="Normal 11 7" xfId="33733"/>
    <cellStyle name="Normal 11_16.37E Wild Horse Expansion DeferralRevwrkingfile SF" xfId="33734"/>
    <cellStyle name="Normal 110" xfId="33735"/>
    <cellStyle name="Normal 110 2" xfId="33736"/>
    <cellStyle name="Normal 110 2 2" xfId="33737"/>
    <cellStyle name="Normal 110 3" xfId="33738"/>
    <cellStyle name="Normal 111" xfId="33739"/>
    <cellStyle name="Normal 111 2" xfId="33740"/>
    <cellStyle name="Normal 111 2 2" xfId="33741"/>
    <cellStyle name="Normal 111 3" xfId="33742"/>
    <cellStyle name="Normal 112" xfId="33743"/>
    <cellStyle name="Normal 112 2" xfId="33744"/>
    <cellStyle name="Normal 112 2 2" xfId="33745"/>
    <cellStyle name="Normal 112 3" xfId="33746"/>
    <cellStyle name="Normal 113" xfId="33747"/>
    <cellStyle name="Normal 113 2" xfId="33748"/>
    <cellStyle name="Normal 114" xfId="33749"/>
    <cellStyle name="Normal 114 2" xfId="33750"/>
    <cellStyle name="Normal 115" xfId="33751"/>
    <cellStyle name="Normal 115 2" xfId="33752"/>
    <cellStyle name="Normal 116" xfId="33753"/>
    <cellStyle name="Normal 116 2" xfId="33754"/>
    <cellStyle name="Normal 117" xfId="33755"/>
    <cellStyle name="Normal 117 2" xfId="33756"/>
    <cellStyle name="Normal 118" xfId="33757"/>
    <cellStyle name="Normal 118 2" xfId="33758"/>
    <cellStyle name="Normal 119" xfId="33759"/>
    <cellStyle name="Normal 119 2" xfId="33760"/>
    <cellStyle name="Normal 12" xfId="33761"/>
    <cellStyle name="Normal 12 2" xfId="33762"/>
    <cellStyle name="Normal 12 2 2" xfId="33763"/>
    <cellStyle name="Normal 12 2 2 2" xfId="33764"/>
    <cellStyle name="Normal 12 2 2 2 2" xfId="33765"/>
    <cellStyle name="Normal 12 2 2 3" xfId="33766"/>
    <cellStyle name="Normal 12 2 3" xfId="33767"/>
    <cellStyle name="Normal 12 2 3 2" xfId="33768"/>
    <cellStyle name="Normal 12 2 3 2 2" xfId="33769"/>
    <cellStyle name="Normal 12 2 3 3" xfId="33770"/>
    <cellStyle name="Normal 12 2 3 4" xfId="33771"/>
    <cellStyle name="Normal 12 2 4" xfId="33772"/>
    <cellStyle name="Normal 12 2 4 2" xfId="33773"/>
    <cellStyle name="Normal 12 2 5" xfId="33774"/>
    <cellStyle name="Normal 12 2 5 2" xfId="33775"/>
    <cellStyle name="Normal 12 3" xfId="33776"/>
    <cellStyle name="Normal 12 3 2" xfId="33777"/>
    <cellStyle name="Normal 12 3 2 2" xfId="33778"/>
    <cellStyle name="Normal 12 3 2 3" xfId="33779"/>
    <cellStyle name="Normal 12 3 3" xfId="33780"/>
    <cellStyle name="Normal 12 3 3 2" xfId="33781"/>
    <cellStyle name="Normal 12 3 4" xfId="33782"/>
    <cellStyle name="Normal 12 4" xfId="33783"/>
    <cellStyle name="Normal 12 4 2" xfId="33784"/>
    <cellStyle name="Normal 12 4 2 2" xfId="33785"/>
    <cellStyle name="Normal 12 4 3" xfId="33786"/>
    <cellStyle name="Normal 12 5" xfId="33787"/>
    <cellStyle name="Normal 12 5 2" xfId="33788"/>
    <cellStyle name="Normal 12 6" xfId="33789"/>
    <cellStyle name="Normal 12 6 2" xfId="33790"/>
    <cellStyle name="Normal 12 7" xfId="33791"/>
    <cellStyle name="Normal 12_2011 CBR Rev Calc by schedule" xfId="33792"/>
    <cellStyle name="Normal 120" xfId="33793"/>
    <cellStyle name="Normal 120 2" xfId="33794"/>
    <cellStyle name="Normal 121" xfId="33795"/>
    <cellStyle name="Normal 121 2" xfId="33796"/>
    <cellStyle name="Normal 122" xfId="33797"/>
    <cellStyle name="Normal 123" xfId="33798"/>
    <cellStyle name="Normal 124" xfId="33799"/>
    <cellStyle name="Normal 125" xfId="33800"/>
    <cellStyle name="Normal 125 2" xfId="33801"/>
    <cellStyle name="Normal 126" xfId="33802"/>
    <cellStyle name="Normal 127" xfId="33803"/>
    <cellStyle name="Normal 128" xfId="33804"/>
    <cellStyle name="Normal 129" xfId="33805"/>
    <cellStyle name="Normal 13" xfId="33806"/>
    <cellStyle name="Normal 13 2" xfId="33807"/>
    <cellStyle name="Normal 13 2 2" xfId="33808"/>
    <cellStyle name="Normal 13 2 2 2" xfId="33809"/>
    <cellStyle name="Normal 13 2 2 2 2" xfId="33810"/>
    <cellStyle name="Normal 13 2 2 3" xfId="33811"/>
    <cellStyle name="Normal 13 2 3" xfId="33812"/>
    <cellStyle name="Normal 13 2 3 2" xfId="33813"/>
    <cellStyle name="Normal 13 2 3 2 2" xfId="33814"/>
    <cellStyle name="Normal 13 2 3 3" xfId="33815"/>
    <cellStyle name="Normal 13 2 3 4" xfId="33816"/>
    <cellStyle name="Normal 13 2 4" xfId="33817"/>
    <cellStyle name="Normal 13 2 4 2" xfId="33818"/>
    <cellStyle name="Normal 13 2 5" xfId="33819"/>
    <cellStyle name="Normal 13 2 5 2" xfId="33820"/>
    <cellStyle name="Normal 13 3" xfId="33821"/>
    <cellStyle name="Normal 13 3 2" xfId="33822"/>
    <cellStyle name="Normal 13 3 2 2" xfId="33823"/>
    <cellStyle name="Normal 13 3 3" xfId="33824"/>
    <cellStyle name="Normal 13 3 3 2" xfId="33825"/>
    <cellStyle name="Normal 13 3 4" xfId="33826"/>
    <cellStyle name="Normal 13 4" xfId="33827"/>
    <cellStyle name="Normal 13 4 2" xfId="33828"/>
    <cellStyle name="Normal 13 4 2 2" xfId="33829"/>
    <cellStyle name="Normal 13 4 3" xfId="33830"/>
    <cellStyle name="Normal 13 5" xfId="33831"/>
    <cellStyle name="Normal 13 5 2" xfId="33832"/>
    <cellStyle name="Normal 13 5 2 2" xfId="33833"/>
    <cellStyle name="Normal 13 5 3" xfId="33834"/>
    <cellStyle name="Normal 13 6" xfId="33835"/>
    <cellStyle name="Normal 13 6 2" xfId="33836"/>
    <cellStyle name="Normal 13 7" xfId="33837"/>
    <cellStyle name="Normal 13_2011 CBR Rev Calc by schedule" xfId="33838"/>
    <cellStyle name="Normal 130" xfId="33839"/>
    <cellStyle name="Normal 131" xfId="33840"/>
    <cellStyle name="Normal 132" xfId="33841"/>
    <cellStyle name="Normal 133" xfId="33842"/>
    <cellStyle name="Normal 134" xfId="33843"/>
    <cellStyle name="Normal 135" xfId="33844"/>
    <cellStyle name="Normal 136" xfId="33845"/>
    <cellStyle name="Normal 137" xfId="33846"/>
    <cellStyle name="Normal 138" xfId="33847"/>
    <cellStyle name="Normal 139" xfId="33848"/>
    <cellStyle name="Normal 14" xfId="33849"/>
    <cellStyle name="Normal 14 2" xfId="33850"/>
    <cellStyle name="Normal 14 2 2" xfId="33851"/>
    <cellStyle name="Normal 14 2 2 2" xfId="33852"/>
    <cellStyle name="Normal 14 2 3" xfId="33853"/>
    <cellStyle name="Normal 14 2 3 2" xfId="33854"/>
    <cellStyle name="Normal 14 2 4" xfId="33855"/>
    <cellStyle name="Normal 14 3" xfId="33856"/>
    <cellStyle name="Normal 14 3 2" xfId="33857"/>
    <cellStyle name="Normal 14 3 2 2" xfId="33858"/>
    <cellStyle name="Normal 14 3 3" xfId="33859"/>
    <cellStyle name="Normal 14 4" xfId="33860"/>
    <cellStyle name="Normal 14 4 2" xfId="33861"/>
    <cellStyle name="Normal 14 4 2 2" xfId="33862"/>
    <cellStyle name="Normal 14 4 3" xfId="33863"/>
    <cellStyle name="Normal 14 4 4" xfId="33864"/>
    <cellStyle name="Normal 14 5" xfId="33865"/>
    <cellStyle name="Normal 14_2011 CBR Rev Calc by schedule" xfId="33866"/>
    <cellStyle name="Normal 140" xfId="33867"/>
    <cellStyle name="Normal 141" xfId="33868"/>
    <cellStyle name="Normal 142" xfId="33869"/>
    <cellStyle name="Normal 143" xfId="33870"/>
    <cellStyle name="Normal 144" xfId="33871"/>
    <cellStyle name="Normal 145" xfId="33872"/>
    <cellStyle name="Normal 146" xfId="33873"/>
    <cellStyle name="Normal 147" xfId="33874"/>
    <cellStyle name="Normal 148" xfId="33875"/>
    <cellStyle name="Normal 149" xfId="33876"/>
    <cellStyle name="Normal 15" xfId="33877"/>
    <cellStyle name="Normal 15 2" xfId="33878"/>
    <cellStyle name="Normal 15 2 2" xfId="33879"/>
    <cellStyle name="Normal 15 2 2 2" xfId="33880"/>
    <cellStyle name="Normal 15 2 3" xfId="33881"/>
    <cellStyle name="Normal 15 2 3 2" xfId="33882"/>
    <cellStyle name="Normal 15 2 4" xfId="33883"/>
    <cellStyle name="Normal 15 3" xfId="33884"/>
    <cellStyle name="Normal 15 3 2" xfId="33885"/>
    <cellStyle name="Normal 15 3 2 2" xfId="33886"/>
    <cellStyle name="Normal 15 3 3" xfId="33887"/>
    <cellStyle name="Normal 15 3 3 2" xfId="33888"/>
    <cellStyle name="Normal 15 3 4" xfId="33889"/>
    <cellStyle name="Normal 15 4" xfId="33890"/>
    <cellStyle name="Normal 15 4 2" xfId="33891"/>
    <cellStyle name="Normal 15 4 2 2" xfId="33892"/>
    <cellStyle name="Normal 15 4 3" xfId="33893"/>
    <cellStyle name="Normal 15 4 4" xfId="33894"/>
    <cellStyle name="Normal 15 5" xfId="33895"/>
    <cellStyle name="Normal 15 5 2" xfId="33896"/>
    <cellStyle name="Normal 15 6" xfId="33897"/>
    <cellStyle name="Normal 15 6 2" xfId="33898"/>
    <cellStyle name="Normal 15 7" xfId="33899"/>
    <cellStyle name="Normal 15 8" xfId="33900"/>
    <cellStyle name="Normal 15_2011 CBR Rev Calc by schedule" xfId="33901"/>
    <cellStyle name="Normal 150" xfId="33902"/>
    <cellStyle name="Normal 151" xfId="33903"/>
    <cellStyle name="Normal 151 2" xfId="33904"/>
    <cellStyle name="Normal 151 2 2" xfId="33905"/>
    <cellStyle name="Normal 152" xfId="33906"/>
    <cellStyle name="Normal 153" xfId="33907"/>
    <cellStyle name="Normal 154" xfId="33908"/>
    <cellStyle name="Normal 154 2" xfId="33909"/>
    <cellStyle name="Normal 155" xfId="33910"/>
    <cellStyle name="Normal 156" xfId="10"/>
    <cellStyle name="Normal 157" xfId="33911"/>
    <cellStyle name="Normal 157 2" xfId="33912"/>
    <cellStyle name="Normal 157 2 2" xfId="33913"/>
    <cellStyle name="Normal 157 2 3" xfId="33914"/>
    <cellStyle name="Normal 157 3" xfId="33915"/>
    <cellStyle name="Normal 158" xfId="33916"/>
    <cellStyle name="Normal 159" xfId="33917"/>
    <cellStyle name="Normal 159 2" xfId="33918"/>
    <cellStyle name="Normal 16" xfId="33919"/>
    <cellStyle name="Normal 16 2" xfId="33920"/>
    <cellStyle name="Normal 16 2 2" xfId="33921"/>
    <cellStyle name="Normal 16 2 2 2" xfId="33922"/>
    <cellStyle name="Normal 16 2 2 2 2" xfId="33923"/>
    <cellStyle name="Normal 16 2 3" xfId="33924"/>
    <cellStyle name="Normal 16 2 3 2" xfId="33925"/>
    <cellStyle name="Normal 16 2 3 2 2" xfId="33926"/>
    <cellStyle name="Normal 16 2 3 3" xfId="33927"/>
    <cellStyle name="Normal 16 2 3 4" xfId="33928"/>
    <cellStyle name="Normal 16 2 4" xfId="33929"/>
    <cellStyle name="Normal 16 2 4 2" xfId="33930"/>
    <cellStyle name="Normal 16 2 5" xfId="33931"/>
    <cellStyle name="Normal 16 2 5 2" xfId="33932"/>
    <cellStyle name="Normal 16 3" xfId="33933"/>
    <cellStyle name="Normal 16 3 2" xfId="33934"/>
    <cellStyle name="Normal 16 3 2 2" xfId="33935"/>
    <cellStyle name="Normal 16 3 3" xfId="33936"/>
    <cellStyle name="Normal 16 3 3 2" xfId="33937"/>
    <cellStyle name="Normal 16 3 4" xfId="33938"/>
    <cellStyle name="Normal 16 4" xfId="33939"/>
    <cellStyle name="Normal 16 4 2" xfId="33940"/>
    <cellStyle name="Normal 16 4 2 2" xfId="33941"/>
    <cellStyle name="Normal 16 4 3" xfId="33942"/>
    <cellStyle name="Normal 16 5" xfId="33943"/>
    <cellStyle name="Normal 16 5 2" xfId="33944"/>
    <cellStyle name="Normal 16 6" xfId="33945"/>
    <cellStyle name="Normal 16 6 2" xfId="33946"/>
    <cellStyle name="Normal 16 7" xfId="33947"/>
    <cellStyle name="Normal 16_2011 CBR Rev Calc by schedule" xfId="33948"/>
    <cellStyle name="Normal 160" xfId="33949"/>
    <cellStyle name="Normal 160 2" xfId="33950"/>
    <cellStyle name="Normal 161" xfId="33951"/>
    <cellStyle name="Normal 17" xfId="33952"/>
    <cellStyle name="Normal 17 2" xfId="33953"/>
    <cellStyle name="Normal 17 2 2" xfId="33954"/>
    <cellStyle name="Normal 17 2 2 2" xfId="33955"/>
    <cellStyle name="Normal 17 2 2 2 2" xfId="33956"/>
    <cellStyle name="Normal 17 2 3" xfId="33957"/>
    <cellStyle name="Normal 17 2 3 2" xfId="33958"/>
    <cellStyle name="Normal 17 2 3 2 2" xfId="33959"/>
    <cellStyle name="Normal 17 2 3 3" xfId="33960"/>
    <cellStyle name="Normal 17 2 3 4" xfId="33961"/>
    <cellStyle name="Normal 17 2 4" xfId="33962"/>
    <cellStyle name="Normal 17 2 4 2" xfId="33963"/>
    <cellStyle name="Normal 17 2 5" xfId="33964"/>
    <cellStyle name="Normal 17 2 5 2" xfId="33965"/>
    <cellStyle name="Normal 17 3" xfId="33966"/>
    <cellStyle name="Normal 17 3 2" xfId="33967"/>
    <cellStyle name="Normal 17 3 2 2" xfId="33968"/>
    <cellStyle name="Normal 17 3 3" xfId="33969"/>
    <cellStyle name="Normal 17 4" xfId="33970"/>
    <cellStyle name="Normal 17 4 2" xfId="33971"/>
    <cellStyle name="Normal 17 4 3" xfId="33972"/>
    <cellStyle name="Normal 17 5" xfId="33973"/>
    <cellStyle name="Normal 17 5 2" xfId="33974"/>
    <cellStyle name="Normal 18" xfId="33975"/>
    <cellStyle name="Normal 18 2" xfId="33976"/>
    <cellStyle name="Normal 18 2 2" xfId="33977"/>
    <cellStyle name="Normal 18 2 2 2" xfId="33978"/>
    <cellStyle name="Normal 18 2 2 2 2" xfId="33979"/>
    <cellStyle name="Normal 18 2 3" xfId="33980"/>
    <cellStyle name="Normal 18 2 3 2" xfId="33981"/>
    <cellStyle name="Normal 18 2 3 2 2" xfId="33982"/>
    <cellStyle name="Normal 18 2 3 3" xfId="33983"/>
    <cellStyle name="Normal 18 2 3 4" xfId="33984"/>
    <cellStyle name="Normal 18 2 4" xfId="33985"/>
    <cellStyle name="Normal 18 2 4 2" xfId="33986"/>
    <cellStyle name="Normal 18 2 5" xfId="33987"/>
    <cellStyle name="Normal 18 2 5 2" xfId="33988"/>
    <cellStyle name="Normal 18 3" xfId="33989"/>
    <cellStyle name="Normal 18 3 2" xfId="33990"/>
    <cellStyle name="Normal 18 3 2 2" xfId="33991"/>
    <cellStyle name="Normal 18 3 3" xfId="33992"/>
    <cellStyle name="Normal 18 4" xfId="33993"/>
    <cellStyle name="Normal 18 4 2" xfId="33994"/>
    <cellStyle name="Normal 18 4 3" xfId="33995"/>
    <cellStyle name="Normal 18 5" xfId="33996"/>
    <cellStyle name="Normal 18 5 2" xfId="33997"/>
    <cellStyle name="Normal 19" xfId="33998"/>
    <cellStyle name="Normal 19 2" xfId="33999"/>
    <cellStyle name="Normal 19 2 2" xfId="34000"/>
    <cellStyle name="Normal 19 2 2 2" xfId="34001"/>
    <cellStyle name="Normal 19 2 2 2 2" xfId="34002"/>
    <cellStyle name="Normal 19 2 3" xfId="34003"/>
    <cellStyle name="Normal 19 2 3 2" xfId="34004"/>
    <cellStyle name="Normal 19 2 3 2 2" xfId="34005"/>
    <cellStyle name="Normal 19 2 3 3" xfId="34006"/>
    <cellStyle name="Normal 19 2 3 4" xfId="34007"/>
    <cellStyle name="Normal 19 2 4" xfId="34008"/>
    <cellStyle name="Normal 19 2 4 2" xfId="34009"/>
    <cellStyle name="Normal 19 2 5" xfId="34010"/>
    <cellStyle name="Normal 19 2 5 2" xfId="34011"/>
    <cellStyle name="Normal 19 3" xfId="34012"/>
    <cellStyle name="Normal 19 3 2" xfId="34013"/>
    <cellStyle name="Normal 19 3 2 2" xfId="34014"/>
    <cellStyle name="Normal 19 3 3" xfId="34015"/>
    <cellStyle name="Normal 19 4" xfId="34016"/>
    <cellStyle name="Normal 19 4 2" xfId="34017"/>
    <cellStyle name="Normal 19 4 3" xfId="34018"/>
    <cellStyle name="Normal 19 5" xfId="34019"/>
    <cellStyle name="Normal 19 5 2" xfId="34020"/>
    <cellStyle name="Normal 2" xfId="34021"/>
    <cellStyle name="Normal 2 10" xfId="34022"/>
    <cellStyle name="Normal 2 10 2" xfId="34023"/>
    <cellStyle name="Normal 2 10 2 2" xfId="34024"/>
    <cellStyle name="Normal 2 10 2 2 2" xfId="34025"/>
    <cellStyle name="Normal 2 10 3" xfId="34026"/>
    <cellStyle name="Normal 2 10 3 2" xfId="34027"/>
    <cellStyle name="Normal 2 10 4" xfId="34028"/>
    <cellStyle name="Normal 2 10 4 2" xfId="34029"/>
    <cellStyle name="Normal 2 11" xfId="34030"/>
    <cellStyle name="Normal 2 11 2" xfId="34031"/>
    <cellStyle name="Normal 2 11 2 2" xfId="34032"/>
    <cellStyle name="Normal 2 11 2 2 2" xfId="34033"/>
    <cellStyle name="Normal 2 11 3" xfId="34034"/>
    <cellStyle name="Normal 2 11 3 2" xfId="34035"/>
    <cellStyle name="Normal 2 11 4" xfId="34036"/>
    <cellStyle name="Normal 2 11 4 2" xfId="34037"/>
    <cellStyle name="Normal 2 12" xfId="34038"/>
    <cellStyle name="Normal 2 12 2" xfId="34039"/>
    <cellStyle name="Normal 2 12 2 2" xfId="34040"/>
    <cellStyle name="Normal 2 12 2 2 2" xfId="34041"/>
    <cellStyle name="Normal 2 12 2 3" xfId="34042"/>
    <cellStyle name="Normal 2 12 3" xfId="34043"/>
    <cellStyle name="Normal 2 12 3 2" xfId="34044"/>
    <cellStyle name="Normal 2 12 3 2 2" xfId="34045"/>
    <cellStyle name="Normal 2 12 3 3" xfId="34046"/>
    <cellStyle name="Normal 2 12 4" xfId="34047"/>
    <cellStyle name="Normal 2 12 4 2" xfId="34048"/>
    <cellStyle name="Normal 2 12 5" xfId="34049"/>
    <cellStyle name="Normal 2 12 5 2" xfId="34050"/>
    <cellStyle name="Normal 2 13" xfId="34051"/>
    <cellStyle name="Normal 2 13 2" xfId="34052"/>
    <cellStyle name="Normal 2 13 2 2" xfId="34053"/>
    <cellStyle name="Normal 2 13 2 3" xfId="34054"/>
    <cellStyle name="Normal 2 13 3" xfId="34055"/>
    <cellStyle name="Normal 2 13 3 2" xfId="34056"/>
    <cellStyle name="Normal 2 13 4" xfId="34057"/>
    <cellStyle name="Normal 2 14" xfId="34058"/>
    <cellStyle name="Normal 2 14 2" xfId="34059"/>
    <cellStyle name="Normal 2 15" xfId="34060"/>
    <cellStyle name="Normal 2 15 2" xfId="34061"/>
    <cellStyle name="Normal 2 15 3" xfId="34062"/>
    <cellStyle name="Normal 2 16" xfId="34063"/>
    <cellStyle name="Normal 2 16 2" xfId="34064"/>
    <cellStyle name="Normal 2 17" xfId="34065"/>
    <cellStyle name="Normal 2 2" xfId="34066"/>
    <cellStyle name="Normal 2 2 10" xfId="34067"/>
    <cellStyle name="Normal 2 2 10 2" xfId="34068"/>
    <cellStyle name="Normal 2 2 10 3" xfId="34069"/>
    <cellStyle name="Normal 2 2 11" xfId="34070"/>
    <cellStyle name="Normal 2 2 11 2" xfId="34071"/>
    <cellStyle name="Normal 2 2 12" xfId="34072"/>
    <cellStyle name="Normal 2 2 2" xfId="34073"/>
    <cellStyle name="Normal 2 2 2 2" xfId="34074"/>
    <cellStyle name="Normal 2 2 2 2 2" xfId="34075"/>
    <cellStyle name="Normal 2 2 2 2 2 2" xfId="34076"/>
    <cellStyle name="Normal 2 2 2 2 2 2 2" xfId="34077"/>
    <cellStyle name="Normal 2 2 2 2 2 3" xfId="34078"/>
    <cellStyle name="Normal 2 2 2 2 3" xfId="34079"/>
    <cellStyle name="Normal 2 2 2 2 3 2" xfId="34080"/>
    <cellStyle name="Normal 2 2 2 2 3 2 2" xfId="34081"/>
    <cellStyle name="Normal 2 2 2 2 3 3" xfId="34082"/>
    <cellStyle name="Normal 2 2 2 2 4" xfId="34083"/>
    <cellStyle name="Normal 2 2 2 2 4 2" xfId="34084"/>
    <cellStyle name="Normal 2 2 2 2 5" xfId="34085"/>
    <cellStyle name="Normal 2 2 2 2 5 2" xfId="34086"/>
    <cellStyle name="Normal 2 2 2 2 6" xfId="34087"/>
    <cellStyle name="Normal 2 2 2 3" xfId="34088"/>
    <cellStyle name="Normal 2 2 2 3 2" xfId="34089"/>
    <cellStyle name="Normal 2 2 2 3 2 2" xfId="34090"/>
    <cellStyle name="Normal 2 2 2 3 2 2 2" xfId="34091"/>
    <cellStyle name="Normal 2 2 2 3 2 3" xfId="34092"/>
    <cellStyle name="Normal 2 2 2 3 3" xfId="34093"/>
    <cellStyle name="Normal 2 2 2 3 3 2" xfId="34094"/>
    <cellStyle name="Normal 2 2 2 3 3 2 2" xfId="34095"/>
    <cellStyle name="Normal 2 2 2 3 3 3" xfId="34096"/>
    <cellStyle name="Normal 2 2 2 3 4" xfId="34097"/>
    <cellStyle name="Normal 2 2 2 3 4 2" xfId="34098"/>
    <cellStyle name="Normal 2 2 2 3 5" xfId="34099"/>
    <cellStyle name="Normal 2 2 2 4" xfId="34100"/>
    <cellStyle name="Normal 2 2 2 4 2" xfId="34101"/>
    <cellStyle name="Normal 2 2 2 4 2 2" xfId="34102"/>
    <cellStyle name="Normal 2 2 2 4 3" xfId="34103"/>
    <cellStyle name="Normal 2 2 2 5" xfId="34104"/>
    <cellStyle name="Normal 2 2 2 5 2" xfId="34105"/>
    <cellStyle name="Normal 2 2 2 5 2 2" xfId="34106"/>
    <cellStyle name="Normal 2 2 2 5 3" xfId="34107"/>
    <cellStyle name="Normal 2 2 2 6" xfId="34108"/>
    <cellStyle name="Normal 2 2 2 6 2" xfId="34109"/>
    <cellStyle name="Normal 2 2 2 7" xfId="34110"/>
    <cellStyle name="Normal 2 2 2 7 2" xfId="34111"/>
    <cellStyle name="Normal 2 2 2 8" xfId="34112"/>
    <cellStyle name="Normal 2 2 2_12PCORC Wind Vestas and Royalties" xfId="34113"/>
    <cellStyle name="Normal 2 2 3" xfId="34114"/>
    <cellStyle name="Normal 2 2 3 2" xfId="34115"/>
    <cellStyle name="Normal 2 2 3 2 2" xfId="34116"/>
    <cellStyle name="Normal 2 2 3 2 2 2" xfId="34117"/>
    <cellStyle name="Normal 2 2 3 2 3" xfId="34118"/>
    <cellStyle name="Normal 2 2 3 2 3 2" xfId="34119"/>
    <cellStyle name="Normal 2 2 3 2 3 3" xfId="34120"/>
    <cellStyle name="Normal 2 2 3 2 4" xfId="34121"/>
    <cellStyle name="Normal 2 2 3 3" xfId="34122"/>
    <cellStyle name="Normal 2 2 3 3 2" xfId="34123"/>
    <cellStyle name="Normal 2 2 3 3 2 2" xfId="34124"/>
    <cellStyle name="Normal 2 2 3 3 3" xfId="34125"/>
    <cellStyle name="Normal 2 2 3 4" xfId="34126"/>
    <cellStyle name="Normal 2 2 3 4 2" xfId="34127"/>
    <cellStyle name="Normal 2 2 3 5" xfId="34128"/>
    <cellStyle name="Normal 2 2 3 5 2" xfId="34129"/>
    <cellStyle name="Normal 2 2 3 5 3" xfId="34130"/>
    <cellStyle name="Normal 2 2 3 6" xfId="34131"/>
    <cellStyle name="Normal 2 2 4" xfId="34132"/>
    <cellStyle name="Normal 2 2 4 2" xfId="34133"/>
    <cellStyle name="Normal 2 2 4 2 2" xfId="34134"/>
    <cellStyle name="Normal 2 2 4 2 2 2" xfId="34135"/>
    <cellStyle name="Normal 2 2 4 3" xfId="34136"/>
    <cellStyle name="Normal 2 2 4 3 2" xfId="34137"/>
    <cellStyle name="Normal 2 2 4 3 3" xfId="34138"/>
    <cellStyle name="Normal 2 2 4 4" xfId="34139"/>
    <cellStyle name="Normal 2 2 4 4 2" xfId="34140"/>
    <cellStyle name="Normal 2 2 5" xfId="34141"/>
    <cellStyle name="Normal 2 2 5 2" xfId="34142"/>
    <cellStyle name="Normal 2 2 5 2 2" xfId="34143"/>
    <cellStyle name="Normal 2 2 5 3" xfId="34144"/>
    <cellStyle name="Normal 2 2 6" xfId="34145"/>
    <cellStyle name="Normal 2 2 6 2" xfId="34146"/>
    <cellStyle name="Normal 2 2 6 2 2" xfId="34147"/>
    <cellStyle name="Normal 2 2 6 3" xfId="34148"/>
    <cellStyle name="Normal 2 2 7" xfId="34149"/>
    <cellStyle name="Normal 2 2 7 2" xfId="34150"/>
    <cellStyle name="Normal 2 2 7 2 2" xfId="34151"/>
    <cellStyle name="Normal 2 2 7 3" xfId="34152"/>
    <cellStyle name="Normal 2 2 7 4" xfId="34153"/>
    <cellStyle name="Normal 2 2 8" xfId="34154"/>
    <cellStyle name="Normal 2 2 8 2" xfId="34155"/>
    <cellStyle name="Normal 2 2 8 2 2" xfId="34156"/>
    <cellStyle name="Normal 2 2 8 3" xfId="34157"/>
    <cellStyle name="Normal 2 2 9" xfId="34158"/>
    <cellStyle name="Normal 2 2 9 2" xfId="34159"/>
    <cellStyle name="Normal 2 2 9 3" xfId="34160"/>
    <cellStyle name="Normal 2 2_ Price Inputs" xfId="34161"/>
    <cellStyle name="Normal 2 3" xfId="34162"/>
    <cellStyle name="Normal 2 3 2" xfId="34163"/>
    <cellStyle name="Normal 2 3 2 2" xfId="34164"/>
    <cellStyle name="Normal 2 3 2 2 2" xfId="34165"/>
    <cellStyle name="Normal 2 3 2 2 2 2" xfId="34166"/>
    <cellStyle name="Normal 2 3 2 2 3" xfId="34167"/>
    <cellStyle name="Normal 2 3 2 3" xfId="34168"/>
    <cellStyle name="Normal 2 3 2 3 2" xfId="34169"/>
    <cellStyle name="Normal 2 3 2 3 3" xfId="34170"/>
    <cellStyle name="Normal 2 3 2 4" xfId="34171"/>
    <cellStyle name="Normal 2 3 2 4 2" xfId="34172"/>
    <cellStyle name="Normal 2 3 3" xfId="34173"/>
    <cellStyle name="Normal 2 3 3 2" xfId="34174"/>
    <cellStyle name="Normal 2 3 3 2 2" xfId="34175"/>
    <cellStyle name="Normal 2 3 3 3" xfId="34176"/>
    <cellStyle name="Normal 2 3 3 3 2" xfId="34177"/>
    <cellStyle name="Normal 2 3 3 4" xfId="34178"/>
    <cellStyle name="Normal 2 3 4" xfId="34179"/>
    <cellStyle name="Normal 2 3 4 2" xfId="34180"/>
    <cellStyle name="Normal 2 3 5" xfId="34181"/>
    <cellStyle name="Normal 2 3 5 2" xfId="34182"/>
    <cellStyle name="Normal 2 3 5 3" xfId="34183"/>
    <cellStyle name="Normal 2 3 6" xfId="34184"/>
    <cellStyle name="Normal 2 4" xfId="34185"/>
    <cellStyle name="Normal 2 4 2" xfId="34186"/>
    <cellStyle name="Normal 2 4 2 2" xfId="34187"/>
    <cellStyle name="Normal 2 4 2 2 2" xfId="34188"/>
    <cellStyle name="Normal 2 4 2 2 2 2" xfId="34189"/>
    <cellStyle name="Normal 2 4 2 2 3" xfId="34190"/>
    <cellStyle name="Normal 2 4 2 3" xfId="34191"/>
    <cellStyle name="Normal 2 4 2 3 2" xfId="34192"/>
    <cellStyle name="Normal 2 4 2 3 3" xfId="34193"/>
    <cellStyle name="Normal 2 4 2 4" xfId="34194"/>
    <cellStyle name="Normal 2 4 2 4 2" xfId="34195"/>
    <cellStyle name="Normal 2 4 3" xfId="34196"/>
    <cellStyle name="Normal 2 4 3 2" xfId="34197"/>
    <cellStyle name="Normal 2 4 3 2 2" xfId="34198"/>
    <cellStyle name="Normal 2 4 3 3" xfId="34199"/>
    <cellStyle name="Normal 2 4 4" xfId="34200"/>
    <cellStyle name="Normal 2 4 4 2" xfId="34201"/>
    <cellStyle name="Normal 2 4 5" xfId="34202"/>
    <cellStyle name="Normal 2 4 5 2" xfId="34203"/>
    <cellStyle name="Normal 2 4 5 3" xfId="34204"/>
    <cellStyle name="Normal 2 4 6" xfId="34205"/>
    <cellStyle name="Normal 2 5" xfId="34206"/>
    <cellStyle name="Normal 2 5 2" xfId="34207"/>
    <cellStyle name="Normal 2 5 2 2" xfId="34208"/>
    <cellStyle name="Normal 2 5 2 2 2" xfId="34209"/>
    <cellStyle name="Normal 2 5 2 2 2 2" xfId="34210"/>
    <cellStyle name="Normal 2 5 2 2 3" xfId="34211"/>
    <cellStyle name="Normal 2 5 2 3" xfId="34212"/>
    <cellStyle name="Normal 2 5 2 3 2" xfId="34213"/>
    <cellStyle name="Normal 2 5 2 3 3" xfId="34214"/>
    <cellStyle name="Normal 2 5 2 4" xfId="34215"/>
    <cellStyle name="Normal 2 5 2 4 2" xfId="34216"/>
    <cellStyle name="Normal 2 5 3" xfId="34217"/>
    <cellStyle name="Normal 2 5 3 2" xfId="34218"/>
    <cellStyle name="Normal 2 5 3 2 2" xfId="34219"/>
    <cellStyle name="Normal 2 5 3 3" xfId="34220"/>
    <cellStyle name="Normal 2 5 4" xfId="34221"/>
    <cellStyle name="Normal 2 5 4 2" xfId="34222"/>
    <cellStyle name="Normal 2 5 5" xfId="34223"/>
    <cellStyle name="Normal 2 5 5 2" xfId="34224"/>
    <cellStyle name="Normal 2 5 5 3" xfId="34225"/>
    <cellStyle name="Normal 2 5 6" xfId="34226"/>
    <cellStyle name="Normal 2 6" xfId="34227"/>
    <cellStyle name="Normal 2 6 2" xfId="34228"/>
    <cellStyle name="Normal 2 6 2 2" xfId="34229"/>
    <cellStyle name="Normal 2 6 2 2 2" xfId="34230"/>
    <cellStyle name="Normal 2 6 2 2 2 2" xfId="34231"/>
    <cellStyle name="Normal 2 6 2 3" xfId="34232"/>
    <cellStyle name="Normal 2 6 2 3 2" xfId="34233"/>
    <cellStyle name="Normal 2 6 2 3 3" xfId="34234"/>
    <cellStyle name="Normal 2 6 2 4" xfId="34235"/>
    <cellStyle name="Normal 2 6 2 4 2" xfId="34236"/>
    <cellStyle name="Normal 2 6 3" xfId="34237"/>
    <cellStyle name="Normal 2 6 3 2" xfId="34238"/>
    <cellStyle name="Normal 2 6 3 2 2" xfId="34239"/>
    <cellStyle name="Normal 2 6 4" xfId="34240"/>
    <cellStyle name="Normal 2 6 4 2" xfId="34241"/>
    <cellStyle name="Normal 2 6 4 3" xfId="34242"/>
    <cellStyle name="Normal 2 6 5" xfId="34243"/>
    <cellStyle name="Normal 2 6 5 2" xfId="34244"/>
    <cellStyle name="Normal 2 6 6" xfId="34245"/>
    <cellStyle name="Normal 2 7" xfId="34246"/>
    <cellStyle name="Normal 2 7 2" xfId="34247"/>
    <cellStyle name="Normal 2 7 2 2" xfId="34248"/>
    <cellStyle name="Normal 2 7 2 2 2" xfId="34249"/>
    <cellStyle name="Normal 2 7 2 2 3" xfId="34250"/>
    <cellStyle name="Normal 2 7 2 3" xfId="34251"/>
    <cellStyle name="Normal 2 7 2 4" xfId="34252"/>
    <cellStyle name="Normal 2 7 3" xfId="34253"/>
    <cellStyle name="Normal 2 7 3 2" xfId="34254"/>
    <cellStyle name="Normal 2 7 3 3" xfId="34255"/>
    <cellStyle name="Normal 2 7 4" xfId="34256"/>
    <cellStyle name="Normal 2 7 4 2" xfId="34257"/>
    <cellStyle name="Normal 2 7 5" xfId="34258"/>
    <cellStyle name="Normal 2 8" xfId="34259"/>
    <cellStyle name="Normal 2 8 2" xfId="34260"/>
    <cellStyle name="Normal 2 8 2 2" xfId="34261"/>
    <cellStyle name="Normal 2 8 2 2 2" xfId="34262"/>
    <cellStyle name="Normal 2 8 2 2 2 2" xfId="34263"/>
    <cellStyle name="Normal 2 8 2 2 3" xfId="34264"/>
    <cellStyle name="Normal 2 8 2 3" xfId="34265"/>
    <cellStyle name="Normal 2 8 2 3 2" xfId="34266"/>
    <cellStyle name="Normal 2 8 2 4" xfId="34267"/>
    <cellStyle name="Normal 2 8 3" xfId="34268"/>
    <cellStyle name="Normal 2 8 3 2" xfId="34269"/>
    <cellStyle name="Normal 2 8 3 2 2" xfId="34270"/>
    <cellStyle name="Normal 2 8 3 3" xfId="34271"/>
    <cellStyle name="Normal 2 8 3 4" xfId="34272"/>
    <cellStyle name="Normal 2 8 4" xfId="34273"/>
    <cellStyle name="Normal 2 8 4 2" xfId="34274"/>
    <cellStyle name="Normal 2 8 5" xfId="34275"/>
    <cellStyle name="Normal 2 9" xfId="34276"/>
    <cellStyle name="Normal 2 9 2" xfId="34277"/>
    <cellStyle name="Normal 2 9 2 2" xfId="34278"/>
    <cellStyle name="Normal 2 9 2 2 2" xfId="34279"/>
    <cellStyle name="Normal 2 9 2 3" xfId="34280"/>
    <cellStyle name="Normal 2 9 3" xfId="34281"/>
    <cellStyle name="Normal 2 9 3 2" xfId="34282"/>
    <cellStyle name="Normal 2 9 4" xfId="34283"/>
    <cellStyle name="Normal 2 9 4 2" xfId="34284"/>
    <cellStyle name="Normal 2_16.37E Wild Horse Expansion DeferralRevwrkingfile SF" xfId="34285"/>
    <cellStyle name="Normal 20" xfId="34286"/>
    <cellStyle name="Normal 20 2" xfId="34287"/>
    <cellStyle name="Normal 20 2 2" xfId="34288"/>
    <cellStyle name="Normal 20 2 2 2" xfId="34289"/>
    <cellStyle name="Normal 20 2 2 2 2" xfId="34290"/>
    <cellStyle name="Normal 20 2 3" xfId="34291"/>
    <cellStyle name="Normal 20 2 3 2" xfId="34292"/>
    <cellStyle name="Normal 20 2 3 3" xfId="34293"/>
    <cellStyle name="Normal 20 2 4" xfId="34294"/>
    <cellStyle name="Normal 20 2 4 2" xfId="34295"/>
    <cellStyle name="Normal 20 3" xfId="34296"/>
    <cellStyle name="Normal 20 3 2" xfId="34297"/>
    <cellStyle name="Normal 20 3 2 2" xfId="34298"/>
    <cellStyle name="Normal 20 3 2 2 2" xfId="34299"/>
    <cellStyle name="Normal 20 3 2 2 2 2" xfId="34300"/>
    <cellStyle name="Normal 20 3 2 2 3" xfId="34301"/>
    <cellStyle name="Normal 20 3 2 3" xfId="34302"/>
    <cellStyle name="Normal 20 3 2 3 2" xfId="34303"/>
    <cellStyle name="Normal 20 3 2 4" xfId="34304"/>
    <cellStyle name="Normal 20 3 3" xfId="34305"/>
    <cellStyle name="Normal 20 3 3 2" xfId="34306"/>
    <cellStyle name="Normal 20 3 3 2 2" xfId="34307"/>
    <cellStyle name="Normal 20 3 3 2 2 2" xfId="34308"/>
    <cellStyle name="Normal 20 3 3 2 2 2 2" xfId="34309"/>
    <cellStyle name="Normal 20 3 3 2 2 3" xfId="34310"/>
    <cellStyle name="Normal 20 3 3 2 3" xfId="34311"/>
    <cellStyle name="Normal 20 3 3 2 3 2" xfId="34312"/>
    <cellStyle name="Normal 20 3 3 2 4" xfId="34313"/>
    <cellStyle name="Normal 20 3 3 3" xfId="34314"/>
    <cellStyle name="Normal 20 3 3 3 2" xfId="34315"/>
    <cellStyle name="Normal 20 3 3 3 2 2" xfId="34316"/>
    <cellStyle name="Normal 20 3 3 3 3" xfId="34317"/>
    <cellStyle name="Normal 20 3 3 4" xfId="34318"/>
    <cellStyle name="Normal 20 3 3 4 2" xfId="34319"/>
    <cellStyle name="Normal 20 3 3 5" xfId="34320"/>
    <cellStyle name="Normal 20 3 4" xfId="34321"/>
    <cellStyle name="Normal 20 3 4 2" xfId="34322"/>
    <cellStyle name="Normal 20 3 4 2 2" xfId="34323"/>
    <cellStyle name="Normal 20 3 4 2 2 2" xfId="34324"/>
    <cellStyle name="Normal 20 3 4 2 3" xfId="34325"/>
    <cellStyle name="Normal 20 3 4 3" xfId="34326"/>
    <cellStyle name="Normal 20 3 4 3 2" xfId="34327"/>
    <cellStyle name="Normal 20 3 4 4" xfId="34328"/>
    <cellStyle name="Normal 20 3 5" xfId="34329"/>
    <cellStyle name="Normal 20 3 5 2" xfId="34330"/>
    <cellStyle name="Normal 20 3 5 2 2" xfId="34331"/>
    <cellStyle name="Normal 20 3 5 3" xfId="34332"/>
    <cellStyle name="Normal 20 3 6" xfId="34333"/>
    <cellStyle name="Normal 20 3 6 2" xfId="34334"/>
    <cellStyle name="Normal 20 3 7" xfId="34335"/>
    <cellStyle name="Normal 20 4" xfId="34336"/>
    <cellStyle name="Normal 20 4 2" xfId="34337"/>
    <cellStyle name="Normal 20 4 2 2" xfId="34338"/>
    <cellStyle name="Normal 20 4 3" xfId="34339"/>
    <cellStyle name="Normal 20 4 4" xfId="34340"/>
    <cellStyle name="Normal 20 5" xfId="34341"/>
    <cellStyle name="Normal 20 5 2" xfId="34342"/>
    <cellStyle name="Normal 20 6" xfId="34343"/>
    <cellStyle name="Normal 20 6 2" xfId="34344"/>
    <cellStyle name="Normal 21" xfId="34345"/>
    <cellStyle name="Normal 21 2" xfId="34346"/>
    <cellStyle name="Normal 21 2 2" xfId="34347"/>
    <cellStyle name="Normal 21 2 2 2" xfId="34348"/>
    <cellStyle name="Normal 21 2 2 2 2" xfId="34349"/>
    <cellStyle name="Normal 21 2 2 2 3" xfId="34350"/>
    <cellStyle name="Normal 21 2 2 3" xfId="34351"/>
    <cellStyle name="Normal 21 2 3" xfId="34352"/>
    <cellStyle name="Normal 21 2 3 2" xfId="34353"/>
    <cellStyle name="Normal 21 2 3 2 2" xfId="34354"/>
    <cellStyle name="Normal 21 2 3 3" xfId="34355"/>
    <cellStyle name="Normal 21 2 4" xfId="34356"/>
    <cellStyle name="Normal 21 2 4 2" xfId="34357"/>
    <cellStyle name="Normal 21 2 5" xfId="34358"/>
    <cellStyle name="Normal 21 2 5 2" xfId="34359"/>
    <cellStyle name="Normal 21 2 6" xfId="34360"/>
    <cellStyle name="Normal 21 3" xfId="34361"/>
    <cellStyle name="Normal 21 3 2" xfId="34362"/>
    <cellStyle name="Normal 21 3 2 2" xfId="34363"/>
    <cellStyle name="Normal 21 3 3" xfId="34364"/>
    <cellStyle name="Normal 21 3 4" xfId="34365"/>
    <cellStyle name="Normal 21 4" xfId="34366"/>
    <cellStyle name="Normal 21 4 2" xfId="34367"/>
    <cellStyle name="Normal 21 4 2 2" xfId="34368"/>
    <cellStyle name="Normal 21 4 3" xfId="34369"/>
    <cellStyle name="Normal 21 4 4" xfId="34370"/>
    <cellStyle name="Normal 21 5" xfId="34371"/>
    <cellStyle name="Normal 21 5 2" xfId="34372"/>
    <cellStyle name="Normal 21 5 2 2" xfId="34373"/>
    <cellStyle name="Normal 21 5 3" xfId="34374"/>
    <cellStyle name="Normal 21 5 4" xfId="34375"/>
    <cellStyle name="Normal 21 6" xfId="34376"/>
    <cellStyle name="Normal 21 6 2" xfId="34377"/>
    <cellStyle name="Normal 21 7" xfId="34378"/>
    <cellStyle name="Normal 21 8" xfId="34379"/>
    <cellStyle name="Normal 21_4 31E Reg Asset  Liab and EXH D" xfId="34380"/>
    <cellStyle name="Normal 22" xfId="34381"/>
    <cellStyle name="Normal 22 2" xfId="34382"/>
    <cellStyle name="Normal 22 2 2" xfId="34383"/>
    <cellStyle name="Normal 22 2 2 2" xfId="34384"/>
    <cellStyle name="Normal 22 2 2 2 2" xfId="34385"/>
    <cellStyle name="Normal 22 2 2 3" xfId="34386"/>
    <cellStyle name="Normal 22 2 3" xfId="34387"/>
    <cellStyle name="Normal 22 2 3 2" xfId="34388"/>
    <cellStyle name="Normal 22 2 4" xfId="34389"/>
    <cellStyle name="Normal 22 3" xfId="34390"/>
    <cellStyle name="Normal 22 3 2" xfId="34391"/>
    <cellStyle name="Normal 22 3 2 2" xfId="34392"/>
    <cellStyle name="Normal 22 3 3" xfId="34393"/>
    <cellStyle name="Normal 22 3 4" xfId="34394"/>
    <cellStyle name="Normal 22 4" xfId="34395"/>
    <cellStyle name="Normal 22 4 2" xfId="34396"/>
    <cellStyle name="Normal 22 5" xfId="34397"/>
    <cellStyle name="Normal 22 5 2" xfId="34398"/>
    <cellStyle name="Normal 22 6" xfId="34399"/>
    <cellStyle name="Normal 22 6 2" xfId="34400"/>
    <cellStyle name="Normal 22 7" xfId="34401"/>
    <cellStyle name="Normal 23" xfId="34402"/>
    <cellStyle name="Normal 23 2" xfId="34403"/>
    <cellStyle name="Normal 23 2 2" xfId="34404"/>
    <cellStyle name="Normal 23 2 2 2" xfId="34405"/>
    <cellStyle name="Normal 23 2 2 2 2" xfId="34406"/>
    <cellStyle name="Normal 23 2 2 3" xfId="34407"/>
    <cellStyle name="Normal 23 2 3" xfId="34408"/>
    <cellStyle name="Normal 23 2 3 2" xfId="34409"/>
    <cellStyle name="Normal 23 2 4" xfId="34410"/>
    <cellStyle name="Normal 23 3" xfId="34411"/>
    <cellStyle name="Normal 23 3 2" xfId="34412"/>
    <cellStyle name="Normal 23 3 2 2" xfId="34413"/>
    <cellStyle name="Normal 23 3 3" xfId="34414"/>
    <cellStyle name="Normal 23 3 4" xfId="34415"/>
    <cellStyle name="Normal 23 4" xfId="34416"/>
    <cellStyle name="Normal 23 4 2" xfId="34417"/>
    <cellStyle name="Normal 23 4 3" xfId="34418"/>
    <cellStyle name="Normal 23 5" xfId="34419"/>
    <cellStyle name="Normal 23 5 2" xfId="34420"/>
    <cellStyle name="Normal 23 6" xfId="34421"/>
    <cellStyle name="Normal 24" xfId="34422"/>
    <cellStyle name="Normal 24 2" xfId="34423"/>
    <cellStyle name="Normal 24 2 2" xfId="34424"/>
    <cellStyle name="Normal 24 2 2 2" xfId="34425"/>
    <cellStyle name="Normal 24 2 2 2 2" xfId="34426"/>
    <cellStyle name="Normal 24 2 2 2 3" xfId="34427"/>
    <cellStyle name="Normal 24 2 2 3" xfId="34428"/>
    <cellStyle name="Normal 24 2 3" xfId="34429"/>
    <cellStyle name="Normal 24 2 3 2" xfId="34430"/>
    <cellStyle name="Normal 24 2 4" xfId="34431"/>
    <cellStyle name="Normal 24 2 4 2" xfId="34432"/>
    <cellStyle name="Normal 24 2 5" xfId="34433"/>
    <cellStyle name="Normal 24 2 5 2" xfId="34434"/>
    <cellStyle name="Normal 24 2 6" xfId="34435"/>
    <cellStyle name="Normal 24 3" xfId="34436"/>
    <cellStyle name="Normal 24 3 2" xfId="34437"/>
    <cellStyle name="Normal 24 3 2 2" xfId="34438"/>
    <cellStyle name="Normal 24 3 2 3" xfId="34439"/>
    <cellStyle name="Normal 24 3 3" xfId="34440"/>
    <cellStyle name="Normal 24 3 3 2" xfId="34441"/>
    <cellStyle name="Normal 24 3 4" xfId="34442"/>
    <cellStyle name="Normal 24 4" xfId="34443"/>
    <cellStyle name="Normal 24 4 2" xfId="34444"/>
    <cellStyle name="Normal 24 4 2 2" xfId="34445"/>
    <cellStyle name="Normal 24 4 3" xfId="34446"/>
    <cellStyle name="Normal 24 5" xfId="34447"/>
    <cellStyle name="Normal 24 5 2" xfId="34448"/>
    <cellStyle name="Normal 24 6" xfId="34449"/>
    <cellStyle name="Normal 24_PCA 11 -  Exhibit D Jan 2012 fr A Kellogg" xfId="34450"/>
    <cellStyle name="Normal 25" xfId="34451"/>
    <cellStyle name="Normal 25 2" xfId="34452"/>
    <cellStyle name="Normal 25 2 2" xfId="34453"/>
    <cellStyle name="Normal 25 2 2 2" xfId="34454"/>
    <cellStyle name="Normal 25 2 2 2 2" xfId="34455"/>
    <cellStyle name="Normal 25 2 2 3" xfId="34456"/>
    <cellStyle name="Normal 25 2 3" xfId="34457"/>
    <cellStyle name="Normal 25 2 3 2" xfId="34458"/>
    <cellStyle name="Normal 25 2 4" xfId="34459"/>
    <cellStyle name="Normal 25 2 4 2" xfId="34460"/>
    <cellStyle name="Normal 25 2 5" xfId="34461"/>
    <cellStyle name="Normal 25 3" xfId="34462"/>
    <cellStyle name="Normal 25 3 2" xfId="34463"/>
    <cellStyle name="Normal 25 3 2 2" xfId="34464"/>
    <cellStyle name="Normal 25 3 3" xfId="34465"/>
    <cellStyle name="Normal 25 3 4" xfId="34466"/>
    <cellStyle name="Normal 25 3 5" xfId="34467"/>
    <cellStyle name="Normal 25 4" xfId="34468"/>
    <cellStyle name="Normal 25 4 2" xfId="34469"/>
    <cellStyle name="Normal 25 4 3" xfId="34470"/>
    <cellStyle name="Normal 25 5" xfId="34471"/>
    <cellStyle name="Normal 25 5 2" xfId="34472"/>
    <cellStyle name="Normal 25 6" xfId="34473"/>
    <cellStyle name="Normal 26" xfId="34474"/>
    <cellStyle name="Normal 26 2" xfId="34475"/>
    <cellStyle name="Normal 26 2 2" xfId="34476"/>
    <cellStyle name="Normal 26 2 2 2" xfId="34477"/>
    <cellStyle name="Normal 26 2 2 2 2" xfId="34478"/>
    <cellStyle name="Normal 26 2 2 3" xfId="34479"/>
    <cellStyle name="Normal 26 2 3" xfId="34480"/>
    <cellStyle name="Normal 26 2 3 2" xfId="34481"/>
    <cellStyle name="Normal 26 2 4" xfId="34482"/>
    <cellStyle name="Normal 26 3" xfId="34483"/>
    <cellStyle name="Normal 26 3 2" xfId="34484"/>
    <cellStyle name="Normal 26 3 2 2" xfId="34485"/>
    <cellStyle name="Normal 26 3 3" xfId="34486"/>
    <cellStyle name="Normal 26 3 4" xfId="34487"/>
    <cellStyle name="Normal 26 4" xfId="34488"/>
    <cellStyle name="Normal 26 4 2" xfId="34489"/>
    <cellStyle name="Normal 26 4 2 2" xfId="34490"/>
    <cellStyle name="Normal 26 4 3" xfId="34491"/>
    <cellStyle name="Normal 26 4 4" xfId="34492"/>
    <cellStyle name="Normal 26 4 5" xfId="34493"/>
    <cellStyle name="Normal 26 5" xfId="34494"/>
    <cellStyle name="Normal 26 5 2" xfId="34495"/>
    <cellStyle name="Normal 26 5 3" xfId="34496"/>
    <cellStyle name="Normal 26 6" xfId="34497"/>
    <cellStyle name="Normal 26 7" xfId="34498"/>
    <cellStyle name="Normal 27" xfId="34499"/>
    <cellStyle name="Normal 27 2" xfId="34500"/>
    <cellStyle name="Normal 27 2 2" xfId="34501"/>
    <cellStyle name="Normal 27 2 2 2" xfId="34502"/>
    <cellStyle name="Normal 27 2 2 2 2" xfId="34503"/>
    <cellStyle name="Normal 27 2 2 3" xfId="34504"/>
    <cellStyle name="Normal 27 2 3" xfId="34505"/>
    <cellStyle name="Normal 27 2 3 2" xfId="34506"/>
    <cellStyle name="Normal 27 2 4" xfId="34507"/>
    <cellStyle name="Normal 27 3" xfId="34508"/>
    <cellStyle name="Normal 27 3 2" xfId="34509"/>
    <cellStyle name="Normal 27 3 2 2" xfId="34510"/>
    <cellStyle name="Normal 27 3 3" xfId="34511"/>
    <cellStyle name="Normal 27 4" xfId="34512"/>
    <cellStyle name="Normal 27 4 2" xfId="34513"/>
    <cellStyle name="Normal 27 5" xfId="34514"/>
    <cellStyle name="Normal 27 5 2" xfId="34515"/>
    <cellStyle name="Normal 27 6" xfId="34516"/>
    <cellStyle name="Normal 28" xfId="34517"/>
    <cellStyle name="Normal 28 2" xfId="34518"/>
    <cellStyle name="Normal 28 2 2" xfId="34519"/>
    <cellStyle name="Normal 28 2 2 2" xfId="34520"/>
    <cellStyle name="Normal 28 2 2 2 2" xfId="34521"/>
    <cellStyle name="Normal 28 2 2 3" xfId="34522"/>
    <cellStyle name="Normal 28 2 3" xfId="34523"/>
    <cellStyle name="Normal 28 2 3 2" xfId="34524"/>
    <cellStyle name="Normal 28 2 4" xfId="34525"/>
    <cellStyle name="Normal 28 3" xfId="34526"/>
    <cellStyle name="Normal 28 3 2" xfId="34527"/>
    <cellStyle name="Normal 28 3 2 2" xfId="34528"/>
    <cellStyle name="Normal 28 3 3" xfId="34529"/>
    <cellStyle name="Normal 28 3 4" xfId="34530"/>
    <cellStyle name="Normal 28 4" xfId="34531"/>
    <cellStyle name="Normal 28 4 2" xfId="34532"/>
    <cellStyle name="Normal 28 5" xfId="34533"/>
    <cellStyle name="Normal 28 5 2" xfId="34534"/>
    <cellStyle name="Normal 28 6" xfId="34535"/>
    <cellStyle name="Normal 29" xfId="34536"/>
    <cellStyle name="Normal 29 2" xfId="34537"/>
    <cellStyle name="Normal 29 2 2" xfId="34538"/>
    <cellStyle name="Normal 29 2 2 2" xfId="34539"/>
    <cellStyle name="Normal 29 2 2 2 2" xfId="34540"/>
    <cellStyle name="Normal 29 2 2 3" xfId="34541"/>
    <cellStyle name="Normal 29 2 3" xfId="34542"/>
    <cellStyle name="Normal 29 2 3 2" xfId="34543"/>
    <cellStyle name="Normal 29 2 4" xfId="34544"/>
    <cellStyle name="Normal 29 3" xfId="34545"/>
    <cellStyle name="Normal 29 3 2" xfId="34546"/>
    <cellStyle name="Normal 29 3 2 2" xfId="34547"/>
    <cellStyle name="Normal 29 3 3" xfId="34548"/>
    <cellStyle name="Normal 29 3 4" xfId="34549"/>
    <cellStyle name="Normal 29 4" xfId="34550"/>
    <cellStyle name="Normal 29 4 2" xfId="34551"/>
    <cellStyle name="Normal 29 5" xfId="34552"/>
    <cellStyle name="Normal 29 5 2" xfId="34553"/>
    <cellStyle name="Normal 29 6" xfId="34554"/>
    <cellStyle name="Normal 29 7" xfId="34555"/>
    <cellStyle name="Normal 3" xfId="11"/>
    <cellStyle name="Normal 3 10" xfId="34556"/>
    <cellStyle name="Normal 3 10 2" xfId="34557"/>
    <cellStyle name="Normal 3 10 2 2" xfId="34558"/>
    <cellStyle name="Normal 3 10 3" xfId="34559"/>
    <cellStyle name="Normal 3 10 4" xfId="34560"/>
    <cellStyle name="Normal 3 11" xfId="34561"/>
    <cellStyle name="Normal 3 11 2" xfId="34562"/>
    <cellStyle name="Normal 3 11 2 2" xfId="34563"/>
    <cellStyle name="Normal 3 11 3" xfId="34564"/>
    <cellStyle name="Normal 3 12" xfId="34565"/>
    <cellStyle name="Normal 3 12 2" xfId="34566"/>
    <cellStyle name="Normal 3 13" xfId="34567"/>
    <cellStyle name="Normal 3 13 2" xfId="34568"/>
    <cellStyle name="Normal 3 14" xfId="34569"/>
    <cellStyle name="Normal 3 14 2" xfId="34570"/>
    <cellStyle name="Normal 3 15" xfId="34571"/>
    <cellStyle name="Normal 3 2" xfId="34572"/>
    <cellStyle name="Normal 3 2 2" xfId="34573"/>
    <cellStyle name="Normal 3 2 2 2" xfId="34574"/>
    <cellStyle name="Normal 3 2 2 2 2" xfId="34575"/>
    <cellStyle name="Normal 3 2 2 2 2 2" xfId="34576"/>
    <cellStyle name="Normal 3 2 2 3" xfId="34577"/>
    <cellStyle name="Normal 3 2 2 3 2" xfId="34578"/>
    <cellStyle name="Normal 3 2 2 3 3" xfId="34579"/>
    <cellStyle name="Normal 3 2 2 4" xfId="34580"/>
    <cellStyle name="Normal 3 2 2 4 2" xfId="34581"/>
    <cellStyle name="Normal 3 2 3" xfId="34582"/>
    <cellStyle name="Normal 3 2 3 2" xfId="34583"/>
    <cellStyle name="Normal 3 2 3 2 2" xfId="34584"/>
    <cellStyle name="Normal 3 2 3 2 2 2" xfId="34585"/>
    <cellStyle name="Normal 3 2 3 3" xfId="34586"/>
    <cellStyle name="Normal 3 2 3 3 2" xfId="34587"/>
    <cellStyle name="Normal 3 2 3 4" xfId="34588"/>
    <cellStyle name="Normal 3 2 3 4 2" xfId="34589"/>
    <cellStyle name="Normal 3 2 4" xfId="34590"/>
    <cellStyle name="Normal 3 2 4 2" xfId="34591"/>
    <cellStyle name="Normal 3 2 4 2 2" xfId="34592"/>
    <cellStyle name="Normal 3 2 5" xfId="34593"/>
    <cellStyle name="Normal 3 2 5 2" xfId="34594"/>
    <cellStyle name="Normal 3 2 5 3" xfId="34595"/>
    <cellStyle name="Normal 3 2 6" xfId="34596"/>
    <cellStyle name="Normal 3 2 6 2" xfId="34597"/>
    <cellStyle name="Normal 3 2_Chelan PUD Power Costs (8-10)" xfId="34598"/>
    <cellStyle name="Normal 3 3" xfId="34599"/>
    <cellStyle name="Normal 3 3 2" xfId="34600"/>
    <cellStyle name="Normal 3 3 2 2" xfId="34601"/>
    <cellStyle name="Normal 3 3 2 2 2" xfId="34602"/>
    <cellStyle name="Normal 3 3 2 2 2 2" xfId="34603"/>
    <cellStyle name="Normal 3 3 2 3" xfId="34604"/>
    <cellStyle name="Normal 3 3 2 3 2" xfId="34605"/>
    <cellStyle name="Normal 3 3 2 3 3" xfId="34606"/>
    <cellStyle name="Normal 3 3 2 4" xfId="34607"/>
    <cellStyle name="Normal 3 3 2 4 2" xfId="34608"/>
    <cellStyle name="Normal 3 3 3" xfId="34609"/>
    <cellStyle name="Normal 3 3 3 2" xfId="34610"/>
    <cellStyle name="Normal 3 3 3 2 2" xfId="34611"/>
    <cellStyle name="Normal 3 3 4" xfId="34612"/>
    <cellStyle name="Normal 3 3 4 2" xfId="34613"/>
    <cellStyle name="Normal 3 3 4 3" xfId="34614"/>
    <cellStyle name="Normal 3 3 5" xfId="34615"/>
    <cellStyle name="Normal 3 3 5 2" xfId="34616"/>
    <cellStyle name="Normal 3 3 6" xfId="34617"/>
    <cellStyle name="Normal 3 4" xfId="34618"/>
    <cellStyle name="Normal 3 4 2" xfId="34619"/>
    <cellStyle name="Normal 3 4 2 2" xfId="34620"/>
    <cellStyle name="Normal 3 4 2 2 2" xfId="34621"/>
    <cellStyle name="Normal 3 4 2 2 3" xfId="34622"/>
    <cellStyle name="Normal 3 4 2 3" xfId="34623"/>
    <cellStyle name="Normal 3 4 2 4" xfId="34624"/>
    <cellStyle name="Normal 3 4 3" xfId="34625"/>
    <cellStyle name="Normal 3 4 3 2" xfId="34626"/>
    <cellStyle name="Normal 3 4 3 2 2" xfId="34627"/>
    <cellStyle name="Normal 3 4 3 3" xfId="34628"/>
    <cellStyle name="Normal 3 4 3 4" xfId="34629"/>
    <cellStyle name="Normal 3 4 4" xfId="34630"/>
    <cellStyle name="Normal 3 4 4 2" xfId="34631"/>
    <cellStyle name="Normal 3 4 4 2 2" xfId="34632"/>
    <cellStyle name="Normal 3 4 4 3" xfId="34633"/>
    <cellStyle name="Normal 3 4 5" xfId="34634"/>
    <cellStyle name="Normal 3 4 5 2" xfId="34635"/>
    <cellStyle name="Normal 3 4 6" xfId="34636"/>
    <cellStyle name="Normal 3 5" xfId="34637"/>
    <cellStyle name="Normal 3 5 2" xfId="34638"/>
    <cellStyle name="Normal 3 5 2 2" xfId="34639"/>
    <cellStyle name="Normal 3 5 2 2 2" xfId="34640"/>
    <cellStyle name="Normal 3 5 2 3" xfId="34641"/>
    <cellStyle name="Normal 3 5 3" xfId="34642"/>
    <cellStyle name="Normal 3 5 3 2" xfId="34643"/>
    <cellStyle name="Normal 3 5 3 2 2" xfId="34644"/>
    <cellStyle name="Normal 3 5 3 3" xfId="34645"/>
    <cellStyle name="Normal 3 5 3 4" xfId="34646"/>
    <cellStyle name="Normal 3 5 4" xfId="34647"/>
    <cellStyle name="Normal 3 5 4 2" xfId="34648"/>
    <cellStyle name="Normal 3 5 5" xfId="34649"/>
    <cellStyle name="Normal 3 5 5 2" xfId="34650"/>
    <cellStyle name="Normal 3 6" xfId="34651"/>
    <cellStyle name="Normal 3 6 2" xfId="34652"/>
    <cellStyle name="Normal 3 6 2 2" xfId="34653"/>
    <cellStyle name="Normal 3 6 2 2 2" xfId="34654"/>
    <cellStyle name="Normal 3 6 3" xfId="34655"/>
    <cellStyle name="Normal 3 6 3 2" xfId="34656"/>
    <cellStyle name="Normal 3 6 3 2 2" xfId="34657"/>
    <cellStyle name="Normal 3 6 3 3" xfId="34658"/>
    <cellStyle name="Normal 3 6 3 4" xfId="34659"/>
    <cellStyle name="Normal 3 6 4" xfId="34660"/>
    <cellStyle name="Normal 3 6 4 2" xfId="34661"/>
    <cellStyle name="Normal 3 6 5" xfId="34662"/>
    <cellStyle name="Normal 3 6 5 2" xfId="34663"/>
    <cellStyle name="Normal 3 7" xfId="34664"/>
    <cellStyle name="Normal 3 7 2" xfId="34665"/>
    <cellStyle name="Normal 3 7 2 2" xfId="34666"/>
    <cellStyle name="Normal 3 7 2 2 2" xfId="34667"/>
    <cellStyle name="Normal 3 7 3" xfId="34668"/>
    <cellStyle name="Normal 3 7 3 2" xfId="34669"/>
    <cellStyle name="Normal 3 7 3 2 2" xfId="34670"/>
    <cellStyle name="Normal 3 7 3 3" xfId="34671"/>
    <cellStyle name="Normal 3 7 4" xfId="34672"/>
    <cellStyle name="Normal 3 7 4 2" xfId="34673"/>
    <cellStyle name="Normal 3 7 5" xfId="34674"/>
    <cellStyle name="Normal 3 7 5 2" xfId="34675"/>
    <cellStyle name="Normal 3 8" xfId="34676"/>
    <cellStyle name="Normal 3 8 2" xfId="34677"/>
    <cellStyle name="Normal 3 8 2 2" xfId="34678"/>
    <cellStyle name="Normal 3 8 2 2 2" xfId="34679"/>
    <cellStyle name="Normal 3 8 3" xfId="34680"/>
    <cellStyle name="Normal 3 8 3 2" xfId="34681"/>
    <cellStyle name="Normal 3 8 3 2 2" xfId="34682"/>
    <cellStyle name="Normal 3 8 3 3" xfId="34683"/>
    <cellStyle name="Normal 3 8 4" xfId="34684"/>
    <cellStyle name="Normal 3 8 4 2" xfId="34685"/>
    <cellStyle name="Normal 3 8 5" xfId="34686"/>
    <cellStyle name="Normal 3 8 5 2" xfId="34687"/>
    <cellStyle name="Normal 3 9" xfId="34688"/>
    <cellStyle name="Normal 3 9 2" xfId="34689"/>
    <cellStyle name="Normal 3 9 2 2" xfId="34690"/>
    <cellStyle name="Normal 3 9 2 2 2" xfId="34691"/>
    <cellStyle name="Normal 3 9 3" xfId="34692"/>
    <cellStyle name="Normal 3 9 3 2" xfId="34693"/>
    <cellStyle name="Normal 3 9 3 2 2" xfId="34694"/>
    <cellStyle name="Normal 3 9 3 3" xfId="34695"/>
    <cellStyle name="Normal 3 9 4" xfId="34696"/>
    <cellStyle name="Normal 3 9 4 2" xfId="34697"/>
    <cellStyle name="Normal 3 9 5" xfId="34698"/>
    <cellStyle name="Normal 3 9 5 2" xfId="34699"/>
    <cellStyle name="Normal 3_ Price Inputs" xfId="34700"/>
    <cellStyle name="Normal 30" xfId="34701"/>
    <cellStyle name="Normal 30 2" xfId="34702"/>
    <cellStyle name="Normal 30 2 2" xfId="34703"/>
    <cellStyle name="Normal 30 2 2 2" xfId="34704"/>
    <cellStyle name="Normal 30 2 2 2 2" xfId="34705"/>
    <cellStyle name="Normal 30 2 2 3" xfId="34706"/>
    <cellStyle name="Normal 30 2 3" xfId="34707"/>
    <cellStyle name="Normal 30 2 3 2" xfId="34708"/>
    <cellStyle name="Normal 30 2 4" xfId="34709"/>
    <cellStyle name="Normal 30 3" xfId="34710"/>
    <cellStyle name="Normal 30 3 2" xfId="34711"/>
    <cellStyle name="Normal 30 3 2 2" xfId="34712"/>
    <cellStyle name="Normal 30 3 3" xfId="34713"/>
    <cellStyle name="Normal 30 4" xfId="34714"/>
    <cellStyle name="Normal 30 4 2" xfId="34715"/>
    <cellStyle name="Normal 30 5" xfId="34716"/>
    <cellStyle name="Normal 30 5 2" xfId="34717"/>
    <cellStyle name="Normal 30 6" xfId="34718"/>
    <cellStyle name="Normal 31" xfId="34719"/>
    <cellStyle name="Normal 31 2" xfId="34720"/>
    <cellStyle name="Normal 31 2 2" xfId="34721"/>
    <cellStyle name="Normal 31 2 2 2" xfId="34722"/>
    <cellStyle name="Normal 31 2 2 2 2" xfId="34723"/>
    <cellStyle name="Normal 31 2 2 3" xfId="34724"/>
    <cellStyle name="Normal 31 2 3" xfId="34725"/>
    <cellStyle name="Normal 31 2 3 2" xfId="34726"/>
    <cellStyle name="Normal 31 2 4" xfId="34727"/>
    <cellStyle name="Normal 31 3" xfId="34728"/>
    <cellStyle name="Normal 31 3 2" xfId="34729"/>
    <cellStyle name="Normal 31 3 2 2" xfId="34730"/>
    <cellStyle name="Normal 31 3 3" xfId="34731"/>
    <cellStyle name="Normal 31 4" xfId="34732"/>
    <cellStyle name="Normal 31 4 2" xfId="34733"/>
    <cellStyle name="Normal 31 5" xfId="34734"/>
    <cellStyle name="Normal 31 5 2" xfId="34735"/>
    <cellStyle name="Normal 31 6" xfId="34736"/>
    <cellStyle name="Normal 32" xfId="34737"/>
    <cellStyle name="Normal 32 2" xfId="34738"/>
    <cellStyle name="Normal 32 2 2" xfId="34739"/>
    <cellStyle name="Normal 32 2 2 2" xfId="34740"/>
    <cellStyle name="Normal 32 2 2 2 2" xfId="34741"/>
    <cellStyle name="Normal 32 2 2 3" xfId="34742"/>
    <cellStyle name="Normal 32 2 3" xfId="34743"/>
    <cellStyle name="Normal 32 2 3 2" xfId="34744"/>
    <cellStyle name="Normal 32 2 4" xfId="34745"/>
    <cellStyle name="Normal 32 3" xfId="34746"/>
    <cellStyle name="Normal 32 3 2" xfId="34747"/>
    <cellStyle name="Normal 32 3 2 2" xfId="34748"/>
    <cellStyle name="Normal 32 3 3" xfId="34749"/>
    <cellStyle name="Normal 32 4" xfId="34750"/>
    <cellStyle name="Normal 32 4 2" xfId="34751"/>
    <cellStyle name="Normal 32 5" xfId="34752"/>
    <cellStyle name="Normal 32 5 2" xfId="34753"/>
    <cellStyle name="Normal 32 6" xfId="34754"/>
    <cellStyle name="Normal 33" xfId="34755"/>
    <cellStyle name="Normal 33 2" xfId="34756"/>
    <cellStyle name="Normal 33 2 2" xfId="34757"/>
    <cellStyle name="Normal 33 2 2 2" xfId="34758"/>
    <cellStyle name="Normal 33 2 2 2 2" xfId="34759"/>
    <cellStyle name="Normal 33 2 2 3" xfId="34760"/>
    <cellStyle name="Normal 33 2 3" xfId="34761"/>
    <cellStyle name="Normal 33 2 3 2" xfId="34762"/>
    <cellStyle name="Normal 33 2 4" xfId="34763"/>
    <cellStyle name="Normal 33 3" xfId="34764"/>
    <cellStyle name="Normal 33 3 2" xfId="34765"/>
    <cellStyle name="Normal 33 3 2 2" xfId="34766"/>
    <cellStyle name="Normal 33 3 3" xfId="34767"/>
    <cellStyle name="Normal 33 4" xfId="34768"/>
    <cellStyle name="Normal 33 4 2" xfId="34769"/>
    <cellStyle name="Normal 33 5" xfId="34770"/>
    <cellStyle name="Normal 33 5 2" xfId="34771"/>
    <cellStyle name="Normal 33 6" xfId="34772"/>
    <cellStyle name="Normal 34" xfId="34773"/>
    <cellStyle name="Normal 34 2" xfId="34774"/>
    <cellStyle name="Normal 34 2 2" xfId="34775"/>
    <cellStyle name="Normal 34 2 2 2" xfId="34776"/>
    <cellStyle name="Normal 34 2 2 2 2" xfId="34777"/>
    <cellStyle name="Normal 34 2 2 3" xfId="34778"/>
    <cellStyle name="Normal 34 2 3" xfId="34779"/>
    <cellStyle name="Normal 34 2 3 2" xfId="34780"/>
    <cellStyle name="Normal 34 2 4" xfId="34781"/>
    <cellStyle name="Normal 34 3" xfId="34782"/>
    <cellStyle name="Normal 34 3 2" xfId="34783"/>
    <cellStyle name="Normal 34 3 2 2" xfId="34784"/>
    <cellStyle name="Normal 34 3 3" xfId="34785"/>
    <cellStyle name="Normal 34 4" xfId="34786"/>
    <cellStyle name="Normal 34 4 2" xfId="34787"/>
    <cellStyle name="Normal 34 5" xfId="34788"/>
    <cellStyle name="Normal 34 5 2" xfId="34789"/>
    <cellStyle name="Normal 34 6" xfId="34790"/>
    <cellStyle name="Normal 35" xfId="34791"/>
    <cellStyle name="Normal 35 2" xfId="34792"/>
    <cellStyle name="Normal 35 2 2" xfId="34793"/>
    <cellStyle name="Normal 35 2 2 2" xfId="34794"/>
    <cellStyle name="Normal 35 2 2 2 2" xfId="34795"/>
    <cellStyle name="Normal 35 2 2 3" xfId="34796"/>
    <cellStyle name="Normal 35 2 3" xfId="34797"/>
    <cellStyle name="Normal 35 2 3 2" xfId="34798"/>
    <cellStyle name="Normal 35 2 4" xfId="34799"/>
    <cellStyle name="Normal 35 3" xfId="34800"/>
    <cellStyle name="Normal 35 3 2" xfId="34801"/>
    <cellStyle name="Normal 35 3 2 2" xfId="34802"/>
    <cellStyle name="Normal 35 3 3" xfId="34803"/>
    <cellStyle name="Normal 35 4" xfId="34804"/>
    <cellStyle name="Normal 35 4 2" xfId="34805"/>
    <cellStyle name="Normal 35 5" xfId="34806"/>
    <cellStyle name="Normal 35 5 2" xfId="34807"/>
    <cellStyle name="Normal 35 6" xfId="34808"/>
    <cellStyle name="Normal 36" xfId="34809"/>
    <cellStyle name="Normal 36 2" xfId="34810"/>
    <cellStyle name="Normal 36 2 2" xfId="34811"/>
    <cellStyle name="Normal 36 2 2 2" xfId="34812"/>
    <cellStyle name="Normal 36 2 2 2 2" xfId="34813"/>
    <cellStyle name="Normal 36 2 2 3" xfId="34814"/>
    <cellStyle name="Normal 36 2 3" xfId="34815"/>
    <cellStyle name="Normal 36 2 3 2" xfId="34816"/>
    <cellStyle name="Normal 36 2 4" xfId="34817"/>
    <cellStyle name="Normal 36 3" xfId="34818"/>
    <cellStyle name="Normal 36 3 2" xfId="34819"/>
    <cellStyle name="Normal 36 3 2 2" xfId="34820"/>
    <cellStyle name="Normal 36 3 3" xfId="34821"/>
    <cellStyle name="Normal 36 4" xfId="34822"/>
    <cellStyle name="Normal 36 4 2" xfId="34823"/>
    <cellStyle name="Normal 36 5" xfId="34824"/>
    <cellStyle name="Normal 36 5 2" xfId="34825"/>
    <cellStyle name="Normal 36 6" xfId="34826"/>
    <cellStyle name="Normal 37" xfId="34827"/>
    <cellStyle name="Normal 37 2" xfId="34828"/>
    <cellStyle name="Normal 37 2 2" xfId="34829"/>
    <cellStyle name="Normal 37 2 2 2" xfId="34830"/>
    <cellStyle name="Normal 37 2 2 2 2" xfId="34831"/>
    <cellStyle name="Normal 37 2 2 3" xfId="34832"/>
    <cellStyle name="Normal 37 2 3" xfId="34833"/>
    <cellStyle name="Normal 37 2 3 2" xfId="34834"/>
    <cellStyle name="Normal 37 2 4" xfId="34835"/>
    <cellStyle name="Normal 37 3" xfId="34836"/>
    <cellStyle name="Normal 37 3 2" xfId="34837"/>
    <cellStyle name="Normal 37 3 2 2" xfId="34838"/>
    <cellStyle name="Normal 37 3 3" xfId="34839"/>
    <cellStyle name="Normal 37 4" xfId="34840"/>
    <cellStyle name="Normal 37 4 2" xfId="34841"/>
    <cellStyle name="Normal 37 5" xfId="34842"/>
    <cellStyle name="Normal 37 5 2" xfId="34843"/>
    <cellStyle name="Normal 37 6" xfId="34844"/>
    <cellStyle name="Normal 38" xfId="34845"/>
    <cellStyle name="Normal 38 2" xfId="34846"/>
    <cellStyle name="Normal 38 2 2" xfId="34847"/>
    <cellStyle name="Normal 38 2 2 2" xfId="34848"/>
    <cellStyle name="Normal 38 2 2 2 2" xfId="34849"/>
    <cellStyle name="Normal 38 2 2 3" xfId="34850"/>
    <cellStyle name="Normal 38 2 3" xfId="34851"/>
    <cellStyle name="Normal 38 2 3 2" xfId="34852"/>
    <cellStyle name="Normal 38 2 4" xfId="34853"/>
    <cellStyle name="Normal 38 3" xfId="34854"/>
    <cellStyle name="Normal 38 3 2" xfId="34855"/>
    <cellStyle name="Normal 38 3 2 2" xfId="34856"/>
    <cellStyle name="Normal 38 3 3" xfId="34857"/>
    <cellStyle name="Normal 38 4" xfId="34858"/>
    <cellStyle name="Normal 38 4 2" xfId="34859"/>
    <cellStyle name="Normal 38 5" xfId="34860"/>
    <cellStyle name="Normal 38 5 2" xfId="34861"/>
    <cellStyle name="Normal 38 6" xfId="34862"/>
    <cellStyle name="Normal 39" xfId="34863"/>
    <cellStyle name="Normal 39 2" xfId="34864"/>
    <cellStyle name="Normal 39 2 2" xfId="34865"/>
    <cellStyle name="Normal 39 2 2 2" xfId="34866"/>
    <cellStyle name="Normal 39 2 2 2 2" xfId="34867"/>
    <cellStyle name="Normal 39 2 2 3" xfId="34868"/>
    <cellStyle name="Normal 39 2 3" xfId="34869"/>
    <cellStyle name="Normal 39 2 3 2" xfId="34870"/>
    <cellStyle name="Normal 39 2 4" xfId="34871"/>
    <cellStyle name="Normal 39 3" xfId="34872"/>
    <cellStyle name="Normal 39 3 2" xfId="34873"/>
    <cellStyle name="Normal 39 3 2 2" xfId="34874"/>
    <cellStyle name="Normal 39 3 3" xfId="34875"/>
    <cellStyle name="Normal 39 4" xfId="34876"/>
    <cellStyle name="Normal 39 4 2" xfId="34877"/>
    <cellStyle name="Normal 39 5" xfId="34878"/>
    <cellStyle name="Normal 39 5 2" xfId="34879"/>
    <cellStyle name="Normal 39 6" xfId="34880"/>
    <cellStyle name="Normal 4" xfId="34881"/>
    <cellStyle name="Normal 4 2" xfId="34882"/>
    <cellStyle name="Normal 4 2 2" xfId="34883"/>
    <cellStyle name="Normal 4 2 2 2" xfId="34884"/>
    <cellStyle name="Normal 4 2 2 2 2" xfId="34885"/>
    <cellStyle name="Normal 4 2 2 2 2 2" xfId="34886"/>
    <cellStyle name="Normal 4 2 2 3" xfId="34887"/>
    <cellStyle name="Normal 4 2 2 3 2" xfId="34888"/>
    <cellStyle name="Normal 4 2 2 3 3" xfId="34889"/>
    <cellStyle name="Normal 4 2 2 4" xfId="34890"/>
    <cellStyle name="Normal 4 2 2 4 2" xfId="34891"/>
    <cellStyle name="Normal 4 2 3" xfId="34892"/>
    <cellStyle name="Normal 4 2 3 2" xfId="34893"/>
    <cellStyle name="Normal 4 2 3 2 2" xfId="34894"/>
    <cellStyle name="Normal 4 2 3 3" xfId="34895"/>
    <cellStyle name="Normal 4 2 3 4" xfId="34896"/>
    <cellStyle name="Normal 4 2 4" xfId="34897"/>
    <cellStyle name="Normal 4 2 4 2" xfId="34898"/>
    <cellStyle name="Normal 4 2 4 2 2" xfId="34899"/>
    <cellStyle name="Normal 4 2 4 3" xfId="34900"/>
    <cellStyle name="Normal 4 2 5" xfId="34901"/>
    <cellStyle name="Normal 4 2 5 2" xfId="34902"/>
    <cellStyle name="Normal 4 2 6" xfId="34903"/>
    <cellStyle name="Normal 4 2 6 2" xfId="34904"/>
    <cellStyle name="Normal 4 2 7" xfId="34905"/>
    <cellStyle name="Normal 4 2 7 2" xfId="34906"/>
    <cellStyle name="Normal 4 2 8" xfId="34907"/>
    <cellStyle name="Normal 4 3" xfId="34908"/>
    <cellStyle name="Normal 4 3 2" xfId="34909"/>
    <cellStyle name="Normal 4 3 2 2" xfId="34910"/>
    <cellStyle name="Normal 4 3 2 2 2" xfId="34911"/>
    <cellStyle name="Normal 4 3 3" xfId="34912"/>
    <cellStyle name="Normal 4 3 3 2" xfId="34913"/>
    <cellStyle name="Normal 4 3 3 2 2" xfId="34914"/>
    <cellStyle name="Normal 4 3 3 3" xfId="34915"/>
    <cellStyle name="Normal 4 3 3 4" xfId="34916"/>
    <cellStyle name="Normal 4 3 4" xfId="34917"/>
    <cellStyle name="Normal 4 3 4 2" xfId="34918"/>
    <cellStyle name="Normal 4 3 4 3" xfId="34919"/>
    <cellStyle name="Normal 4 3 5" xfId="34920"/>
    <cellStyle name="Normal 4 3 5 2" xfId="34921"/>
    <cellStyle name="Normal 4 3 6" xfId="34922"/>
    <cellStyle name="Normal 4 3 7" xfId="34923"/>
    <cellStyle name="Normal 4 4" xfId="34924"/>
    <cellStyle name="Normal 4 4 2" xfId="34925"/>
    <cellStyle name="Normal 4 4 2 2" xfId="34926"/>
    <cellStyle name="Normal 4 4 2 2 2" xfId="34927"/>
    <cellStyle name="Normal 4 4 3" xfId="34928"/>
    <cellStyle name="Normal 4 4 3 2" xfId="34929"/>
    <cellStyle name="Normal 4 4 3 3" xfId="34930"/>
    <cellStyle name="Normal 4 4 4" xfId="34931"/>
    <cellStyle name="Normal 4 4 4 2" xfId="34932"/>
    <cellStyle name="Normal 4 5" xfId="34933"/>
    <cellStyle name="Normal 4 5 2" xfId="34934"/>
    <cellStyle name="Normal 4 5 2 2" xfId="34935"/>
    <cellStyle name="Normal 4 5 3" xfId="34936"/>
    <cellStyle name="Normal 4 6" xfId="34937"/>
    <cellStyle name="Normal 4 6 2" xfId="34938"/>
    <cellStyle name="Normal 4 6 3" xfId="34939"/>
    <cellStyle name="Normal 4 7" xfId="34940"/>
    <cellStyle name="Normal 4 8" xfId="34941"/>
    <cellStyle name="Normal 4_ Price Inputs" xfId="34942"/>
    <cellStyle name="Normal 40" xfId="34943"/>
    <cellStyle name="Normal 40 2" xfId="34944"/>
    <cellStyle name="Normal 40 2 2" xfId="34945"/>
    <cellStyle name="Normal 40 2 2 2" xfId="34946"/>
    <cellStyle name="Normal 40 2 2 2 2" xfId="34947"/>
    <cellStyle name="Normal 40 2 2 3" xfId="34948"/>
    <cellStyle name="Normal 40 2 3" xfId="34949"/>
    <cellStyle name="Normal 40 2 3 2" xfId="34950"/>
    <cellStyle name="Normal 40 2 4" xfId="34951"/>
    <cellStyle name="Normal 40 3" xfId="34952"/>
    <cellStyle name="Normal 40 3 2" xfId="34953"/>
    <cellStyle name="Normal 40 3 2 2" xfId="34954"/>
    <cellStyle name="Normal 40 3 3" xfId="34955"/>
    <cellStyle name="Normal 40 4" xfId="34956"/>
    <cellStyle name="Normal 41" xfId="34957"/>
    <cellStyle name="Normal 41 2" xfId="34958"/>
    <cellStyle name="Normal 41 2 2" xfId="34959"/>
    <cellStyle name="Normal 41 2 2 2" xfId="34960"/>
    <cellStyle name="Normal 41 2 3" xfId="34961"/>
    <cellStyle name="Normal 41 2 3 2" xfId="34962"/>
    <cellStyle name="Normal 41 2 4" xfId="34963"/>
    <cellStyle name="Normal 41 3" xfId="34964"/>
    <cellStyle name="Normal 41 3 2" xfId="34965"/>
    <cellStyle name="Normal 41 3 2 2" xfId="34966"/>
    <cellStyle name="Normal 41 3 3" xfId="34967"/>
    <cellStyle name="Normal 41 4" xfId="34968"/>
    <cellStyle name="Normal 41 4 2" xfId="34969"/>
    <cellStyle name="Normal 41 4 2 2" xfId="34970"/>
    <cellStyle name="Normal 41 4 3" xfId="34971"/>
    <cellStyle name="Normal 41 5" xfId="34972"/>
    <cellStyle name="Normal 42" xfId="34973"/>
    <cellStyle name="Normal 42 2" xfId="34974"/>
    <cellStyle name="Normal 42 2 2" xfId="34975"/>
    <cellStyle name="Normal 42 2 2 2" xfId="34976"/>
    <cellStyle name="Normal 42 2 2 2 2" xfId="34977"/>
    <cellStyle name="Normal 42 2 2 3" xfId="34978"/>
    <cellStyle name="Normal 42 2 3" xfId="34979"/>
    <cellStyle name="Normal 42 2 3 2" xfId="34980"/>
    <cellStyle name="Normal 42 2 4" xfId="34981"/>
    <cellStyle name="Normal 42 2 5" xfId="34982"/>
    <cellStyle name="Normal 42 3" xfId="34983"/>
    <cellStyle name="Normal 42 3 2" xfId="34984"/>
    <cellStyle name="Normal 42 3 2 2" xfId="34985"/>
    <cellStyle name="Normal 42 3 3" xfId="34986"/>
    <cellStyle name="Normal 42 4" xfId="34987"/>
    <cellStyle name="Normal 42 4 2" xfId="34988"/>
    <cellStyle name="Normal 42 4 2 2" xfId="34989"/>
    <cellStyle name="Normal 42 4 3" xfId="34990"/>
    <cellStyle name="Normal 42 5" xfId="34991"/>
    <cellStyle name="Normal 42 5 2" xfId="34992"/>
    <cellStyle name="Normal 42 5 2 2" xfId="34993"/>
    <cellStyle name="Normal 42 5 3" xfId="34994"/>
    <cellStyle name="Normal 42 6" xfId="34995"/>
    <cellStyle name="Normal 42 7" xfId="34996"/>
    <cellStyle name="Normal 43" xfId="34997"/>
    <cellStyle name="Normal 43 2" xfId="34998"/>
    <cellStyle name="Normal 43 2 2" xfId="34999"/>
    <cellStyle name="Normal 43 2 2 2" xfId="35000"/>
    <cellStyle name="Normal 43 2 3" xfId="35001"/>
    <cellStyle name="Normal 43 2 3 2" xfId="35002"/>
    <cellStyle name="Normal 43 2 4" xfId="35003"/>
    <cellStyle name="Normal 43 3" xfId="35004"/>
    <cellStyle name="Normal 43 3 2" xfId="35005"/>
    <cellStyle name="Normal 43 3 2 2" xfId="35006"/>
    <cellStyle name="Normal 43 3 3" xfId="35007"/>
    <cellStyle name="Normal 43 4" xfId="35008"/>
    <cellStyle name="Normal 43 4 2" xfId="35009"/>
    <cellStyle name="Normal 43 5" xfId="35010"/>
    <cellStyle name="Normal 44" xfId="35011"/>
    <cellStyle name="Normal 44 2" xfId="35012"/>
    <cellStyle name="Normal 44 2 2" xfId="35013"/>
    <cellStyle name="Normal 44 2 2 2" xfId="35014"/>
    <cellStyle name="Normal 44 2 2 2 2" xfId="35015"/>
    <cellStyle name="Normal 44 2 2 3" xfId="35016"/>
    <cellStyle name="Normal 44 2 3" xfId="35017"/>
    <cellStyle name="Normal 44 2 3 2" xfId="35018"/>
    <cellStyle name="Normal 44 2 4" xfId="35019"/>
    <cellStyle name="Normal 44 2 4 2" xfId="35020"/>
    <cellStyle name="Normal 44 2 5" xfId="35021"/>
    <cellStyle name="Normal 44 3" xfId="35022"/>
    <cellStyle name="Normal 44 3 2" xfId="35023"/>
    <cellStyle name="Normal 44 3 2 2" xfId="35024"/>
    <cellStyle name="Normal 44 3 3" xfId="35025"/>
    <cellStyle name="Normal 44 3 3 2" xfId="35026"/>
    <cellStyle name="Normal 44 3 4" xfId="35027"/>
    <cellStyle name="Normal 44 4" xfId="35028"/>
    <cellStyle name="Normal 44 4 2" xfId="35029"/>
    <cellStyle name="Normal 44 4 2 2" xfId="35030"/>
    <cellStyle name="Normal 44 4 3" xfId="35031"/>
    <cellStyle name="Normal 44 5" xfId="35032"/>
    <cellStyle name="Normal 44 5 2" xfId="35033"/>
    <cellStyle name="Normal 44 5 2 2" xfId="35034"/>
    <cellStyle name="Normal 44 5 3" xfId="35035"/>
    <cellStyle name="Normal 44 6" xfId="35036"/>
    <cellStyle name="Normal 44 7" xfId="35037"/>
    <cellStyle name="Normal 44 8" xfId="35038"/>
    <cellStyle name="Normal 45" xfId="35039"/>
    <cellStyle name="Normal 45 2" xfId="35040"/>
    <cellStyle name="Normal 45 2 2" xfId="35041"/>
    <cellStyle name="Normal 45 2 2 2" xfId="35042"/>
    <cellStyle name="Normal 45 2 3" xfId="35043"/>
    <cellStyle name="Normal 45 2 3 2" xfId="35044"/>
    <cellStyle name="Normal 45 2 4" xfId="35045"/>
    <cellStyle name="Normal 45 3" xfId="35046"/>
    <cellStyle name="Normal 45 3 2" xfId="35047"/>
    <cellStyle name="Normal 45 4" xfId="35048"/>
    <cellStyle name="Normal 45 4 2" xfId="35049"/>
    <cellStyle name="Normal 45 5" xfId="35050"/>
    <cellStyle name="Normal 45 5 2" xfId="35051"/>
    <cellStyle name="Normal 45 6" xfId="35052"/>
    <cellStyle name="Normal 45 7" xfId="35053"/>
    <cellStyle name="Normal 45 8" xfId="35054"/>
    <cellStyle name="Normal 46" xfId="35055"/>
    <cellStyle name="Normal 46 2" xfId="35056"/>
    <cellStyle name="Normal 46 2 2" xfId="35057"/>
    <cellStyle name="Normal 46 2 2 2" xfId="35058"/>
    <cellStyle name="Normal 46 2 2 2 2" xfId="35059"/>
    <cellStyle name="Normal 46 2 2 3" xfId="35060"/>
    <cellStyle name="Normal 46 2 3" xfId="35061"/>
    <cellStyle name="Normal 46 2 3 2" xfId="35062"/>
    <cellStyle name="Normal 46 2 4" xfId="35063"/>
    <cellStyle name="Normal 46 2 5" xfId="35064"/>
    <cellStyle name="Normal 46 3" xfId="35065"/>
    <cellStyle name="Normal 46 3 2" xfId="35066"/>
    <cellStyle name="Normal 46 3 2 2" xfId="35067"/>
    <cellStyle name="Normal 46 3 3" xfId="35068"/>
    <cellStyle name="Normal 46 4" xfId="35069"/>
    <cellStyle name="Normal 46 4 2" xfId="35070"/>
    <cellStyle name="Normal 46 4 2 2" xfId="35071"/>
    <cellStyle name="Normal 46 4 3" xfId="35072"/>
    <cellStyle name="Normal 46 5" xfId="35073"/>
    <cellStyle name="Normal 46 5 2" xfId="35074"/>
    <cellStyle name="Normal 46 6" xfId="35075"/>
    <cellStyle name="Normal 47" xfId="35076"/>
    <cellStyle name="Normal 47 2" xfId="35077"/>
    <cellStyle name="Normal 47 2 2" xfId="35078"/>
    <cellStyle name="Normal 47 2 2 2" xfId="35079"/>
    <cellStyle name="Normal 47 2 3" xfId="35080"/>
    <cellStyle name="Normal 47 2 3 2" xfId="35081"/>
    <cellStyle name="Normal 47 2 4" xfId="35082"/>
    <cellStyle name="Normal 47 3" xfId="35083"/>
    <cellStyle name="Normal 47 3 2" xfId="35084"/>
    <cellStyle name="Normal 47 3 2 2" xfId="35085"/>
    <cellStyle name="Normal 47 3 3" xfId="35086"/>
    <cellStyle name="Normal 47 4" xfId="35087"/>
    <cellStyle name="Normal 47 4 2" xfId="35088"/>
    <cellStyle name="Normal 47 4 2 2" xfId="35089"/>
    <cellStyle name="Normal 47 4 3" xfId="35090"/>
    <cellStyle name="Normal 47 5" xfId="35091"/>
    <cellStyle name="Normal 47 5 2" xfId="35092"/>
    <cellStyle name="Normal 47 6" xfId="35093"/>
    <cellStyle name="Normal 48" xfId="35094"/>
    <cellStyle name="Normal 48 2" xfId="35095"/>
    <cellStyle name="Normal 48 2 2" xfId="35096"/>
    <cellStyle name="Normal 48 2 2 2" xfId="35097"/>
    <cellStyle name="Normal 48 2 3" xfId="35098"/>
    <cellStyle name="Normal 48 2 3 2" xfId="35099"/>
    <cellStyle name="Normal 48 2 4" xfId="35100"/>
    <cellStyle name="Normal 48 3" xfId="35101"/>
    <cellStyle name="Normal 48 3 2" xfId="35102"/>
    <cellStyle name="Normal 48 3 2 2" xfId="35103"/>
    <cellStyle name="Normal 48 3 3" xfId="35104"/>
    <cellStyle name="Normal 48 4" xfId="35105"/>
    <cellStyle name="Normal 48 4 2" xfId="35106"/>
    <cellStyle name="Normal 48 4 2 2" xfId="35107"/>
    <cellStyle name="Normal 48 4 3" xfId="35108"/>
    <cellStyle name="Normal 48 5" xfId="35109"/>
    <cellStyle name="Normal 48 6" xfId="35110"/>
    <cellStyle name="Normal 49" xfId="35111"/>
    <cellStyle name="Normal 49 2" xfId="35112"/>
    <cellStyle name="Normal 49 2 2" xfId="35113"/>
    <cellStyle name="Normal 49 2 2 2" xfId="35114"/>
    <cellStyle name="Normal 49 2 3" xfId="35115"/>
    <cellStyle name="Normal 49 3" xfId="35116"/>
    <cellStyle name="Normal 49 3 2" xfId="35117"/>
    <cellStyle name="Normal 49 3 2 2" xfId="35118"/>
    <cellStyle name="Normal 49 3 3" xfId="35119"/>
    <cellStyle name="Normal 49 4" xfId="35120"/>
    <cellStyle name="Normal 49 4 2" xfId="35121"/>
    <cellStyle name="Normal 49 4 2 2" xfId="35122"/>
    <cellStyle name="Normal 49 4 3" xfId="35123"/>
    <cellStyle name="Normal 49 5" xfId="35124"/>
    <cellStyle name="Normal 49 5 2" xfId="35125"/>
    <cellStyle name="Normal 49 6" xfId="35126"/>
    <cellStyle name="Normal 49 7" xfId="35127"/>
    <cellStyle name="Normal 5" xfId="35128"/>
    <cellStyle name="Normal 5 2" xfId="35129"/>
    <cellStyle name="Normal 5 2 2" xfId="35130"/>
    <cellStyle name="Normal 5 2 2 2" xfId="35131"/>
    <cellStyle name="Normal 5 2 2 2 2" xfId="35132"/>
    <cellStyle name="Normal 5 2 2 3" xfId="35133"/>
    <cellStyle name="Normal 5 2 3" xfId="35134"/>
    <cellStyle name="Normal 5 2 3 2" xfId="35135"/>
    <cellStyle name="Normal 5 2 3 2 2" xfId="35136"/>
    <cellStyle name="Normal 5 2 3 3" xfId="35137"/>
    <cellStyle name="Normal 5 2 3 4" xfId="35138"/>
    <cellStyle name="Normal 5 2 4" xfId="35139"/>
    <cellStyle name="Normal 5 2 4 2" xfId="35140"/>
    <cellStyle name="Normal 5 2 5" xfId="35141"/>
    <cellStyle name="Normal 5 2 5 2" xfId="35142"/>
    <cellStyle name="Normal 5 2 6" xfId="35143"/>
    <cellStyle name="Normal 5 3" xfId="35144"/>
    <cellStyle name="Normal 5 3 2" xfId="35145"/>
    <cellStyle name="Normal 5 3 2 2" xfId="35146"/>
    <cellStyle name="Normal 5 3 2 3" xfId="35147"/>
    <cellStyle name="Normal 5 3 3" xfId="35148"/>
    <cellStyle name="Normal 5 3 4" xfId="35149"/>
    <cellStyle name="Normal 5 4" xfId="35150"/>
    <cellStyle name="Normal 5 4 2" xfId="35151"/>
    <cellStyle name="Normal 5 4 3" xfId="35152"/>
    <cellStyle name="Normal 5 5" xfId="35153"/>
    <cellStyle name="Normal 5 5 2" xfId="35154"/>
    <cellStyle name="Normal 5 6" xfId="35155"/>
    <cellStyle name="Normal 5_2011 CBR Rev Calc by schedule" xfId="35156"/>
    <cellStyle name="Normal 50" xfId="35157"/>
    <cellStyle name="Normal 50 2" xfId="35158"/>
    <cellStyle name="Normal 50 2 2" xfId="35159"/>
    <cellStyle name="Normal 50 2 2 2" xfId="35160"/>
    <cellStyle name="Normal 50 2 3" xfId="35161"/>
    <cellStyle name="Normal 50 3" xfId="35162"/>
    <cellStyle name="Normal 50 3 2" xfId="35163"/>
    <cellStyle name="Normal 50 3 2 2" xfId="35164"/>
    <cellStyle name="Normal 50 3 3" xfId="35165"/>
    <cellStyle name="Normal 50 4" xfId="35166"/>
    <cellStyle name="Normal 50 4 2" xfId="35167"/>
    <cellStyle name="Normal 50 4 2 2" xfId="35168"/>
    <cellStyle name="Normal 50 4 3" xfId="35169"/>
    <cellStyle name="Normal 50 5" xfId="35170"/>
    <cellStyle name="Normal 50 5 2" xfId="35171"/>
    <cellStyle name="Normal 50 6" xfId="35172"/>
    <cellStyle name="Normal 50 7" xfId="35173"/>
    <cellStyle name="Normal 51" xfId="35174"/>
    <cellStyle name="Normal 51 2" xfId="35175"/>
    <cellStyle name="Normal 51 2 2" xfId="35176"/>
    <cellStyle name="Normal 51 2 2 2" xfId="35177"/>
    <cellStyle name="Normal 51 2 3" xfId="35178"/>
    <cellStyle name="Normal 51 2 3 2" xfId="35179"/>
    <cellStyle name="Normal 51 2 4" xfId="35180"/>
    <cellStyle name="Normal 51 3" xfId="35181"/>
    <cellStyle name="Normal 51 3 2" xfId="35182"/>
    <cellStyle name="Normal 51 4" xfId="35183"/>
    <cellStyle name="Normal 51 4 2" xfId="35184"/>
    <cellStyle name="Normal 51 5" xfId="35185"/>
    <cellStyle name="Normal 51 5 2" xfId="35186"/>
    <cellStyle name="Normal 51 6" xfId="35187"/>
    <cellStyle name="Normal 52" xfId="35188"/>
    <cellStyle name="Normal 52 2" xfId="35189"/>
    <cellStyle name="Normal 52 2 2" xfId="35190"/>
    <cellStyle name="Normal 52 2 2 2" xfId="35191"/>
    <cellStyle name="Normal 52 2 3" xfId="35192"/>
    <cellStyle name="Normal 52 3" xfId="35193"/>
    <cellStyle name="Normal 52 3 2" xfId="35194"/>
    <cellStyle name="Normal 52 4" xfId="35195"/>
    <cellStyle name="Normal 52 4 2" xfId="35196"/>
    <cellStyle name="Normal 52 5" xfId="35197"/>
    <cellStyle name="Normal 53" xfId="35198"/>
    <cellStyle name="Normal 53 2" xfId="35199"/>
    <cellStyle name="Normal 53 2 2" xfId="35200"/>
    <cellStyle name="Normal 53 2 2 2" xfId="35201"/>
    <cellStyle name="Normal 53 2 3" xfId="35202"/>
    <cellStyle name="Normal 53 2 4" xfId="35203"/>
    <cellStyle name="Normal 53 3" xfId="35204"/>
    <cellStyle name="Normal 53 3 2" xfId="35205"/>
    <cellStyle name="Normal 53 3 2 2" xfId="35206"/>
    <cellStyle name="Normal 53 3 3" xfId="35207"/>
    <cellStyle name="Normal 53 4" xfId="35208"/>
    <cellStyle name="Normal 53 4 2" xfId="35209"/>
    <cellStyle name="Normal 53 5" xfId="35210"/>
    <cellStyle name="Normal 54" xfId="35211"/>
    <cellStyle name="Normal 54 2" xfId="35212"/>
    <cellStyle name="Normal 54 2 2" xfId="35213"/>
    <cellStyle name="Normal 54 2 2 2" xfId="35214"/>
    <cellStyle name="Normal 54 2 3" xfId="35215"/>
    <cellStyle name="Normal 54 2 4" xfId="35216"/>
    <cellStyle name="Normal 54 3" xfId="35217"/>
    <cellStyle name="Normal 54 3 2" xfId="35218"/>
    <cellStyle name="Normal 54 3 2 2" xfId="35219"/>
    <cellStyle name="Normal 54 3 3" xfId="35220"/>
    <cellStyle name="Normal 54 4" xfId="35221"/>
    <cellStyle name="Normal 54 4 2" xfId="35222"/>
    <cellStyle name="Normal 54 5" xfId="35223"/>
    <cellStyle name="Normal 54 6" xfId="35224"/>
    <cellStyle name="Normal 55" xfId="35225"/>
    <cellStyle name="Normal 55 2" xfId="35226"/>
    <cellStyle name="Normal 55 2 2" xfId="35227"/>
    <cellStyle name="Normal 55 2 2 2" xfId="35228"/>
    <cellStyle name="Normal 55 2 3" xfId="35229"/>
    <cellStyle name="Normal 55 2 4" xfId="35230"/>
    <cellStyle name="Normal 55 3" xfId="35231"/>
    <cellStyle name="Normal 55 3 2" xfId="35232"/>
    <cellStyle name="Normal 55 4" xfId="35233"/>
    <cellStyle name="Normal 55 4 2" xfId="35234"/>
    <cellStyle name="Normal 55 5" xfId="35235"/>
    <cellStyle name="Normal 56" xfId="35236"/>
    <cellStyle name="Normal 56 2" xfId="35237"/>
    <cellStyle name="Normal 56 2 2" xfId="35238"/>
    <cellStyle name="Normal 56 2 2 2" xfId="35239"/>
    <cellStyle name="Normal 56 2 3" xfId="35240"/>
    <cellStyle name="Normal 56 2 4" xfId="35241"/>
    <cellStyle name="Normal 56 3" xfId="35242"/>
    <cellStyle name="Normal 56 3 2" xfId="35243"/>
    <cellStyle name="Normal 56 4" xfId="35244"/>
    <cellStyle name="Normal 56 4 2" xfId="35245"/>
    <cellStyle name="Normal 56 5" xfId="35246"/>
    <cellStyle name="Normal 57" xfId="35247"/>
    <cellStyle name="Normal 57 2" xfId="35248"/>
    <cellStyle name="Normal 57 2 2" xfId="35249"/>
    <cellStyle name="Normal 57 2 2 2" xfId="35250"/>
    <cellStyle name="Normal 57 2 3" xfId="35251"/>
    <cellStyle name="Normal 57 2 4" xfId="35252"/>
    <cellStyle name="Normal 57 3" xfId="35253"/>
    <cellStyle name="Normal 57 3 2" xfId="35254"/>
    <cellStyle name="Normal 57 4" xfId="35255"/>
    <cellStyle name="Normal 57 4 2" xfId="35256"/>
    <cellStyle name="Normal 57 5" xfId="35257"/>
    <cellStyle name="Normal 58" xfId="35258"/>
    <cellStyle name="Normal 58 2" xfId="35259"/>
    <cellStyle name="Normal 58 2 2" xfId="35260"/>
    <cellStyle name="Normal 58 2 2 2" xfId="35261"/>
    <cellStyle name="Normal 58 2 3" xfId="35262"/>
    <cellStyle name="Normal 58 2 4" xfId="35263"/>
    <cellStyle name="Normal 58 3" xfId="35264"/>
    <cellStyle name="Normal 58 3 2" xfId="35265"/>
    <cellStyle name="Normal 58 4" xfId="35266"/>
    <cellStyle name="Normal 58 4 2" xfId="35267"/>
    <cellStyle name="Normal 58 5" xfId="35268"/>
    <cellStyle name="Normal 59" xfId="35269"/>
    <cellStyle name="Normal 59 2" xfId="35270"/>
    <cellStyle name="Normal 59 2 2" xfId="35271"/>
    <cellStyle name="Normal 59 2 2 2" xfId="35272"/>
    <cellStyle name="Normal 59 2 3" xfId="35273"/>
    <cellStyle name="Normal 59 3" xfId="35274"/>
    <cellStyle name="Normal 59 3 2" xfId="35275"/>
    <cellStyle name="Normal 59 4" xfId="35276"/>
    <cellStyle name="Normal 59 4 2" xfId="35277"/>
    <cellStyle name="Normal 59 5" xfId="35278"/>
    <cellStyle name="Normal 6" xfId="35279"/>
    <cellStyle name="Normal 6 2" xfId="35280"/>
    <cellStyle name="Normal 6 2 2" xfId="35281"/>
    <cellStyle name="Normal 6 2 2 2" xfId="35282"/>
    <cellStyle name="Normal 6 2 2 2 2" xfId="35283"/>
    <cellStyle name="Normal 6 2 2 3" xfId="35284"/>
    <cellStyle name="Normal 6 2 3" xfId="35285"/>
    <cellStyle name="Normal 6 2 3 2" xfId="35286"/>
    <cellStyle name="Normal 6 2 3 2 2" xfId="35287"/>
    <cellStyle name="Normal 6 2 3 3" xfId="35288"/>
    <cellStyle name="Normal 6 2 3 4" xfId="35289"/>
    <cellStyle name="Normal 6 2 4" xfId="35290"/>
    <cellStyle name="Normal 6 2 4 2" xfId="35291"/>
    <cellStyle name="Normal 6 2 5" xfId="35292"/>
    <cellStyle name="Normal 6 3" xfId="35293"/>
    <cellStyle name="Normal 6 3 2" xfId="35294"/>
    <cellStyle name="Normal 6 3 2 2" xfId="35295"/>
    <cellStyle name="Normal 6 3 2 2 2" xfId="35296"/>
    <cellStyle name="Normal 6 3 2 3" xfId="35297"/>
    <cellStyle name="Normal 6 3 3" xfId="35298"/>
    <cellStyle name="Normal 6 3 3 2" xfId="35299"/>
    <cellStyle name="Normal 6 3 3 3" xfId="35300"/>
    <cellStyle name="Normal 6 3 4" xfId="35301"/>
    <cellStyle name="Normal 6 3 4 2" xfId="35302"/>
    <cellStyle name="Normal 6 3 5" xfId="35303"/>
    <cellStyle name="Normal 6 4" xfId="35304"/>
    <cellStyle name="Normal 6 4 2" xfId="35305"/>
    <cellStyle name="Normal 6 4 2 2" xfId="35306"/>
    <cellStyle name="Normal 6 4 3" xfId="35307"/>
    <cellStyle name="Normal 6 5" xfId="35308"/>
    <cellStyle name="Normal 6 5 2" xfId="35309"/>
    <cellStyle name="Normal 6 5 3" xfId="35310"/>
    <cellStyle name="Normal 6 6" xfId="35311"/>
    <cellStyle name="Normal 6 6 2" xfId="35312"/>
    <cellStyle name="Normal 6 6 2 2" xfId="35313"/>
    <cellStyle name="Normal 6 6 3" xfId="35314"/>
    <cellStyle name="Normal 6 7" xfId="35315"/>
    <cellStyle name="Normal 6 8" xfId="35316"/>
    <cellStyle name="Normal 6 9" xfId="35317"/>
    <cellStyle name="Normal 6_2010 PTC's Sept10_Aug11 (Version 4)" xfId="35318"/>
    <cellStyle name="Normal 60" xfId="35319"/>
    <cellStyle name="Normal 60 2" xfId="35320"/>
    <cellStyle name="Normal 60 2 2" xfId="35321"/>
    <cellStyle name="Normal 60 2 2 2" xfId="35322"/>
    <cellStyle name="Normal 60 2 3" xfId="35323"/>
    <cellStyle name="Normal 60 3" xfId="35324"/>
    <cellStyle name="Normal 60 3 2" xfId="35325"/>
    <cellStyle name="Normal 60 4" xfId="35326"/>
    <cellStyle name="Normal 60 4 2" xfId="35327"/>
    <cellStyle name="Normal 60 5" xfId="35328"/>
    <cellStyle name="Normal 61" xfId="35329"/>
    <cellStyle name="Normal 61 2" xfId="35330"/>
    <cellStyle name="Normal 61 2 2" xfId="35331"/>
    <cellStyle name="Normal 61 2 2 2" xfId="35332"/>
    <cellStyle name="Normal 61 2 3" xfId="35333"/>
    <cellStyle name="Normal 61 3" xfId="35334"/>
    <cellStyle name="Normal 61 3 2" xfId="35335"/>
    <cellStyle name="Normal 61 4" xfId="35336"/>
    <cellStyle name="Normal 62" xfId="35337"/>
    <cellStyle name="Normal 62 2" xfId="35338"/>
    <cellStyle name="Normal 62 2 2" xfId="35339"/>
    <cellStyle name="Normal 62 3" xfId="35340"/>
    <cellStyle name="Normal 63" xfId="35341"/>
    <cellStyle name="Normal 63 2" xfId="35342"/>
    <cellStyle name="Normal 63 2 2" xfId="35343"/>
    <cellStyle name="Normal 63 2 3" xfId="35344"/>
    <cellStyle name="Normal 63 3" xfId="35345"/>
    <cellStyle name="Normal 63 3 2" xfId="35346"/>
    <cellStyle name="Normal 63 4" xfId="35347"/>
    <cellStyle name="Normal 64" xfId="35348"/>
    <cellStyle name="Normal 64 2" xfId="35349"/>
    <cellStyle name="Normal 64 2 2" xfId="35350"/>
    <cellStyle name="Normal 64 2 3" xfId="35351"/>
    <cellStyle name="Normal 64 3" xfId="35352"/>
    <cellStyle name="Normal 64 3 2" xfId="35353"/>
    <cellStyle name="Normal 64 4" xfId="35354"/>
    <cellStyle name="Normal 65" xfId="35355"/>
    <cellStyle name="Normal 65 2" xfId="35356"/>
    <cellStyle name="Normal 65 2 2" xfId="35357"/>
    <cellStyle name="Normal 65 2 3" xfId="35358"/>
    <cellStyle name="Normal 65 3" xfId="35359"/>
    <cellStyle name="Normal 65 3 2" xfId="35360"/>
    <cellStyle name="Normal 65 4" xfId="35361"/>
    <cellStyle name="Normal 66" xfId="35362"/>
    <cellStyle name="Normal 66 2" xfId="35363"/>
    <cellStyle name="Normal 66 2 2" xfId="35364"/>
    <cellStyle name="Normal 66 2 3" xfId="35365"/>
    <cellStyle name="Normal 66 3" xfId="35366"/>
    <cellStyle name="Normal 66 3 2" xfId="35367"/>
    <cellStyle name="Normal 66 4" xfId="35368"/>
    <cellStyle name="Normal 66 5" xfId="35369"/>
    <cellStyle name="Normal 67" xfId="35370"/>
    <cellStyle name="Normal 67 2" xfId="35371"/>
    <cellStyle name="Normal 67 2 2" xfId="35372"/>
    <cellStyle name="Normal 67 2 3" xfId="35373"/>
    <cellStyle name="Normal 67 3" xfId="35374"/>
    <cellStyle name="Normal 67 3 2" xfId="35375"/>
    <cellStyle name="Normal 67 4" xfId="35376"/>
    <cellStyle name="Normal 68" xfId="35377"/>
    <cellStyle name="Normal 68 2" xfId="35378"/>
    <cellStyle name="Normal 68 2 2" xfId="35379"/>
    <cellStyle name="Normal 68 2 3" xfId="35380"/>
    <cellStyle name="Normal 68 3" xfId="35381"/>
    <cellStyle name="Normal 68 3 2" xfId="35382"/>
    <cellStyle name="Normal 68 4" xfId="35383"/>
    <cellStyle name="Normal 69" xfId="35384"/>
    <cellStyle name="Normal 69 2" xfId="35385"/>
    <cellStyle name="Normal 69 2 2" xfId="35386"/>
    <cellStyle name="Normal 69 2 3" xfId="35387"/>
    <cellStyle name="Normal 69 3" xfId="35388"/>
    <cellStyle name="Normal 69 3 2" xfId="35389"/>
    <cellStyle name="Normal 69 4" xfId="35390"/>
    <cellStyle name="Normal 7" xfId="35391"/>
    <cellStyle name="Normal 7 2" xfId="35392"/>
    <cellStyle name="Normal 7 2 2" xfId="35393"/>
    <cellStyle name="Normal 7 2 2 2" xfId="35394"/>
    <cellStyle name="Normal 7 2 2 2 2" xfId="35395"/>
    <cellStyle name="Normal 7 2 2 2 3" xfId="35396"/>
    <cellStyle name="Normal 7 2 2 3" xfId="35397"/>
    <cellStyle name="Normal 7 2 3" xfId="35398"/>
    <cellStyle name="Normal 7 2 3 2" xfId="35399"/>
    <cellStyle name="Normal 7 2 3 2 2" xfId="35400"/>
    <cellStyle name="Normal 7 2 3 3" xfId="35401"/>
    <cellStyle name="Normal 7 2 3 4" xfId="35402"/>
    <cellStyle name="Normal 7 2 4" xfId="35403"/>
    <cellStyle name="Normal 7 2 4 2" xfId="35404"/>
    <cellStyle name="Normal 7 2 5" xfId="35405"/>
    <cellStyle name="Normal 7 2 6" xfId="35406"/>
    <cellStyle name="Normal 7 3" xfId="35407"/>
    <cellStyle name="Normal 7 3 2" xfId="35408"/>
    <cellStyle name="Normal 7 3 2 2" xfId="35409"/>
    <cellStyle name="Normal 7 3 2 3" xfId="35410"/>
    <cellStyle name="Normal 7 3 3" xfId="35411"/>
    <cellStyle name="Normal 7 4" xfId="35412"/>
    <cellStyle name="Normal 7 4 2" xfId="35413"/>
    <cellStyle name="Normal 7 4 3" xfId="35414"/>
    <cellStyle name="Normal 7 4 4" xfId="35415"/>
    <cellStyle name="Normal 7 5" xfId="35416"/>
    <cellStyle name="Normal 7 5 2" xfId="35417"/>
    <cellStyle name="Normal 7 5 2 2" xfId="35418"/>
    <cellStyle name="Normal 7 5 3" xfId="35419"/>
    <cellStyle name="Normal 7 6" xfId="35420"/>
    <cellStyle name="Normal 7 6 2" xfId="35421"/>
    <cellStyle name="Normal 7 7" xfId="35422"/>
    <cellStyle name="Normal 70" xfId="35423"/>
    <cellStyle name="Normal 70 2" xfId="35424"/>
    <cellStyle name="Normal 70 2 2" xfId="35425"/>
    <cellStyle name="Normal 70 2 3" xfId="35426"/>
    <cellStyle name="Normal 70 3" xfId="35427"/>
    <cellStyle name="Normal 71" xfId="35428"/>
    <cellStyle name="Normal 71 2" xfId="35429"/>
    <cellStyle name="Normal 71 2 2" xfId="35430"/>
    <cellStyle name="Normal 71 3" xfId="35431"/>
    <cellStyle name="Normal 72" xfId="35432"/>
    <cellStyle name="Normal 72 2" xfId="35433"/>
    <cellStyle name="Normal 72 2 2" xfId="35434"/>
    <cellStyle name="Normal 72 2 3" xfId="35435"/>
    <cellStyle name="Normal 72 3" xfId="35436"/>
    <cellStyle name="Normal 72 4" xfId="35437"/>
    <cellStyle name="Normal 73" xfId="35438"/>
    <cellStyle name="Normal 73 2" xfId="35439"/>
    <cellStyle name="Normal 73 2 2" xfId="35440"/>
    <cellStyle name="Normal 73 3" xfId="35441"/>
    <cellStyle name="Normal 73 3 2" xfId="35442"/>
    <cellStyle name="Normal 73 4" xfId="35443"/>
    <cellStyle name="Normal 74" xfId="35444"/>
    <cellStyle name="Normal 74 2" xfId="35445"/>
    <cellStyle name="Normal 74 2 2" xfId="35446"/>
    <cellStyle name="Normal 74 3" xfId="35447"/>
    <cellStyle name="Normal 74 3 2" xfId="35448"/>
    <cellStyle name="Normal 74 4" xfId="35449"/>
    <cellStyle name="Normal 75" xfId="35450"/>
    <cellStyle name="Normal 75 2" xfId="35451"/>
    <cellStyle name="Normal 75 2 2" xfId="35452"/>
    <cellStyle name="Normal 75 3" xfId="35453"/>
    <cellStyle name="Normal 75 3 2" xfId="35454"/>
    <cellStyle name="Normal 75 4" xfId="35455"/>
    <cellStyle name="Normal 76" xfId="35456"/>
    <cellStyle name="Normal 76 2" xfId="35457"/>
    <cellStyle name="Normal 76 2 2" xfId="35458"/>
    <cellStyle name="Normal 76 3" xfId="35459"/>
    <cellStyle name="Normal 76 3 2" xfId="35460"/>
    <cellStyle name="Normal 76 4" xfId="35461"/>
    <cellStyle name="Normal 77" xfId="35462"/>
    <cellStyle name="Normal 77 2" xfId="35463"/>
    <cellStyle name="Normal 77 2 2" xfId="35464"/>
    <cellStyle name="Normal 77 3" xfId="35465"/>
    <cellStyle name="Normal 77 3 2" xfId="35466"/>
    <cellStyle name="Normal 77 4" xfId="35467"/>
    <cellStyle name="Normal 78" xfId="35468"/>
    <cellStyle name="Normal 78 2" xfId="35469"/>
    <cellStyle name="Normal 78 2 2" xfId="35470"/>
    <cellStyle name="Normal 78 3" xfId="35471"/>
    <cellStyle name="Normal 78 3 2" xfId="35472"/>
    <cellStyle name="Normal 78 4" xfId="35473"/>
    <cellStyle name="Normal 79" xfId="35474"/>
    <cellStyle name="Normal 79 2" xfId="35475"/>
    <cellStyle name="Normal 79 2 2" xfId="35476"/>
    <cellStyle name="Normal 79 3" xfId="35477"/>
    <cellStyle name="Normal 79 3 2" xfId="35478"/>
    <cellStyle name="Normal 79 4" xfId="35479"/>
    <cellStyle name="Normal 8" xfId="35480"/>
    <cellStyle name="Normal 8 2" xfId="35481"/>
    <cellStyle name="Normal 8 2 2" xfId="35482"/>
    <cellStyle name="Normal 8 2 2 2" xfId="35483"/>
    <cellStyle name="Normal 8 2 2 2 2" xfId="35484"/>
    <cellStyle name="Normal 8 2 2 3" xfId="35485"/>
    <cellStyle name="Normal 8 2 3" xfId="35486"/>
    <cellStyle name="Normal 8 2 3 2" xfId="35487"/>
    <cellStyle name="Normal 8 2 3 2 2" xfId="35488"/>
    <cellStyle name="Normal 8 2 3 3" xfId="35489"/>
    <cellStyle name="Normal 8 2 3 4" xfId="35490"/>
    <cellStyle name="Normal 8 2 4" xfId="35491"/>
    <cellStyle name="Normal 8 2 4 2" xfId="35492"/>
    <cellStyle name="Normal 8 2 5" xfId="35493"/>
    <cellStyle name="Normal 8 2 5 2" xfId="35494"/>
    <cellStyle name="Normal 8 2 6" xfId="35495"/>
    <cellStyle name="Normal 8 3" xfId="35496"/>
    <cellStyle name="Normal 8 3 2" xfId="35497"/>
    <cellStyle name="Normal 8 3 2 2" xfId="35498"/>
    <cellStyle name="Normal 8 3 2 3" xfId="35499"/>
    <cellStyle name="Normal 8 3 3" xfId="35500"/>
    <cellStyle name="Normal 8 4" xfId="35501"/>
    <cellStyle name="Normal 8 4 2" xfId="35502"/>
    <cellStyle name="Normal 8 4 3" xfId="35503"/>
    <cellStyle name="Normal 8 5" xfId="35504"/>
    <cellStyle name="Normal 8 5 2" xfId="35505"/>
    <cellStyle name="Normal 8 6" xfId="35506"/>
    <cellStyle name="Normal 80" xfId="35507"/>
    <cellStyle name="Normal 80 2" xfId="35508"/>
    <cellStyle name="Normal 80 2 2" xfId="35509"/>
    <cellStyle name="Normal 80 3" xfId="35510"/>
    <cellStyle name="Normal 80 3 2" xfId="35511"/>
    <cellStyle name="Normal 80 4" xfId="35512"/>
    <cellStyle name="Normal 81" xfId="35513"/>
    <cellStyle name="Normal 81 2" xfId="35514"/>
    <cellStyle name="Normal 81 2 2" xfId="35515"/>
    <cellStyle name="Normal 81 3" xfId="35516"/>
    <cellStyle name="Normal 81 3 2" xfId="35517"/>
    <cellStyle name="Normal 81 4" xfId="35518"/>
    <cellStyle name="Normal 82" xfId="35519"/>
    <cellStyle name="Normal 82 2" xfId="35520"/>
    <cellStyle name="Normal 82 2 2" xfId="35521"/>
    <cellStyle name="Normal 82 3" xfId="35522"/>
    <cellStyle name="Normal 82 3 2" xfId="35523"/>
    <cellStyle name="Normal 82 4" xfId="35524"/>
    <cellStyle name="Normal 83" xfId="35525"/>
    <cellStyle name="Normal 83 2" xfId="35526"/>
    <cellStyle name="Normal 83 2 2" xfId="35527"/>
    <cellStyle name="Normal 83 2 3" xfId="35528"/>
    <cellStyle name="Normal 83 3" xfId="35529"/>
    <cellStyle name="Normal 83 3 2" xfId="35530"/>
    <cellStyle name="Normal 83 4" xfId="35531"/>
    <cellStyle name="Normal 84" xfId="35532"/>
    <cellStyle name="Normal 84 2" xfId="35533"/>
    <cellStyle name="Normal 84 2 2" xfId="35534"/>
    <cellStyle name="Normal 84 2 3" xfId="35535"/>
    <cellStyle name="Normal 84 3" xfId="35536"/>
    <cellStyle name="Normal 84 3 2" xfId="35537"/>
    <cellStyle name="Normal 84 4" xfId="35538"/>
    <cellStyle name="Normal 85" xfId="35539"/>
    <cellStyle name="Normal 85 2" xfId="35540"/>
    <cellStyle name="Normal 85 2 2" xfId="35541"/>
    <cellStyle name="Normal 85 2 3" xfId="35542"/>
    <cellStyle name="Normal 85 3" xfId="35543"/>
    <cellStyle name="Normal 85 3 2" xfId="35544"/>
    <cellStyle name="Normal 85 4" xfId="35545"/>
    <cellStyle name="Normal 86" xfId="35546"/>
    <cellStyle name="Normal 86 2" xfId="35547"/>
    <cellStyle name="Normal 86 2 2" xfId="35548"/>
    <cellStyle name="Normal 86 2 3" xfId="35549"/>
    <cellStyle name="Normal 86 3" xfId="35550"/>
    <cellStyle name="Normal 86 4" xfId="35551"/>
    <cellStyle name="Normal 87" xfId="35552"/>
    <cellStyle name="Normal 87 2" xfId="35553"/>
    <cellStyle name="Normal 87 2 2" xfId="35554"/>
    <cellStyle name="Normal 87 3" xfId="35555"/>
    <cellStyle name="Normal 88" xfId="35556"/>
    <cellStyle name="Normal 88 2" xfId="35557"/>
    <cellStyle name="Normal 88 2 2" xfId="35558"/>
    <cellStyle name="Normal 88 3" xfId="35559"/>
    <cellStyle name="Normal 89" xfId="35560"/>
    <cellStyle name="Normal 89 2" xfId="35561"/>
    <cellStyle name="Normal 89 2 2" xfId="35562"/>
    <cellStyle name="Normal 89 3" xfId="35563"/>
    <cellStyle name="Normal 9" xfId="35564"/>
    <cellStyle name="Normal 9 2" xfId="35565"/>
    <cellStyle name="Normal 9 2 2" xfId="35566"/>
    <cellStyle name="Normal 9 2 2 2" xfId="35567"/>
    <cellStyle name="Normal 9 2 2 2 2" xfId="35568"/>
    <cellStyle name="Normal 9 2 2 2 3" xfId="35569"/>
    <cellStyle name="Normal 9 2 2 3" xfId="35570"/>
    <cellStyle name="Normal 9 2 2 3 2" xfId="35571"/>
    <cellStyle name="Normal 9 2 2 4" xfId="35572"/>
    <cellStyle name="Normal 9 2 3" xfId="35573"/>
    <cellStyle name="Normal 9 2 3 2" xfId="35574"/>
    <cellStyle name="Normal 9 2 3 2 2" xfId="35575"/>
    <cellStyle name="Normal 9 2 3 3" xfId="35576"/>
    <cellStyle name="Normal 9 2 3 4" xfId="35577"/>
    <cellStyle name="Normal 9 2 4" xfId="35578"/>
    <cellStyle name="Normal 9 2 4 2" xfId="35579"/>
    <cellStyle name="Normal 9 2 5" xfId="35580"/>
    <cellStyle name="Normal 9 2 5 2" xfId="35581"/>
    <cellStyle name="Normal 9 2 6" xfId="35582"/>
    <cellStyle name="Normal 9 3" xfId="35583"/>
    <cellStyle name="Normal 9 3 2" xfId="35584"/>
    <cellStyle name="Normal 9 3 2 2" xfId="35585"/>
    <cellStyle name="Normal 9 3 2 3" xfId="35586"/>
    <cellStyle name="Normal 9 3 3" xfId="35587"/>
    <cellStyle name="Normal 9 3 4" xfId="35588"/>
    <cellStyle name="Normal 9 4" xfId="35589"/>
    <cellStyle name="Normal 9 4 2" xfId="35590"/>
    <cellStyle name="Normal 9 4 3" xfId="35591"/>
    <cellStyle name="Normal 9 4 3 2" xfId="35592"/>
    <cellStyle name="Normal 9 4 4" xfId="35593"/>
    <cellStyle name="Normal 9 5" xfId="35594"/>
    <cellStyle name="Normal 9 5 2" xfId="35595"/>
    <cellStyle name="Normal 9 5 2 2" xfId="35596"/>
    <cellStyle name="Normal 9 5 3" xfId="35597"/>
    <cellStyle name="Normal 9 6" xfId="35598"/>
    <cellStyle name="Normal 9 7" xfId="35599"/>
    <cellStyle name="Normal 9_NOL Analysis(For Ann Kellog and  Pete Winne)" xfId="35600"/>
    <cellStyle name="Normal 90" xfId="35601"/>
    <cellStyle name="Normal 90 2" xfId="35602"/>
    <cellStyle name="Normal 90 2 2" xfId="35603"/>
    <cellStyle name="Normal 90 3" xfId="35604"/>
    <cellStyle name="Normal 91" xfId="35605"/>
    <cellStyle name="Normal 91 2" xfId="35606"/>
    <cellStyle name="Normal 91 2 2" xfId="35607"/>
    <cellStyle name="Normal 91 3" xfId="35608"/>
    <cellStyle name="Normal 92" xfId="35609"/>
    <cellStyle name="Normal 92 2" xfId="35610"/>
    <cellStyle name="Normal 92 2 2" xfId="35611"/>
    <cellStyle name="Normal 92 3" xfId="35612"/>
    <cellStyle name="Normal 93" xfId="35613"/>
    <cellStyle name="Normal 93 2" xfId="35614"/>
    <cellStyle name="Normal 93 2 2" xfId="35615"/>
    <cellStyle name="Normal 93 3" xfId="35616"/>
    <cellStyle name="Normal 94" xfId="35617"/>
    <cellStyle name="Normal 94 2" xfId="35618"/>
    <cellStyle name="Normal 94 2 2" xfId="35619"/>
    <cellStyle name="Normal 94 3" xfId="35620"/>
    <cellStyle name="Normal 94 3 2" xfId="35621"/>
    <cellStyle name="Normal 94 4" xfId="35622"/>
    <cellStyle name="Normal 95" xfId="35623"/>
    <cellStyle name="Normal 95 2" xfId="35624"/>
    <cellStyle name="Normal 95 2 2" xfId="35625"/>
    <cellStyle name="Normal 95 2 3" xfId="35626"/>
    <cellStyle name="Normal 95 3" xfId="35627"/>
    <cellStyle name="Normal 95 4" xfId="35628"/>
    <cellStyle name="Normal 95 5" xfId="35629"/>
    <cellStyle name="Normal 96" xfId="35630"/>
    <cellStyle name="Normal 96 2" xfId="35631"/>
    <cellStyle name="Normal 96 2 2" xfId="35632"/>
    <cellStyle name="Normal 96 3" xfId="35633"/>
    <cellStyle name="Normal 96 3 2" xfId="35634"/>
    <cellStyle name="Normal 96 4" xfId="35635"/>
    <cellStyle name="Normal 97" xfId="35636"/>
    <cellStyle name="Normal 97 2" xfId="35637"/>
    <cellStyle name="Normal 97 2 2" xfId="35638"/>
    <cellStyle name="Normal 97 3" xfId="35639"/>
    <cellStyle name="Normal 97 4" xfId="35640"/>
    <cellStyle name="Normal 98" xfId="35641"/>
    <cellStyle name="Normal 98 2" xfId="35642"/>
    <cellStyle name="Normal 98 2 2" xfId="35643"/>
    <cellStyle name="Normal 98 3" xfId="35644"/>
    <cellStyle name="Normal 98 4" xfId="35645"/>
    <cellStyle name="Normal 98 5" xfId="35646"/>
    <cellStyle name="Normal 99" xfId="35647"/>
    <cellStyle name="Normal 99 2" xfId="35648"/>
    <cellStyle name="Normal 99 2 2" xfId="35649"/>
    <cellStyle name="Normal 99 3" xfId="35650"/>
    <cellStyle name="Normal 99 4" xfId="35651"/>
    <cellStyle name="Normal 99 5" xfId="35652"/>
    <cellStyle name="Normal_Sheet2" xfId="4"/>
    <cellStyle name="Note 10" xfId="35653"/>
    <cellStyle name="Note 10 2" xfId="35654"/>
    <cellStyle name="Note 10 2 2" xfId="35655"/>
    <cellStyle name="Note 10 2 2 2" xfId="35656"/>
    <cellStyle name="Note 10 2 3" xfId="35657"/>
    <cellStyle name="Note 10 2 4" xfId="35658"/>
    <cellStyle name="Note 10 3" xfId="35659"/>
    <cellStyle name="Note 10 3 2" xfId="35660"/>
    <cellStyle name="Note 10 3 2 2" xfId="35661"/>
    <cellStyle name="Note 10 3 3" xfId="35662"/>
    <cellStyle name="Note 10 4" xfId="35663"/>
    <cellStyle name="Note 10 4 2" xfId="35664"/>
    <cellStyle name="Note 10 5" xfId="35665"/>
    <cellStyle name="Note 10 5 2" xfId="35666"/>
    <cellStyle name="Note 10 6" xfId="35667"/>
    <cellStyle name="Note 10 6 2" xfId="35668"/>
    <cellStyle name="Note 10 7" xfId="35669"/>
    <cellStyle name="Note 10 7 2" xfId="35670"/>
    <cellStyle name="Note 10 8" xfId="35671"/>
    <cellStyle name="Note 11" xfId="35672"/>
    <cellStyle name="Note 11 2" xfId="35673"/>
    <cellStyle name="Note 11 2 2" xfId="35674"/>
    <cellStyle name="Note 11 2 2 2" xfId="35675"/>
    <cellStyle name="Note 11 2 3" xfId="35676"/>
    <cellStyle name="Note 11 2 4" xfId="35677"/>
    <cellStyle name="Note 11 2 5" xfId="35678"/>
    <cellStyle name="Note 11 3" xfId="35679"/>
    <cellStyle name="Note 11 3 2" xfId="35680"/>
    <cellStyle name="Note 11 3 2 2" xfId="35681"/>
    <cellStyle name="Note 11 3 3" xfId="35682"/>
    <cellStyle name="Note 11 3 4" xfId="35683"/>
    <cellStyle name="Note 11 3 5" xfId="35684"/>
    <cellStyle name="Note 11 4" xfId="35685"/>
    <cellStyle name="Note 11 4 2" xfId="35686"/>
    <cellStyle name="Note 11 4 3" xfId="35687"/>
    <cellStyle name="Note 11 5" xfId="35688"/>
    <cellStyle name="Note 11 6" xfId="35689"/>
    <cellStyle name="Note 12" xfId="35690"/>
    <cellStyle name="Note 12 2" xfId="35691"/>
    <cellStyle name="Note 12 2 2" xfId="35692"/>
    <cellStyle name="Note 12 2 2 2" xfId="35693"/>
    <cellStyle name="Note 12 2 2 2 2" xfId="35694"/>
    <cellStyle name="Note 12 2 3" xfId="35695"/>
    <cellStyle name="Note 12 2 3 2" xfId="35696"/>
    <cellStyle name="Note 12 2 3 3" xfId="35697"/>
    <cellStyle name="Note 12 2 4" xfId="35698"/>
    <cellStyle name="Note 12 2 4 2" xfId="35699"/>
    <cellStyle name="Note 12 2 5" xfId="35700"/>
    <cellStyle name="Note 12 2 6" xfId="35701"/>
    <cellStyle name="Note 12 3" xfId="35702"/>
    <cellStyle name="Note 12 3 2" xfId="35703"/>
    <cellStyle name="Note 12 3 2 2" xfId="35704"/>
    <cellStyle name="Note 12 3 2 3" xfId="35705"/>
    <cellStyle name="Note 12 3 2 4" xfId="35706"/>
    <cellStyle name="Note 12 3 2 5" xfId="35707"/>
    <cellStyle name="Note 12 3 2 6" xfId="35708"/>
    <cellStyle name="Note 12 3 2 7" xfId="35709"/>
    <cellStyle name="Note 12 3 3" xfId="35710"/>
    <cellStyle name="Note 12 3 4" xfId="35711"/>
    <cellStyle name="Note 12 3 5" xfId="35712"/>
    <cellStyle name="Note 12 3 6" xfId="35713"/>
    <cellStyle name="Note 12 3 7" xfId="35714"/>
    <cellStyle name="Note 12 3 8" xfId="35715"/>
    <cellStyle name="Note 12 4" xfId="35716"/>
    <cellStyle name="Note 12 4 2" xfId="35717"/>
    <cellStyle name="Note 12 4 2 2" xfId="35718"/>
    <cellStyle name="Note 12 4 3" xfId="35719"/>
    <cellStyle name="Note 12 4 4" xfId="35720"/>
    <cellStyle name="Note 12 4 5" xfId="35721"/>
    <cellStyle name="Note 12 4 6" xfId="35722"/>
    <cellStyle name="Note 12 4 7" xfId="35723"/>
    <cellStyle name="Note 12 5" xfId="35724"/>
    <cellStyle name="Note 12 5 2" xfId="35725"/>
    <cellStyle name="Note 12 5 2 2" xfId="35726"/>
    <cellStyle name="Note 12 5 3" xfId="35727"/>
    <cellStyle name="Note 12 6" xfId="35728"/>
    <cellStyle name="Note 12 6 2" xfId="35729"/>
    <cellStyle name="Note 12 7" xfId="35730"/>
    <cellStyle name="Note 12 8" xfId="35731"/>
    <cellStyle name="Note 13" xfId="35732"/>
    <cellStyle name="Note 13 2" xfId="35733"/>
    <cellStyle name="Note 13 2 2" xfId="35734"/>
    <cellStyle name="Note 13 2 3" xfId="35735"/>
    <cellStyle name="Note 13 3" xfId="35736"/>
    <cellStyle name="Note 14" xfId="35737"/>
    <cellStyle name="Note 14 2" xfId="35738"/>
    <cellStyle name="Note 14 2 2" xfId="35739"/>
    <cellStyle name="Note 14 2 3" xfId="35740"/>
    <cellStyle name="Note 14 3" xfId="35741"/>
    <cellStyle name="Note 14 3 2" xfId="35742"/>
    <cellStyle name="Note 14 4" xfId="35743"/>
    <cellStyle name="Note 15" xfId="35744"/>
    <cellStyle name="Note 15 2" xfId="35745"/>
    <cellStyle name="Note 15 2 2" xfId="35746"/>
    <cellStyle name="Note 15 2 3" xfId="35747"/>
    <cellStyle name="Note 15 3" xfId="35748"/>
    <cellStyle name="Note 15 4" xfId="35749"/>
    <cellStyle name="Note 15 5" xfId="35750"/>
    <cellStyle name="Note 16" xfId="35751"/>
    <cellStyle name="Note 16 2" xfId="35752"/>
    <cellStyle name="Note 16 2 2" xfId="35753"/>
    <cellStyle name="Note 16 3" xfId="35754"/>
    <cellStyle name="Note 17" xfId="35755"/>
    <cellStyle name="Note 17 2" xfId="35756"/>
    <cellStyle name="Note 18" xfId="35757"/>
    <cellStyle name="Note 19" xfId="35758"/>
    <cellStyle name="Note 2" xfId="35759"/>
    <cellStyle name="Note 2 2" xfId="35760"/>
    <cellStyle name="Note 2 2 2" xfId="35761"/>
    <cellStyle name="Note 2 2 2 2" xfId="35762"/>
    <cellStyle name="Note 2 2 2 2 2" xfId="35763"/>
    <cellStyle name="Note 2 2 2 3" xfId="35764"/>
    <cellStyle name="Note 2 2 2 3 2" xfId="35765"/>
    <cellStyle name="Note 2 2 2 4" xfId="35766"/>
    <cellStyle name="Note 2 2 2 5" xfId="35767"/>
    <cellStyle name="Note 2 2 2 6" xfId="35768"/>
    <cellStyle name="Note 2 2 2 7" xfId="35769"/>
    <cellStyle name="Note 2 2 3" xfId="35770"/>
    <cellStyle name="Note 2 2 3 2" xfId="35771"/>
    <cellStyle name="Note 2 2 3 2 2" xfId="35772"/>
    <cellStyle name="Note 2 2 3 3" xfId="35773"/>
    <cellStyle name="Note 2 2 3 4" xfId="35774"/>
    <cellStyle name="Note 2 2 3 5" xfId="35775"/>
    <cellStyle name="Note 2 2 3 6" xfId="35776"/>
    <cellStyle name="Note 2 2 3 7" xfId="35777"/>
    <cellStyle name="Note 2 2 4" xfId="35778"/>
    <cellStyle name="Note 2 2 4 2" xfId="35779"/>
    <cellStyle name="Note 2 2 5" xfId="35780"/>
    <cellStyle name="Note 2 2 5 2" xfId="35781"/>
    <cellStyle name="Note 2 2 6" xfId="35782"/>
    <cellStyle name="Note 2 2 6 2" xfId="35783"/>
    <cellStyle name="Note 2 2 7" xfId="35784"/>
    <cellStyle name="Note 2 2 8" xfId="35785"/>
    <cellStyle name="Note 2 3" xfId="35786"/>
    <cellStyle name="Note 2 3 2" xfId="35787"/>
    <cellStyle name="Note 2 3 2 2" xfId="35788"/>
    <cellStyle name="Note 2 3 2 2 2" xfId="35789"/>
    <cellStyle name="Note 2 3 2 3" xfId="35790"/>
    <cellStyle name="Note 2 3 3" xfId="35791"/>
    <cellStyle name="Note 2 3 3 2" xfId="35792"/>
    <cellStyle name="Note 2 3 3 2 2" xfId="35793"/>
    <cellStyle name="Note 2 3 3 3" xfId="35794"/>
    <cellStyle name="Note 2 3 4" xfId="35795"/>
    <cellStyle name="Note 2 3 4 2" xfId="35796"/>
    <cellStyle name="Note 2 3 5" xfId="35797"/>
    <cellStyle name="Note 2 3 5 2" xfId="35798"/>
    <cellStyle name="Note 2 3 6" xfId="35799"/>
    <cellStyle name="Note 2 3 7" xfId="35800"/>
    <cellStyle name="Note 2 3 8" xfId="35801"/>
    <cellStyle name="Note 2 4" xfId="35802"/>
    <cellStyle name="Note 2 4 2" xfId="35803"/>
    <cellStyle name="Note 2 4 2 2" xfId="35804"/>
    <cellStyle name="Note 2 4 2 2 2" xfId="35805"/>
    <cellStyle name="Note 2 4 2 3" xfId="35806"/>
    <cellStyle name="Note 2 4 2 4" xfId="35807"/>
    <cellStyle name="Note 2 4 3" xfId="35808"/>
    <cellStyle name="Note 2 4 3 2" xfId="35809"/>
    <cellStyle name="Note 2 4 3 3" xfId="35810"/>
    <cellStyle name="Note 2 4 4" xfId="35811"/>
    <cellStyle name="Note 2 4 4 2" xfId="35812"/>
    <cellStyle name="Note 2 4 4 3" xfId="35813"/>
    <cellStyle name="Note 2 4 5" xfId="35814"/>
    <cellStyle name="Note 2 4 6" xfId="35815"/>
    <cellStyle name="Note 2 4 7" xfId="35816"/>
    <cellStyle name="Note 2 5" xfId="35817"/>
    <cellStyle name="Note 2 5 2" xfId="35818"/>
    <cellStyle name="Note 2 5 2 2" xfId="35819"/>
    <cellStyle name="Note 2 5 3" xfId="35820"/>
    <cellStyle name="Note 2 6" xfId="35821"/>
    <cellStyle name="Note 2 6 2" xfId="35822"/>
    <cellStyle name="Note 2 6 2 2" xfId="35823"/>
    <cellStyle name="Note 2 6 3" xfId="35824"/>
    <cellStyle name="Note 2 7" xfId="35825"/>
    <cellStyle name="Note 2 7 2" xfId="35826"/>
    <cellStyle name="Note 2 8" xfId="35827"/>
    <cellStyle name="Note 2 9" xfId="35828"/>
    <cellStyle name="Note 2_AURORA Total New" xfId="35829"/>
    <cellStyle name="Note 20" xfId="35830"/>
    <cellStyle name="Note 21" xfId="35831"/>
    <cellStyle name="Note 22" xfId="35832"/>
    <cellStyle name="Note 23" xfId="35833"/>
    <cellStyle name="Note 24" xfId="35834"/>
    <cellStyle name="Note 25" xfId="35835"/>
    <cellStyle name="Note 26" xfId="35836"/>
    <cellStyle name="Note 27" xfId="35837"/>
    <cellStyle name="Note 28" xfId="35838"/>
    <cellStyle name="Note 29" xfId="35839"/>
    <cellStyle name="Note 3" xfId="35840"/>
    <cellStyle name="Note 3 2" xfId="35841"/>
    <cellStyle name="Note 3 2 2" xfId="35842"/>
    <cellStyle name="Note 3 2 2 2" xfId="35843"/>
    <cellStyle name="Note 3 2 2 2 2" xfId="35844"/>
    <cellStyle name="Note 3 2 2 3" xfId="35845"/>
    <cellStyle name="Note 3 2 3" xfId="35846"/>
    <cellStyle name="Note 3 2 3 2" xfId="35847"/>
    <cellStyle name="Note 3 2 3 3" xfId="35848"/>
    <cellStyle name="Note 3 2 4" xfId="35849"/>
    <cellStyle name="Note 3 2 4 2" xfId="35850"/>
    <cellStyle name="Note 3 2 4 3" xfId="35851"/>
    <cellStyle name="Note 3 2 5" xfId="35852"/>
    <cellStyle name="Note 3 2 6" xfId="35853"/>
    <cellStyle name="Note 3 2 7" xfId="35854"/>
    <cellStyle name="Note 3 2 8" xfId="35855"/>
    <cellStyle name="Note 3 3" xfId="35856"/>
    <cellStyle name="Note 3 3 2" xfId="35857"/>
    <cellStyle name="Note 3 3 2 2" xfId="35858"/>
    <cellStyle name="Note 3 3 3" xfId="35859"/>
    <cellStyle name="Note 3 3 3 2" xfId="35860"/>
    <cellStyle name="Note 3 3 4" xfId="35861"/>
    <cellStyle name="Note 3 3 5" xfId="35862"/>
    <cellStyle name="Note 3 3 6" xfId="35863"/>
    <cellStyle name="Note 3 3 7" xfId="35864"/>
    <cellStyle name="Note 3 4" xfId="35865"/>
    <cellStyle name="Note 3 4 2" xfId="35866"/>
    <cellStyle name="Note 3 4 2 2" xfId="35867"/>
    <cellStyle name="Note 3 4 3" xfId="35868"/>
    <cellStyle name="Note 3 5" xfId="35869"/>
    <cellStyle name="Note 3 5 2" xfId="35870"/>
    <cellStyle name="Note 3 6" xfId="35871"/>
    <cellStyle name="Note 3 7" xfId="35872"/>
    <cellStyle name="Note 3 8" xfId="35873"/>
    <cellStyle name="Note 30" xfId="35874"/>
    <cellStyle name="Note 31" xfId="35875"/>
    <cellStyle name="Note 32" xfId="35876"/>
    <cellStyle name="Note 33" xfId="35877"/>
    <cellStyle name="Note 34" xfId="35878"/>
    <cellStyle name="Note 35" xfId="35879"/>
    <cellStyle name="Note 36" xfId="35880"/>
    <cellStyle name="Note 37" xfId="35881"/>
    <cellStyle name="Note 38" xfId="35882"/>
    <cellStyle name="Note 39" xfId="35883"/>
    <cellStyle name="Note 4" xfId="35884"/>
    <cellStyle name="Note 4 2" xfId="35885"/>
    <cellStyle name="Note 4 2 2" xfId="35886"/>
    <cellStyle name="Note 4 2 2 2" xfId="35887"/>
    <cellStyle name="Note 4 2 3" xfId="35888"/>
    <cellStyle name="Note 4 2 3 2" xfId="35889"/>
    <cellStyle name="Note 4 2 4" xfId="35890"/>
    <cellStyle name="Note 4 2 5" xfId="35891"/>
    <cellStyle name="Note 4 2 6" xfId="35892"/>
    <cellStyle name="Note 4 2 7" xfId="35893"/>
    <cellStyle name="Note 4 2 8" xfId="35894"/>
    <cellStyle name="Note 4 3" xfId="35895"/>
    <cellStyle name="Note 4 3 2" xfId="35896"/>
    <cellStyle name="Note 4 3 2 2" xfId="35897"/>
    <cellStyle name="Note 4 3 3" xfId="35898"/>
    <cellStyle name="Note 4 3 4" xfId="35899"/>
    <cellStyle name="Note 4 3 5" xfId="35900"/>
    <cellStyle name="Note 4 3 6" xfId="35901"/>
    <cellStyle name="Note 4 3 7" xfId="35902"/>
    <cellStyle name="Note 4 3 8" xfId="35903"/>
    <cellStyle name="Note 4 4" xfId="35904"/>
    <cellStyle name="Note 4 4 2" xfId="35905"/>
    <cellStyle name="Note 4 4 2 2" xfId="35906"/>
    <cellStyle name="Note 4 4 3" xfId="35907"/>
    <cellStyle name="Note 4 5" xfId="35908"/>
    <cellStyle name="Note 4 5 2" xfId="35909"/>
    <cellStyle name="Note 4 6" xfId="35910"/>
    <cellStyle name="Note 4 6 2" xfId="35911"/>
    <cellStyle name="Note 4 7" xfId="35912"/>
    <cellStyle name="Note 4 8" xfId="35913"/>
    <cellStyle name="Note 40" xfId="35914"/>
    <cellStyle name="Note 41" xfId="35915"/>
    <cellStyle name="Note 42" xfId="35916"/>
    <cellStyle name="Note 43" xfId="35917"/>
    <cellStyle name="Note 44" xfId="35918"/>
    <cellStyle name="Note 45" xfId="35919"/>
    <cellStyle name="Note 46" xfId="35920"/>
    <cellStyle name="Note 47" xfId="35921"/>
    <cellStyle name="Note 48" xfId="35922"/>
    <cellStyle name="Note 49" xfId="35923"/>
    <cellStyle name="Note 5" xfId="35924"/>
    <cellStyle name="Note 5 2" xfId="35925"/>
    <cellStyle name="Note 5 2 2" xfId="35926"/>
    <cellStyle name="Note 5 2 2 2" xfId="35927"/>
    <cellStyle name="Note 5 2 3" xfId="35928"/>
    <cellStyle name="Note 5 2 3 2" xfId="35929"/>
    <cellStyle name="Note 5 2 4" xfId="35930"/>
    <cellStyle name="Note 5 2 5" xfId="35931"/>
    <cellStyle name="Note 5 2 6" xfId="35932"/>
    <cellStyle name="Note 5 2 7" xfId="35933"/>
    <cellStyle name="Note 5 2 8" xfId="35934"/>
    <cellStyle name="Note 5 3" xfId="35935"/>
    <cellStyle name="Note 5 3 2" xfId="35936"/>
    <cellStyle name="Note 5 3 2 2" xfId="35937"/>
    <cellStyle name="Note 5 3 3" xfId="35938"/>
    <cellStyle name="Note 5 3 4" xfId="35939"/>
    <cellStyle name="Note 5 3 5" xfId="35940"/>
    <cellStyle name="Note 5 3 6" xfId="35941"/>
    <cellStyle name="Note 5 3 7" xfId="35942"/>
    <cellStyle name="Note 5 4" xfId="35943"/>
    <cellStyle name="Note 5 4 2" xfId="35944"/>
    <cellStyle name="Note 5 4 2 2" xfId="35945"/>
    <cellStyle name="Note 5 4 3" xfId="35946"/>
    <cellStyle name="Note 5 5" xfId="35947"/>
    <cellStyle name="Note 5 5 2" xfId="35948"/>
    <cellStyle name="Note 5 6" xfId="35949"/>
    <cellStyle name="Note 5 6 2" xfId="35950"/>
    <cellStyle name="Note 5 7" xfId="35951"/>
    <cellStyle name="Note 5 8" xfId="35952"/>
    <cellStyle name="Note 50" xfId="35953"/>
    <cellStyle name="Note 51" xfId="35954"/>
    <cellStyle name="Note 52" xfId="35955"/>
    <cellStyle name="Note 53" xfId="35956"/>
    <cellStyle name="Note 54" xfId="35957"/>
    <cellStyle name="Note 55" xfId="35958"/>
    <cellStyle name="Note 56" xfId="35959"/>
    <cellStyle name="Note 57" xfId="35960"/>
    <cellStyle name="Note 58" xfId="35961"/>
    <cellStyle name="Note 59" xfId="35962"/>
    <cellStyle name="Note 6" xfId="35963"/>
    <cellStyle name="Note 6 2" xfId="35964"/>
    <cellStyle name="Note 6 2 2" xfId="35965"/>
    <cellStyle name="Note 6 2 2 2" xfId="35966"/>
    <cellStyle name="Note 6 2 2 3" xfId="35967"/>
    <cellStyle name="Note 6 2 3" xfId="35968"/>
    <cellStyle name="Note 6 2 3 2" xfId="35969"/>
    <cellStyle name="Note 6 2 4" xfId="35970"/>
    <cellStyle name="Note 6 2 5" xfId="35971"/>
    <cellStyle name="Note 6 2 6" xfId="35972"/>
    <cellStyle name="Note 6 2 7" xfId="35973"/>
    <cellStyle name="Note 6 3" xfId="35974"/>
    <cellStyle name="Note 6 3 2" xfId="35975"/>
    <cellStyle name="Note 6 3 2 2" xfId="35976"/>
    <cellStyle name="Note 6 3 3" xfId="35977"/>
    <cellStyle name="Note 6 3 4" xfId="35978"/>
    <cellStyle name="Note 6 3 5" xfId="35979"/>
    <cellStyle name="Note 6 3 6" xfId="35980"/>
    <cellStyle name="Note 6 3 7" xfId="35981"/>
    <cellStyle name="Note 6 4" xfId="35982"/>
    <cellStyle name="Note 6 4 2" xfId="35983"/>
    <cellStyle name="Note 6 4 2 2" xfId="35984"/>
    <cellStyle name="Note 6 4 3" xfId="35985"/>
    <cellStyle name="Note 6 4 4" xfId="35986"/>
    <cellStyle name="Note 6 5" xfId="35987"/>
    <cellStyle name="Note 6 5 2" xfId="35988"/>
    <cellStyle name="Note 6 6" xfId="35989"/>
    <cellStyle name="Note 6 7" xfId="35990"/>
    <cellStyle name="Note 60" xfId="35991"/>
    <cellStyle name="Note 61" xfId="35992"/>
    <cellStyle name="Note 62" xfId="35993"/>
    <cellStyle name="Note 63" xfId="35994"/>
    <cellStyle name="Note 64" xfId="35995"/>
    <cellStyle name="Note 65" xfId="35996"/>
    <cellStyle name="Note 66" xfId="35997"/>
    <cellStyle name="Note 7" xfId="35998"/>
    <cellStyle name="Note 7 2" xfId="35999"/>
    <cellStyle name="Note 7 2 2" xfId="36000"/>
    <cellStyle name="Note 7 2 2 2" xfId="36001"/>
    <cellStyle name="Note 7 2 2 3" xfId="36002"/>
    <cellStyle name="Note 7 2 3" xfId="36003"/>
    <cellStyle name="Note 7 2 3 2" xfId="36004"/>
    <cellStyle name="Note 7 2 4" xfId="36005"/>
    <cellStyle name="Note 7 2 5" xfId="36006"/>
    <cellStyle name="Note 7 2 6" xfId="36007"/>
    <cellStyle name="Note 7 2 7" xfId="36008"/>
    <cellStyle name="Note 7 2 8" xfId="36009"/>
    <cellStyle name="Note 7 3" xfId="36010"/>
    <cellStyle name="Note 7 3 2" xfId="36011"/>
    <cellStyle name="Note 7 3 2 2" xfId="36012"/>
    <cellStyle name="Note 7 3 3" xfId="36013"/>
    <cellStyle name="Note 7 3 4" xfId="36014"/>
    <cellStyle name="Note 7 3 5" xfId="36015"/>
    <cellStyle name="Note 7 3 6" xfId="36016"/>
    <cellStyle name="Note 7 3 7" xfId="36017"/>
    <cellStyle name="Note 7 4" xfId="36018"/>
    <cellStyle name="Note 7 4 2" xfId="36019"/>
    <cellStyle name="Note 7 4 2 2" xfId="36020"/>
    <cellStyle name="Note 7 4 3" xfId="36021"/>
    <cellStyle name="Note 7 4 4" xfId="36022"/>
    <cellStyle name="Note 7 5" xfId="36023"/>
    <cellStyle name="Note 7 5 2" xfId="36024"/>
    <cellStyle name="Note 7 6" xfId="36025"/>
    <cellStyle name="Note 7 7" xfId="36026"/>
    <cellStyle name="Note 8" xfId="36027"/>
    <cellStyle name="Note 8 2" xfId="36028"/>
    <cellStyle name="Note 8 2 2" xfId="36029"/>
    <cellStyle name="Note 8 2 2 2" xfId="36030"/>
    <cellStyle name="Note 8 2 2 3" xfId="36031"/>
    <cellStyle name="Note 8 2 3" xfId="36032"/>
    <cellStyle name="Note 8 2 3 2" xfId="36033"/>
    <cellStyle name="Note 8 2 4" xfId="36034"/>
    <cellStyle name="Note 8 2 5" xfId="36035"/>
    <cellStyle name="Note 8 2 6" xfId="36036"/>
    <cellStyle name="Note 8 2 7" xfId="36037"/>
    <cellStyle name="Note 8 3" xfId="36038"/>
    <cellStyle name="Note 8 3 2" xfId="36039"/>
    <cellStyle name="Note 8 3 2 2" xfId="36040"/>
    <cellStyle name="Note 8 3 3" xfId="36041"/>
    <cellStyle name="Note 8 3 4" xfId="36042"/>
    <cellStyle name="Note 8 3 5" xfId="36043"/>
    <cellStyle name="Note 8 3 6" xfId="36044"/>
    <cellStyle name="Note 8 3 7" xfId="36045"/>
    <cellStyle name="Note 8 4" xfId="36046"/>
    <cellStyle name="Note 8 4 2" xfId="36047"/>
    <cellStyle name="Note 8 4 2 2" xfId="36048"/>
    <cellStyle name="Note 8 4 3" xfId="36049"/>
    <cellStyle name="Note 8 4 4" xfId="36050"/>
    <cellStyle name="Note 8 5" xfId="36051"/>
    <cellStyle name="Note 8 5 2" xfId="36052"/>
    <cellStyle name="Note 8 6" xfId="36053"/>
    <cellStyle name="Note 8 7" xfId="36054"/>
    <cellStyle name="Note 9" xfId="36055"/>
    <cellStyle name="Note 9 2" xfId="36056"/>
    <cellStyle name="Note 9 2 2" xfId="36057"/>
    <cellStyle name="Note 9 2 2 2" xfId="36058"/>
    <cellStyle name="Note 9 2 2 3" xfId="36059"/>
    <cellStyle name="Note 9 2 3" xfId="36060"/>
    <cellStyle name="Note 9 2 3 2" xfId="36061"/>
    <cellStyle name="Note 9 2 4" xfId="36062"/>
    <cellStyle name="Note 9 2 5" xfId="36063"/>
    <cellStyle name="Note 9 2 6" xfId="36064"/>
    <cellStyle name="Note 9 2 7" xfId="36065"/>
    <cellStyle name="Note 9 3" xfId="36066"/>
    <cellStyle name="Note 9 3 2" xfId="36067"/>
    <cellStyle name="Note 9 3 2 2" xfId="36068"/>
    <cellStyle name="Note 9 3 3" xfId="36069"/>
    <cellStyle name="Note 9 3 4" xfId="36070"/>
    <cellStyle name="Note 9 3 5" xfId="36071"/>
    <cellStyle name="Note 9 3 6" xfId="36072"/>
    <cellStyle name="Note 9 3 7" xfId="36073"/>
    <cellStyle name="Note 9 4" xfId="36074"/>
    <cellStyle name="Note 9 4 2" xfId="36075"/>
    <cellStyle name="Note 9 4 2 2" xfId="36076"/>
    <cellStyle name="Note 9 4 3" xfId="36077"/>
    <cellStyle name="Note 9 4 4" xfId="36078"/>
    <cellStyle name="Note 9 5" xfId="36079"/>
    <cellStyle name="Note 9 5 2" xfId="36080"/>
    <cellStyle name="Note 9 6" xfId="36081"/>
    <cellStyle name="Number" xfId="36082"/>
    <cellStyle name="Output 10" xfId="36083"/>
    <cellStyle name="Output 11" xfId="36084"/>
    <cellStyle name="Output 12" xfId="36085"/>
    <cellStyle name="Output 13" xfId="36086"/>
    <cellStyle name="Output 14" xfId="36087"/>
    <cellStyle name="Output 15" xfId="36088"/>
    <cellStyle name="Output 16" xfId="36089"/>
    <cellStyle name="Output 17" xfId="36090"/>
    <cellStyle name="Output 18" xfId="36091"/>
    <cellStyle name="Output 19" xfId="36092"/>
    <cellStyle name="Output 2" xfId="36093"/>
    <cellStyle name="Output 2 10" xfId="36094"/>
    <cellStyle name="Output 2 2" xfId="36095"/>
    <cellStyle name="Output 2 2 2" xfId="36096"/>
    <cellStyle name="Output 2 2 2 2" xfId="36097"/>
    <cellStyle name="Output 2 2 2 2 2" xfId="36098"/>
    <cellStyle name="Output 2 2 2 3" xfId="36099"/>
    <cellStyle name="Output 2 2 2 4" xfId="36100"/>
    <cellStyle name="Output 2 2 2 5" xfId="36101"/>
    <cellStyle name="Output 2 2 2 6" xfId="36102"/>
    <cellStyle name="Output 2 2 2 7" xfId="36103"/>
    <cellStyle name="Output 2 2 3" xfId="36104"/>
    <cellStyle name="Output 2 2 3 2" xfId="36105"/>
    <cellStyle name="Output 2 2 3 2 2" xfId="36106"/>
    <cellStyle name="Output 2 2 3 3" xfId="36107"/>
    <cellStyle name="Output 2 2 4" xfId="36108"/>
    <cellStyle name="Output 2 2 4 2" xfId="36109"/>
    <cellStyle name="Output 2 2 5" xfId="36110"/>
    <cellStyle name="Output 2 3" xfId="36111"/>
    <cellStyle name="Output 2 3 2" xfId="36112"/>
    <cellStyle name="Output 2 3 2 2" xfId="36113"/>
    <cellStyle name="Output 2 3 2 2 2" xfId="36114"/>
    <cellStyle name="Output 2 3 2 3" xfId="36115"/>
    <cellStyle name="Output 2 3 2 4" xfId="36116"/>
    <cellStyle name="Output 2 3 3" xfId="36117"/>
    <cellStyle name="Output 2 3 3 2" xfId="36118"/>
    <cellStyle name="Output 2 3 4" xfId="36119"/>
    <cellStyle name="Output 2 3 4 2" xfId="36120"/>
    <cellStyle name="Output 2 3 5" xfId="36121"/>
    <cellStyle name="Output 2 4" xfId="36122"/>
    <cellStyle name="Output 2 4 2" xfId="36123"/>
    <cellStyle name="Output 2 4 2 2" xfId="36124"/>
    <cellStyle name="Output 2 4 3" xfId="36125"/>
    <cellStyle name="Output 2 4 4" xfId="36126"/>
    <cellStyle name="Output 2 5" xfId="36127"/>
    <cellStyle name="Output 2 5 2" xfId="36128"/>
    <cellStyle name="Output 2 5 3" xfId="36129"/>
    <cellStyle name="Output 2 6" xfId="36130"/>
    <cellStyle name="Output 2 6 2" xfId="36131"/>
    <cellStyle name="Output 2 7" xfId="36132"/>
    <cellStyle name="Output 2 8" xfId="36133"/>
    <cellStyle name="Output 2 9" xfId="36134"/>
    <cellStyle name="Output 20" xfId="36135"/>
    <cellStyle name="Output 21" xfId="36136"/>
    <cellStyle name="Output 22" xfId="36137"/>
    <cellStyle name="Output 23" xfId="36138"/>
    <cellStyle name="Output 24" xfId="36139"/>
    <cellStyle name="Output 25" xfId="36140"/>
    <cellStyle name="Output 26" xfId="36141"/>
    <cellStyle name="Output 27" xfId="36142"/>
    <cellStyle name="Output 28" xfId="36143"/>
    <cellStyle name="Output 29" xfId="36144"/>
    <cellStyle name="Output 3" xfId="36145"/>
    <cellStyle name="Output 3 10" xfId="36146"/>
    <cellStyle name="Output 3 2" xfId="36147"/>
    <cellStyle name="Output 3 2 2" xfId="36148"/>
    <cellStyle name="Output 3 2 2 2" xfId="36149"/>
    <cellStyle name="Output 3 2 3" xfId="36150"/>
    <cellStyle name="Output 3 2 4" xfId="36151"/>
    <cellStyle name="Output 3 3" xfId="36152"/>
    <cellStyle name="Output 3 3 2" xfId="36153"/>
    <cellStyle name="Output 3 3 2 2" xfId="36154"/>
    <cellStyle name="Output 3 3 3" xfId="36155"/>
    <cellStyle name="Output 3 4" xfId="36156"/>
    <cellStyle name="Output 3 4 2" xfId="36157"/>
    <cellStyle name="Output 3 5" xfId="36158"/>
    <cellStyle name="Output 3 6" xfId="36159"/>
    <cellStyle name="Output 3 7" xfId="36160"/>
    <cellStyle name="Output 3 8" xfId="36161"/>
    <cellStyle name="Output 3 9" xfId="36162"/>
    <cellStyle name="Output 30" xfId="36163"/>
    <cellStyle name="Output 31" xfId="36164"/>
    <cellStyle name="Output 32" xfId="36165"/>
    <cellStyle name="Output 33" xfId="36166"/>
    <cellStyle name="Output 34" xfId="36167"/>
    <cellStyle name="Output 35" xfId="36168"/>
    <cellStyle name="Output 36" xfId="36169"/>
    <cellStyle name="Output 37" xfId="36170"/>
    <cellStyle name="Output 38" xfId="36171"/>
    <cellStyle name="Output 39" xfId="36172"/>
    <cellStyle name="Output 4" xfId="36173"/>
    <cellStyle name="Output 4 2" xfId="36174"/>
    <cellStyle name="Output 4 2 2" xfId="36175"/>
    <cellStyle name="Output 4 2 2 2" xfId="36176"/>
    <cellStyle name="Output 4 2 3" xfId="36177"/>
    <cellStyle name="Output 4 2 4" xfId="36178"/>
    <cellStyle name="Output 4 3" xfId="36179"/>
    <cellStyle name="Output 4 3 2" xfId="36180"/>
    <cellStyle name="Output 4 3 3" xfId="36181"/>
    <cellStyle name="Output 4 4" xfId="36182"/>
    <cellStyle name="Output 4 4 2" xfId="36183"/>
    <cellStyle name="Output 4 5" xfId="36184"/>
    <cellStyle name="Output 40" xfId="36185"/>
    <cellStyle name="Output 41" xfId="36186"/>
    <cellStyle name="Output 42" xfId="36187"/>
    <cellStyle name="Output 43" xfId="36188"/>
    <cellStyle name="Output 44" xfId="36189"/>
    <cellStyle name="Output 45" xfId="36190"/>
    <cellStyle name="Output 46" xfId="36191"/>
    <cellStyle name="Output 47" xfId="36192"/>
    <cellStyle name="Output 48" xfId="36193"/>
    <cellStyle name="Output 49" xfId="36194"/>
    <cellStyle name="Output 5" xfId="36195"/>
    <cellStyle name="Output 5 2" xfId="36196"/>
    <cellStyle name="Output 5 2 2" xfId="36197"/>
    <cellStyle name="Output 5 2 3" xfId="36198"/>
    <cellStyle name="Output 5 3" xfId="36199"/>
    <cellStyle name="Output 5 3 2" xfId="36200"/>
    <cellStyle name="Output 5 4" xfId="36201"/>
    <cellStyle name="Output 50" xfId="36202"/>
    <cellStyle name="Output 51" xfId="36203"/>
    <cellStyle name="Output 52" xfId="36204"/>
    <cellStyle name="Output 53" xfId="36205"/>
    <cellStyle name="Output 54" xfId="36206"/>
    <cellStyle name="Output 55" xfId="36207"/>
    <cellStyle name="Output 56" xfId="36208"/>
    <cellStyle name="Output 57" xfId="36209"/>
    <cellStyle name="Output 58" xfId="36210"/>
    <cellStyle name="Output 59" xfId="36211"/>
    <cellStyle name="Output 6" xfId="36212"/>
    <cellStyle name="Output 6 2" xfId="36213"/>
    <cellStyle name="Output 6 2 2" xfId="36214"/>
    <cellStyle name="Output 6 3" xfId="36215"/>
    <cellStyle name="Output 6 4" xfId="36216"/>
    <cellStyle name="Output 60" xfId="36217"/>
    <cellStyle name="Output 61" xfId="36218"/>
    <cellStyle name="Output 62" xfId="36219"/>
    <cellStyle name="Output 63" xfId="36220"/>
    <cellStyle name="Output 64" xfId="36221"/>
    <cellStyle name="Output 65" xfId="36222"/>
    <cellStyle name="Output 7" xfId="36223"/>
    <cellStyle name="Output 7 2" xfId="36224"/>
    <cellStyle name="Output 8" xfId="36225"/>
    <cellStyle name="Output 8 2" xfId="36226"/>
    <cellStyle name="Output 9" xfId="36227"/>
    <cellStyle name="Percen - Style1" xfId="36228"/>
    <cellStyle name="Percen - Style1 2" xfId="36229"/>
    <cellStyle name="Percen - Style1 2 2" xfId="36230"/>
    <cellStyle name="Percen - Style1 2 2 2" xfId="36231"/>
    <cellStyle name="Percen - Style1 2 3" xfId="36232"/>
    <cellStyle name="Percen - Style1 3" xfId="36233"/>
    <cellStyle name="Percen - Style1 3 2" xfId="36234"/>
    <cellStyle name="Percen - Style1 3 3" xfId="36235"/>
    <cellStyle name="Percen - Style1 4" xfId="36236"/>
    <cellStyle name="Percen - Style1 4 2" xfId="36237"/>
    <cellStyle name="Percen - Style2" xfId="36238"/>
    <cellStyle name="Percen - Style2 2" xfId="36239"/>
    <cellStyle name="Percen - Style2 2 2" xfId="36240"/>
    <cellStyle name="Percen - Style2 2 2 2" xfId="36241"/>
    <cellStyle name="Percen - Style2 2 3" xfId="36242"/>
    <cellStyle name="Percen - Style2 3" xfId="36243"/>
    <cellStyle name="Percen - Style2 3 2" xfId="36244"/>
    <cellStyle name="Percen - Style2 3 3" xfId="36245"/>
    <cellStyle name="Percen - Style2 4" xfId="36246"/>
    <cellStyle name="Percen - Style2 4 2" xfId="36247"/>
    <cellStyle name="Percen - Style3" xfId="36248"/>
    <cellStyle name="Percen - Style3 2" xfId="36249"/>
    <cellStyle name="Percen - Style3 2 2" xfId="36250"/>
    <cellStyle name="Percen - Style3 2 2 2" xfId="36251"/>
    <cellStyle name="Percen - Style3 2 3" xfId="36252"/>
    <cellStyle name="Percen - Style3 3" xfId="36253"/>
    <cellStyle name="Percen - Style3 3 2" xfId="36254"/>
    <cellStyle name="Percen - Style3 3 2 2" xfId="36255"/>
    <cellStyle name="Percen - Style3 3 3" xfId="36256"/>
    <cellStyle name="Percen - Style3 3 4" xfId="36257"/>
    <cellStyle name="Percen - Style3 4" xfId="36258"/>
    <cellStyle name="Percen - Style3 4 2" xfId="36259"/>
    <cellStyle name="Percen - Style3 5" xfId="36260"/>
    <cellStyle name="Percen - Style3_ACCOUNTS" xfId="36261"/>
    <cellStyle name="Percent (0)" xfId="36262"/>
    <cellStyle name="Percent (0) 2" xfId="36263"/>
    <cellStyle name="Percent (0) 3" xfId="36264"/>
    <cellStyle name="Percent [2]" xfId="36265"/>
    <cellStyle name="Percent [2] 10" xfId="36266"/>
    <cellStyle name="Percent [2] 10 2" xfId="36267"/>
    <cellStyle name="Percent [2] 10 3" xfId="36268"/>
    <cellStyle name="Percent [2] 11" xfId="36269"/>
    <cellStyle name="Percent [2] 11 2" xfId="36270"/>
    <cellStyle name="Percent [2] 12" xfId="36271"/>
    <cellStyle name="Percent [2] 12 2" xfId="36272"/>
    <cellStyle name="Percent [2] 12 3" xfId="36273"/>
    <cellStyle name="Percent [2] 2" xfId="36274"/>
    <cellStyle name="Percent [2] 2 2" xfId="36275"/>
    <cellStyle name="Percent [2] 2 2 2" xfId="36276"/>
    <cellStyle name="Percent [2] 2 2 2 2" xfId="36277"/>
    <cellStyle name="Percent [2] 2 2 2 2 2" xfId="36278"/>
    <cellStyle name="Percent [2] 2 2 2 3" xfId="36279"/>
    <cellStyle name="Percent [2] 2 2 3" xfId="36280"/>
    <cellStyle name="Percent [2] 2 2 3 2" xfId="36281"/>
    <cellStyle name="Percent [2] 2 2 4" xfId="36282"/>
    <cellStyle name="Percent [2] 2 2 4 2" xfId="36283"/>
    <cellStyle name="Percent [2] 2 3" xfId="36284"/>
    <cellStyle name="Percent [2] 2 3 2" xfId="36285"/>
    <cellStyle name="Percent [2] 2 3 2 2" xfId="36286"/>
    <cellStyle name="Percent [2] 2 3 2 3" xfId="36287"/>
    <cellStyle name="Percent [2] 2 3 3" xfId="36288"/>
    <cellStyle name="Percent [2] 2 4" xfId="36289"/>
    <cellStyle name="Percent [2] 2 4 2" xfId="36290"/>
    <cellStyle name="Percent [2] 2 4 2 2" xfId="36291"/>
    <cellStyle name="Percent [2] 2 4 3" xfId="36292"/>
    <cellStyle name="Percent [2] 2 5" xfId="36293"/>
    <cellStyle name="Percent [2] 2 5 2" xfId="36294"/>
    <cellStyle name="Percent [2] 2 6" xfId="36295"/>
    <cellStyle name="Percent [2] 2 6 2" xfId="36296"/>
    <cellStyle name="Percent [2] 3" xfId="36297"/>
    <cellStyle name="Percent [2] 3 2" xfId="36298"/>
    <cellStyle name="Percent [2] 3 2 2" xfId="36299"/>
    <cellStyle name="Percent [2] 3 2 2 2" xfId="36300"/>
    <cellStyle name="Percent [2] 3 2 3" xfId="36301"/>
    <cellStyle name="Percent [2] 3 2 4" xfId="36302"/>
    <cellStyle name="Percent [2] 3 3" xfId="36303"/>
    <cellStyle name="Percent [2] 3 3 2" xfId="36304"/>
    <cellStyle name="Percent [2] 3 3 2 2" xfId="36305"/>
    <cellStyle name="Percent [2] 3 3 3" xfId="36306"/>
    <cellStyle name="Percent [2] 3 4" xfId="36307"/>
    <cellStyle name="Percent [2] 3 4 2" xfId="36308"/>
    <cellStyle name="Percent [2] 3 4 2 2" xfId="36309"/>
    <cellStyle name="Percent [2] 3 4 3" xfId="36310"/>
    <cellStyle name="Percent [2] 3 5" xfId="36311"/>
    <cellStyle name="Percent [2] 3 5 2" xfId="36312"/>
    <cellStyle name="Percent [2] 4" xfId="36313"/>
    <cellStyle name="Percent [2] 4 2" xfId="36314"/>
    <cellStyle name="Percent [2] 4 2 2" xfId="36315"/>
    <cellStyle name="Percent [2] 4 2 2 2" xfId="36316"/>
    <cellStyle name="Percent [2] 4 2 2 2 2" xfId="36317"/>
    <cellStyle name="Percent [2] 4 2 2 3" xfId="36318"/>
    <cellStyle name="Percent [2] 4 2 3" xfId="36319"/>
    <cellStyle name="Percent [2] 4 2 3 2" xfId="36320"/>
    <cellStyle name="Percent [2] 4 2 4" xfId="36321"/>
    <cellStyle name="Percent [2] 4 2 4 2" xfId="36322"/>
    <cellStyle name="Percent [2] 4 3" xfId="36323"/>
    <cellStyle name="Percent [2] 4 3 2" xfId="36324"/>
    <cellStyle name="Percent [2] 4 3 2 2" xfId="36325"/>
    <cellStyle name="Percent [2] 4 3 3" xfId="36326"/>
    <cellStyle name="Percent [2] 4 3 4" xfId="36327"/>
    <cellStyle name="Percent [2] 4 4" xfId="36328"/>
    <cellStyle name="Percent [2] 4 4 2" xfId="36329"/>
    <cellStyle name="Percent [2] 4 4 2 2" xfId="36330"/>
    <cellStyle name="Percent [2] 4 4 3" xfId="36331"/>
    <cellStyle name="Percent [2] 4 5" xfId="36332"/>
    <cellStyle name="Percent [2] 4 5 2" xfId="36333"/>
    <cellStyle name="Percent [2] 4 6" xfId="36334"/>
    <cellStyle name="Percent [2] 4 6 2" xfId="36335"/>
    <cellStyle name="Percent [2] 5" xfId="36336"/>
    <cellStyle name="Percent [2] 5 2" xfId="36337"/>
    <cellStyle name="Percent [2] 5 2 2" xfId="36338"/>
    <cellStyle name="Percent [2] 5 2 2 2" xfId="36339"/>
    <cellStyle name="Percent [2] 5 2 2 2 2" xfId="36340"/>
    <cellStyle name="Percent [2] 5 2 3" xfId="36341"/>
    <cellStyle name="Percent [2] 5 2 3 2" xfId="36342"/>
    <cellStyle name="Percent [2] 5 2 4" xfId="36343"/>
    <cellStyle name="Percent [2] 5 2 4 2" xfId="36344"/>
    <cellStyle name="Percent [2] 5 2 5" xfId="36345"/>
    <cellStyle name="Percent [2] 5 3" xfId="36346"/>
    <cellStyle name="Percent [2] 5 3 2" xfId="36347"/>
    <cellStyle name="Percent [2] 5 3 2 2" xfId="36348"/>
    <cellStyle name="Percent [2] 5 4" xfId="36349"/>
    <cellStyle name="Percent [2] 5 4 2" xfId="36350"/>
    <cellStyle name="Percent [2] 5 5" xfId="36351"/>
    <cellStyle name="Percent [2] 5 5 2" xfId="36352"/>
    <cellStyle name="Percent [2] 6" xfId="36353"/>
    <cellStyle name="Percent [2] 6 2" xfId="36354"/>
    <cellStyle name="Percent [2] 6 2 2" xfId="36355"/>
    <cellStyle name="Percent [2] 6 2 2 2" xfId="36356"/>
    <cellStyle name="Percent [2] 6 3" xfId="36357"/>
    <cellStyle name="Percent [2] 6 3 2" xfId="36358"/>
    <cellStyle name="Percent [2] 6 4" xfId="36359"/>
    <cellStyle name="Percent [2] 6 4 2" xfId="36360"/>
    <cellStyle name="Percent [2] 7" xfId="36361"/>
    <cellStyle name="Percent [2] 7 2" xfId="36362"/>
    <cellStyle name="Percent [2] 7 2 2" xfId="36363"/>
    <cellStyle name="Percent [2] 7 3" xfId="36364"/>
    <cellStyle name="Percent [2] 8" xfId="36365"/>
    <cellStyle name="Percent [2] 8 2" xfId="36366"/>
    <cellStyle name="Percent [2] 8 2 2" xfId="36367"/>
    <cellStyle name="Percent [2] 8 3" xfId="36368"/>
    <cellStyle name="Percent [2] 8 4" xfId="36369"/>
    <cellStyle name="Percent [2] 9" xfId="36370"/>
    <cellStyle name="Percent [2] 9 2" xfId="36371"/>
    <cellStyle name="Percent [2] 9 2 2" xfId="36372"/>
    <cellStyle name="Percent [2] 9 2 2 2" xfId="36373"/>
    <cellStyle name="Percent [2] 9 2 3" xfId="36374"/>
    <cellStyle name="Percent [2] 9 3" xfId="36375"/>
    <cellStyle name="Percent [2] 9 3 2" xfId="36376"/>
    <cellStyle name="Percent [2] 9 4" xfId="36377"/>
    <cellStyle name="Percent 10" xfId="5"/>
    <cellStyle name="Percent 10 2" xfId="36378"/>
    <cellStyle name="Percent 10 2 2" xfId="36379"/>
    <cellStyle name="Percent 10 2 2 2" xfId="36380"/>
    <cellStyle name="Percent 10 2 2 2 2" xfId="36381"/>
    <cellStyle name="Percent 10 2 2 3" xfId="36382"/>
    <cellStyle name="Percent 10 2 3" xfId="36383"/>
    <cellStyle name="Percent 10 2 3 2" xfId="36384"/>
    <cellStyle name="Percent 10 2 4" xfId="36385"/>
    <cellStyle name="Percent 10 2 4 2" xfId="36386"/>
    <cellStyle name="Percent 10 3" xfId="36387"/>
    <cellStyle name="Percent 10 3 2" xfId="36388"/>
    <cellStyle name="Percent 10 3 2 2" xfId="36389"/>
    <cellStyle name="Percent 10 3 3" xfId="36390"/>
    <cellStyle name="Percent 10 3 3 2" xfId="36391"/>
    <cellStyle name="Percent 10 3 4" xfId="36392"/>
    <cellStyle name="Percent 10 4" xfId="36393"/>
    <cellStyle name="Percent 10 4 2" xfId="36394"/>
    <cellStyle name="Percent 10 4 2 2" xfId="36395"/>
    <cellStyle name="Percent 10 4 3" xfId="36396"/>
    <cellStyle name="Percent 10 4 4" xfId="36397"/>
    <cellStyle name="Percent 10 5" xfId="36398"/>
    <cellStyle name="Percent 10 5 2" xfId="36399"/>
    <cellStyle name="Percent 10 5 2 2" xfId="36400"/>
    <cellStyle name="Percent 10 5 3" xfId="36401"/>
    <cellStyle name="Percent 10 6" xfId="36402"/>
    <cellStyle name="Percent 10 6 2" xfId="36403"/>
    <cellStyle name="Percent 10 7" xfId="36404"/>
    <cellStyle name="Percent 100" xfId="36405"/>
    <cellStyle name="Percent 101" xfId="36406"/>
    <cellStyle name="Percent 102" xfId="36407"/>
    <cellStyle name="Percent 103" xfId="36408"/>
    <cellStyle name="Percent 104" xfId="36409"/>
    <cellStyle name="Percent 105" xfId="36410"/>
    <cellStyle name="Percent 106" xfId="36411"/>
    <cellStyle name="Percent 107" xfId="36412"/>
    <cellStyle name="Percent 108" xfId="36413"/>
    <cellStyle name="Percent 109" xfId="36414"/>
    <cellStyle name="Percent 11" xfId="36415"/>
    <cellStyle name="Percent 11 2" xfId="36416"/>
    <cellStyle name="Percent 11 2 2" xfId="36417"/>
    <cellStyle name="Percent 11 2 2 2" xfId="36418"/>
    <cellStyle name="Percent 11 2 2 2 2" xfId="36419"/>
    <cellStyle name="Percent 11 2 2 3" xfId="36420"/>
    <cellStyle name="Percent 11 2 3" xfId="36421"/>
    <cellStyle name="Percent 11 2 3 2" xfId="36422"/>
    <cellStyle name="Percent 11 2 4" xfId="36423"/>
    <cellStyle name="Percent 11 2 4 2" xfId="36424"/>
    <cellStyle name="Percent 11 3" xfId="36425"/>
    <cellStyle name="Percent 11 3 2" xfId="36426"/>
    <cellStyle name="Percent 11 3 2 2" xfId="36427"/>
    <cellStyle name="Percent 11 3 2 3" xfId="36428"/>
    <cellStyle name="Percent 11 3 3" xfId="36429"/>
    <cellStyle name="Percent 11 4" xfId="36430"/>
    <cellStyle name="Percent 11 4 2" xfId="36431"/>
    <cellStyle name="Percent 11 4 2 2" xfId="36432"/>
    <cellStyle name="Percent 11 4 3" xfId="36433"/>
    <cellStyle name="Percent 11 5" xfId="36434"/>
    <cellStyle name="Percent 11 5 2" xfId="36435"/>
    <cellStyle name="Percent 11 6" xfId="36436"/>
    <cellStyle name="Percent 11 6 2" xfId="36437"/>
    <cellStyle name="Percent 110" xfId="36438"/>
    <cellStyle name="Percent 111" xfId="36439"/>
    <cellStyle name="Percent 112" xfId="36440"/>
    <cellStyle name="Percent 113" xfId="36441"/>
    <cellStyle name="Percent 114" xfId="36442"/>
    <cellStyle name="Percent 115" xfId="36443"/>
    <cellStyle name="Percent 116" xfId="36444"/>
    <cellStyle name="Percent 117" xfId="36445"/>
    <cellStyle name="Percent 118" xfId="36446"/>
    <cellStyle name="Percent 119" xfId="36447"/>
    <cellStyle name="Percent 12" xfId="36448"/>
    <cellStyle name="Percent 12 2" xfId="36449"/>
    <cellStyle name="Percent 12 2 2" xfId="36450"/>
    <cellStyle name="Percent 12 2 2 2" xfId="36451"/>
    <cellStyle name="Percent 12 2 2 2 2" xfId="36452"/>
    <cellStyle name="Percent 12 2 2 3" xfId="36453"/>
    <cellStyle name="Percent 12 2 3" xfId="36454"/>
    <cellStyle name="Percent 12 2 3 2" xfId="36455"/>
    <cellStyle name="Percent 12 2 4" xfId="36456"/>
    <cellStyle name="Percent 12 2 4 2" xfId="36457"/>
    <cellStyle name="Percent 12 3" xfId="36458"/>
    <cellStyle name="Percent 12 3 2" xfId="36459"/>
    <cellStyle name="Percent 12 3 2 2" xfId="36460"/>
    <cellStyle name="Percent 12 3 3" xfId="36461"/>
    <cellStyle name="Percent 12 4" xfId="36462"/>
    <cellStyle name="Percent 12 4 2" xfId="36463"/>
    <cellStyle name="Percent 12 4 2 2" xfId="36464"/>
    <cellStyle name="Percent 12 4 3" xfId="36465"/>
    <cellStyle name="Percent 12 5" xfId="36466"/>
    <cellStyle name="Percent 12 5 2" xfId="36467"/>
    <cellStyle name="Percent 12 5 2 2" xfId="36468"/>
    <cellStyle name="Percent 12 5 3" xfId="36469"/>
    <cellStyle name="Percent 12 6" xfId="36470"/>
    <cellStyle name="Percent 12 6 2" xfId="36471"/>
    <cellStyle name="Percent 120" xfId="36472"/>
    <cellStyle name="Percent 121" xfId="36473"/>
    <cellStyle name="Percent 122" xfId="36474"/>
    <cellStyle name="Percent 123" xfId="36475"/>
    <cellStyle name="Percent 123 2" xfId="36476"/>
    <cellStyle name="Percent 123 2 2" xfId="36477"/>
    <cellStyle name="Percent 124" xfId="36478"/>
    <cellStyle name="Percent 125" xfId="36479"/>
    <cellStyle name="Percent 126" xfId="36480"/>
    <cellStyle name="Percent 127" xfId="36481"/>
    <cellStyle name="Percent 128" xfId="36482"/>
    <cellStyle name="Percent 13" xfId="36483"/>
    <cellStyle name="Percent 13 2" xfId="36484"/>
    <cellStyle name="Percent 13 2 2" xfId="36485"/>
    <cellStyle name="Percent 13 2 2 2" xfId="36486"/>
    <cellStyle name="Percent 13 2 2 2 2" xfId="36487"/>
    <cellStyle name="Percent 13 2 2 3" xfId="36488"/>
    <cellStyle name="Percent 13 2 3" xfId="36489"/>
    <cellStyle name="Percent 13 2 3 2" xfId="36490"/>
    <cellStyle name="Percent 13 2 4" xfId="36491"/>
    <cellStyle name="Percent 13 2 4 2" xfId="36492"/>
    <cellStyle name="Percent 13 3" xfId="36493"/>
    <cellStyle name="Percent 13 3 2" xfId="36494"/>
    <cellStyle name="Percent 13 3 2 2" xfId="36495"/>
    <cellStyle name="Percent 13 3 3" xfId="36496"/>
    <cellStyle name="Percent 13 4" xfId="36497"/>
    <cellStyle name="Percent 13 4 2" xfId="36498"/>
    <cellStyle name="Percent 13 4 2 2" xfId="36499"/>
    <cellStyle name="Percent 13 4 3" xfId="36500"/>
    <cellStyle name="Percent 13 5" xfId="36501"/>
    <cellStyle name="Percent 13 5 2" xfId="36502"/>
    <cellStyle name="Percent 13 6" xfId="36503"/>
    <cellStyle name="Percent 13 6 2" xfId="36504"/>
    <cellStyle name="Percent 13 7" xfId="36505"/>
    <cellStyle name="Percent 14" xfId="36506"/>
    <cellStyle name="Percent 14 2" xfId="36507"/>
    <cellStyle name="Percent 14 2 2" xfId="36508"/>
    <cellStyle name="Percent 14 2 2 2" xfId="36509"/>
    <cellStyle name="Percent 14 2 2 2 2" xfId="36510"/>
    <cellStyle name="Percent 14 2 2 3" xfId="36511"/>
    <cellStyle name="Percent 14 2 3" xfId="36512"/>
    <cellStyle name="Percent 14 2 3 2" xfId="36513"/>
    <cellStyle name="Percent 14 2 4" xfId="36514"/>
    <cellStyle name="Percent 14 2 4 2" xfId="36515"/>
    <cellStyle name="Percent 14 3" xfId="36516"/>
    <cellStyle name="Percent 14 3 2" xfId="36517"/>
    <cellStyle name="Percent 14 3 2 2" xfId="36518"/>
    <cellStyle name="Percent 14 3 3" xfId="36519"/>
    <cellStyle name="Percent 14 4" xfId="36520"/>
    <cellStyle name="Percent 14 4 2" xfId="36521"/>
    <cellStyle name="Percent 14 4 2 2" xfId="36522"/>
    <cellStyle name="Percent 14 4 3" xfId="36523"/>
    <cellStyle name="Percent 14 5" xfId="36524"/>
    <cellStyle name="Percent 14 5 2" xfId="36525"/>
    <cellStyle name="Percent 14 6" xfId="36526"/>
    <cellStyle name="Percent 14 6 2" xfId="36527"/>
    <cellStyle name="Percent 15" xfId="36528"/>
    <cellStyle name="Percent 15 2" xfId="36529"/>
    <cellStyle name="Percent 15 2 2" xfId="36530"/>
    <cellStyle name="Percent 15 2 2 2" xfId="36531"/>
    <cellStyle name="Percent 15 2 2 2 2" xfId="36532"/>
    <cellStyle name="Percent 15 2 2 3" xfId="36533"/>
    <cellStyle name="Percent 15 2 3" xfId="36534"/>
    <cellStyle name="Percent 15 2 3 2" xfId="36535"/>
    <cellStyle name="Percent 15 2 4" xfId="36536"/>
    <cellStyle name="Percent 15 2 4 2" xfId="36537"/>
    <cellStyle name="Percent 15 2 5" xfId="36538"/>
    <cellStyle name="Percent 15 3" xfId="36539"/>
    <cellStyle name="Percent 15 3 2" xfId="36540"/>
    <cellStyle name="Percent 15 3 2 2" xfId="36541"/>
    <cellStyle name="Percent 15 3 3" xfId="36542"/>
    <cellStyle name="Percent 15 4" xfId="36543"/>
    <cellStyle name="Percent 15 4 2" xfId="36544"/>
    <cellStyle name="Percent 15 4 2 2" xfId="36545"/>
    <cellStyle name="Percent 15 4 3" xfId="36546"/>
    <cellStyle name="Percent 15 5" xfId="36547"/>
    <cellStyle name="Percent 15 5 2" xfId="36548"/>
    <cellStyle name="Percent 15 6" xfId="36549"/>
    <cellStyle name="Percent 15 6 2" xfId="36550"/>
    <cellStyle name="Percent 15 7" xfId="36551"/>
    <cellStyle name="Percent 16" xfId="36552"/>
    <cellStyle name="Percent 16 2" xfId="36553"/>
    <cellStyle name="Percent 16 2 2" xfId="36554"/>
    <cellStyle name="Percent 16 2 2 2" xfId="36555"/>
    <cellStyle name="Percent 16 2 2 2 2" xfId="36556"/>
    <cellStyle name="Percent 16 2 2 3" xfId="36557"/>
    <cellStyle name="Percent 16 2 3" xfId="36558"/>
    <cellStyle name="Percent 16 2 3 2" xfId="36559"/>
    <cellStyle name="Percent 16 2 4" xfId="36560"/>
    <cellStyle name="Percent 16 2 4 2" xfId="36561"/>
    <cellStyle name="Percent 16 3" xfId="36562"/>
    <cellStyle name="Percent 16 3 2" xfId="36563"/>
    <cellStyle name="Percent 16 3 2 2" xfId="36564"/>
    <cellStyle name="Percent 16 3 3" xfId="36565"/>
    <cellStyle name="Percent 16 4" xfId="36566"/>
    <cellStyle name="Percent 16 4 2" xfId="36567"/>
    <cellStyle name="Percent 16 4 2 2" xfId="36568"/>
    <cellStyle name="Percent 16 4 3" xfId="36569"/>
    <cellStyle name="Percent 16 5" xfId="36570"/>
    <cellStyle name="Percent 16 5 2" xfId="36571"/>
    <cellStyle name="Percent 17" xfId="36572"/>
    <cellStyle name="Percent 17 2" xfId="36573"/>
    <cellStyle name="Percent 17 2 2" xfId="36574"/>
    <cellStyle name="Percent 17 2 2 2" xfId="36575"/>
    <cellStyle name="Percent 17 2 2 2 2" xfId="36576"/>
    <cellStyle name="Percent 17 2 2 3" xfId="36577"/>
    <cellStyle name="Percent 17 2 3" xfId="36578"/>
    <cellStyle name="Percent 17 2 3 2" xfId="36579"/>
    <cellStyle name="Percent 17 2 4" xfId="36580"/>
    <cellStyle name="Percent 17 2 4 2" xfId="36581"/>
    <cellStyle name="Percent 17 3" xfId="36582"/>
    <cellStyle name="Percent 17 3 2" xfId="36583"/>
    <cellStyle name="Percent 17 3 2 2" xfId="36584"/>
    <cellStyle name="Percent 17 3 3" xfId="36585"/>
    <cellStyle name="Percent 17 3 4" xfId="36586"/>
    <cellStyle name="Percent 17 4" xfId="36587"/>
    <cellStyle name="Percent 17 4 2" xfId="36588"/>
    <cellStyle name="Percent 17 4 2 2" xfId="36589"/>
    <cellStyle name="Percent 17 4 3" xfId="36590"/>
    <cellStyle name="Percent 17 5" xfId="36591"/>
    <cellStyle name="Percent 17 5 2" xfId="36592"/>
    <cellStyle name="Percent 18" xfId="36593"/>
    <cellStyle name="Percent 18 2" xfId="36594"/>
    <cellStyle name="Percent 18 2 2" xfId="36595"/>
    <cellStyle name="Percent 18 2 2 2" xfId="36596"/>
    <cellStyle name="Percent 18 2 2 2 2" xfId="36597"/>
    <cellStyle name="Percent 18 2 2 3" xfId="36598"/>
    <cellStyle name="Percent 18 2 3" xfId="36599"/>
    <cellStyle name="Percent 18 2 3 2" xfId="36600"/>
    <cellStyle name="Percent 18 2 4" xfId="36601"/>
    <cellStyle name="Percent 18 2 4 2" xfId="36602"/>
    <cellStyle name="Percent 18 3" xfId="36603"/>
    <cellStyle name="Percent 18 3 2" xfId="36604"/>
    <cellStyle name="Percent 18 3 2 2" xfId="36605"/>
    <cellStyle name="Percent 18 3 3" xfId="36606"/>
    <cellStyle name="Percent 18 3 4" xfId="36607"/>
    <cellStyle name="Percent 18 4" xfId="36608"/>
    <cellStyle name="Percent 18 4 2" xfId="36609"/>
    <cellStyle name="Percent 18 4 2 2" xfId="36610"/>
    <cellStyle name="Percent 18 4 3" xfId="36611"/>
    <cellStyle name="Percent 18 5" xfId="36612"/>
    <cellStyle name="Percent 18 5 2" xfId="36613"/>
    <cellStyle name="Percent 19" xfId="36614"/>
    <cellStyle name="Percent 19 2" xfId="36615"/>
    <cellStyle name="Percent 19 2 2" xfId="36616"/>
    <cellStyle name="Percent 19 2 2 2" xfId="36617"/>
    <cellStyle name="Percent 19 2 2 2 2" xfId="36618"/>
    <cellStyle name="Percent 19 2 2 3" xfId="36619"/>
    <cellStyle name="Percent 19 2 3" xfId="36620"/>
    <cellStyle name="Percent 19 2 3 2" xfId="36621"/>
    <cellStyle name="Percent 19 2 4" xfId="36622"/>
    <cellStyle name="Percent 19 2 4 2" xfId="36623"/>
    <cellStyle name="Percent 19 3" xfId="36624"/>
    <cellStyle name="Percent 19 3 2" xfId="36625"/>
    <cellStyle name="Percent 19 3 2 2" xfId="36626"/>
    <cellStyle name="Percent 19 3 3" xfId="36627"/>
    <cellStyle name="Percent 19 4" xfId="36628"/>
    <cellStyle name="Percent 19 4 2" xfId="36629"/>
    <cellStyle name="Percent 19 4 2 2" xfId="36630"/>
    <cellStyle name="Percent 19 4 3" xfId="36631"/>
    <cellStyle name="Percent 19 5" xfId="36632"/>
    <cellStyle name="Percent 19 5 2" xfId="36633"/>
    <cellStyle name="Percent 2" xfId="12"/>
    <cellStyle name="Percent 2 2" xfId="36634"/>
    <cellStyle name="Percent 2 2 2" xfId="36635"/>
    <cellStyle name="Percent 2 2 2 2" xfId="36636"/>
    <cellStyle name="Percent 2 2 2 2 2" xfId="36637"/>
    <cellStyle name="Percent 2 2 2 2 2 2" xfId="36638"/>
    <cellStyle name="Percent 2 2 2 2 3" xfId="36639"/>
    <cellStyle name="Percent 2 2 2 3" xfId="36640"/>
    <cellStyle name="Percent 2 2 2 3 2" xfId="36641"/>
    <cellStyle name="Percent 2 2 2 3 2 2" xfId="36642"/>
    <cellStyle name="Percent 2 2 2 3 3" xfId="36643"/>
    <cellStyle name="Percent 2 2 2 3 4" xfId="36644"/>
    <cellStyle name="Percent 2 2 2 4" xfId="36645"/>
    <cellStyle name="Percent 2 2 2 4 2" xfId="36646"/>
    <cellStyle name="Percent 2 2 2 5" xfId="36647"/>
    <cellStyle name="Percent 2 2 2 5 2" xfId="36648"/>
    <cellStyle name="Percent 2 2 3" xfId="36649"/>
    <cellStyle name="Percent 2 2 3 2" xfId="36650"/>
    <cellStyle name="Percent 2 2 3 2 2" xfId="36651"/>
    <cellStyle name="Percent 2 2 3 2 2 2" xfId="36652"/>
    <cellStyle name="Percent 2 2 3 2 3" xfId="36653"/>
    <cellStyle name="Percent 2 2 3 3" xfId="36654"/>
    <cellStyle name="Percent 2 2 3 3 2" xfId="36655"/>
    <cellStyle name="Percent 2 2 3 3 2 2" xfId="36656"/>
    <cellStyle name="Percent 2 2 3 3 3" xfId="36657"/>
    <cellStyle name="Percent 2 2 3 4" xfId="36658"/>
    <cellStyle name="Percent 2 2 3 4 2" xfId="36659"/>
    <cellStyle name="Percent 2 2 3 5" xfId="36660"/>
    <cellStyle name="Percent 2 2 3 5 2" xfId="36661"/>
    <cellStyle name="Percent 2 2 4" xfId="36662"/>
    <cellStyle name="Percent 2 2 4 2" xfId="36663"/>
    <cellStyle name="Percent 2 2 4 2 2" xfId="36664"/>
    <cellStyle name="Percent 2 2 4 3" xfId="36665"/>
    <cellStyle name="Percent 2 2 5" xfId="36666"/>
    <cellStyle name="Percent 2 2 5 2" xfId="36667"/>
    <cellStyle name="Percent 2 2 5 2 2" xfId="36668"/>
    <cellStyle name="Percent 2 2 5 3" xfId="36669"/>
    <cellStyle name="Percent 2 2 5 4" xfId="36670"/>
    <cellStyle name="Percent 2 2 5 5" xfId="36671"/>
    <cellStyle name="Percent 2 2 6" xfId="36672"/>
    <cellStyle name="Percent 2 2 6 2" xfId="36673"/>
    <cellStyle name="Percent 2 2 7" xfId="36674"/>
    <cellStyle name="Percent 2 2 7 2" xfId="36675"/>
    <cellStyle name="Percent 2 3" xfId="36676"/>
    <cellStyle name="Percent 2 3 2" xfId="36677"/>
    <cellStyle name="Percent 2 3 2 2" xfId="36678"/>
    <cellStyle name="Percent 2 3 2 2 2" xfId="36679"/>
    <cellStyle name="Percent 2 3 2 3" xfId="36680"/>
    <cellStyle name="Percent 2 3 2 4" xfId="36681"/>
    <cellStyle name="Percent 2 3 3" xfId="36682"/>
    <cellStyle name="Percent 2 3 3 2" xfId="36683"/>
    <cellStyle name="Percent 2 3 3 3" xfId="36684"/>
    <cellStyle name="Percent 2 3 4" xfId="36685"/>
    <cellStyle name="Percent 2 3 4 2" xfId="36686"/>
    <cellStyle name="Percent 2 4" xfId="36687"/>
    <cellStyle name="Percent 2 4 2" xfId="36688"/>
    <cellStyle name="Percent 2 4 2 2" xfId="36689"/>
    <cellStyle name="Percent 2 4 3" xfId="36690"/>
    <cellStyle name="Percent 2 4 3 2" xfId="36691"/>
    <cellStyle name="Percent 2 4 4" xfId="36692"/>
    <cellStyle name="Percent 2 5" xfId="36693"/>
    <cellStyle name="Percent 2 5 2" xfId="36694"/>
    <cellStyle name="Percent 2 5 3" xfId="36695"/>
    <cellStyle name="Percent 2 6" xfId="36696"/>
    <cellStyle name="Percent 2 6 2" xfId="36697"/>
    <cellStyle name="Percent 2 7" xfId="36698"/>
    <cellStyle name="Percent 2 7 2" xfId="36699"/>
    <cellStyle name="Percent 20" xfId="36700"/>
    <cellStyle name="Percent 20 2" xfId="36701"/>
    <cellStyle name="Percent 20 2 2" xfId="36702"/>
    <cellStyle name="Percent 20 2 2 2" xfId="36703"/>
    <cellStyle name="Percent 20 2 2 2 2" xfId="36704"/>
    <cellStyle name="Percent 20 2 2 3" xfId="36705"/>
    <cellStyle name="Percent 20 2 3" xfId="36706"/>
    <cellStyle name="Percent 20 2 3 2" xfId="36707"/>
    <cellStyle name="Percent 20 2 4" xfId="36708"/>
    <cellStyle name="Percent 20 2 4 2" xfId="36709"/>
    <cellStyle name="Percent 20 2 5" xfId="36710"/>
    <cellStyle name="Percent 20 3" xfId="36711"/>
    <cellStyle name="Percent 20 3 2" xfId="36712"/>
    <cellStyle name="Percent 20 3 2 2" xfId="36713"/>
    <cellStyle name="Percent 20 3 3" xfId="36714"/>
    <cellStyle name="Percent 20 4" xfId="36715"/>
    <cellStyle name="Percent 20 4 2" xfId="36716"/>
    <cellStyle name="Percent 20 5" xfId="36717"/>
    <cellStyle name="Percent 20 5 2" xfId="36718"/>
    <cellStyle name="Percent 20 6" xfId="36719"/>
    <cellStyle name="Percent 21" xfId="36720"/>
    <cellStyle name="Percent 21 2" xfId="36721"/>
    <cellStyle name="Percent 21 2 2" xfId="36722"/>
    <cellStyle name="Percent 21 2 2 2" xfId="36723"/>
    <cellStyle name="Percent 21 2 3" xfId="36724"/>
    <cellStyle name="Percent 21 2 3 2" xfId="36725"/>
    <cellStyle name="Percent 21 2 4" xfId="36726"/>
    <cellStyle name="Percent 21 3" xfId="36727"/>
    <cellStyle name="Percent 21 3 2" xfId="36728"/>
    <cellStyle name="Percent 21 3 2 2" xfId="36729"/>
    <cellStyle name="Percent 21 3 3" xfId="36730"/>
    <cellStyle name="Percent 21 4" xfId="36731"/>
    <cellStyle name="Percent 21 4 2" xfId="36732"/>
    <cellStyle name="Percent 21 4 3" xfId="36733"/>
    <cellStyle name="Percent 21 5" xfId="36734"/>
    <cellStyle name="Percent 21 5 2" xfId="36735"/>
    <cellStyle name="Percent 22" xfId="36736"/>
    <cellStyle name="Percent 22 2" xfId="36737"/>
    <cellStyle name="Percent 22 2 2" xfId="36738"/>
    <cellStyle name="Percent 22 2 2 2" xfId="36739"/>
    <cellStyle name="Percent 22 2 3" xfId="36740"/>
    <cellStyle name="Percent 22 3" xfId="36741"/>
    <cellStyle name="Percent 22 3 2" xfId="36742"/>
    <cellStyle name="Percent 22 3 2 2" xfId="36743"/>
    <cellStyle name="Percent 22 3 3" xfId="36744"/>
    <cellStyle name="Percent 22 4" xfId="36745"/>
    <cellStyle name="Percent 22 4 2" xfId="36746"/>
    <cellStyle name="Percent 22 5" xfId="36747"/>
    <cellStyle name="Percent 23" xfId="36748"/>
    <cellStyle name="Percent 23 2" xfId="36749"/>
    <cellStyle name="Percent 23 2 2" xfId="36750"/>
    <cellStyle name="Percent 23 2 2 2" xfId="36751"/>
    <cellStyle name="Percent 23 2 3" xfId="36752"/>
    <cellStyle name="Percent 23 3" xfId="36753"/>
    <cellStyle name="Percent 23 3 2" xfId="36754"/>
    <cellStyle name="Percent 23 3 2 2" xfId="36755"/>
    <cellStyle name="Percent 23 3 3" xfId="36756"/>
    <cellStyle name="Percent 23 4" xfId="36757"/>
    <cellStyle name="Percent 23 4 2" xfId="36758"/>
    <cellStyle name="Percent 23 5" xfId="36759"/>
    <cellStyle name="Percent 24" xfId="36760"/>
    <cellStyle name="Percent 24 2" xfId="36761"/>
    <cellStyle name="Percent 24 2 2" xfId="36762"/>
    <cellStyle name="Percent 24 2 2 2" xfId="36763"/>
    <cellStyle name="Percent 24 2 3" xfId="36764"/>
    <cellStyle name="Percent 24 3" xfId="36765"/>
    <cellStyle name="Percent 24 3 2" xfId="36766"/>
    <cellStyle name="Percent 24 3 2 2" xfId="36767"/>
    <cellStyle name="Percent 24 3 3" xfId="36768"/>
    <cellStyle name="Percent 24 4" xfId="36769"/>
    <cellStyle name="Percent 24 4 2" xfId="36770"/>
    <cellStyle name="Percent 24 4 2 2" xfId="36771"/>
    <cellStyle name="Percent 24 4 3" xfId="36772"/>
    <cellStyle name="Percent 24 5" xfId="36773"/>
    <cellStyle name="Percent 24 5 2" xfId="36774"/>
    <cellStyle name="Percent 24 6" xfId="36775"/>
    <cellStyle name="Percent 25" xfId="36776"/>
    <cellStyle name="Percent 25 2" xfId="36777"/>
    <cellStyle name="Percent 25 2 2" xfId="36778"/>
    <cellStyle name="Percent 25 2 2 2" xfId="36779"/>
    <cellStyle name="Percent 25 2 3" xfId="36780"/>
    <cellStyle name="Percent 25 3" xfId="36781"/>
    <cellStyle name="Percent 25 3 2" xfId="36782"/>
    <cellStyle name="Percent 25 3 3" xfId="36783"/>
    <cellStyle name="Percent 25 4" xfId="36784"/>
    <cellStyle name="Percent 25 4 2" xfId="36785"/>
    <cellStyle name="Percent 25 4 3" xfId="36786"/>
    <cellStyle name="Percent 25 5" xfId="36787"/>
    <cellStyle name="Percent 25 6" xfId="36788"/>
    <cellStyle name="Percent 25 7" xfId="36789"/>
    <cellStyle name="Percent 26" xfId="36790"/>
    <cellStyle name="Percent 26 2" xfId="36791"/>
    <cellStyle name="Percent 26 2 2" xfId="36792"/>
    <cellStyle name="Percent 26 2 2 2" xfId="36793"/>
    <cellStyle name="Percent 26 3" xfId="36794"/>
    <cellStyle name="Percent 26 3 2" xfId="36795"/>
    <cellStyle name="Percent 26 4" xfId="36796"/>
    <cellStyle name="Percent 26 4 2" xfId="36797"/>
    <cellStyle name="Percent 27" xfId="36798"/>
    <cellStyle name="Percent 27 2" xfId="36799"/>
    <cellStyle name="Percent 27 2 2" xfId="36800"/>
    <cellStyle name="Percent 27 3" xfId="36801"/>
    <cellStyle name="Percent 28" xfId="36802"/>
    <cellStyle name="Percent 28 2" xfId="36803"/>
    <cellStyle name="Percent 28 2 2" xfId="36804"/>
    <cellStyle name="Percent 28 2 3" xfId="36805"/>
    <cellStyle name="Percent 28 3" xfId="36806"/>
    <cellStyle name="Percent 29" xfId="36807"/>
    <cellStyle name="Percent 29 2" xfId="36808"/>
    <cellStyle name="Percent 29 2 2" xfId="36809"/>
    <cellStyle name="Percent 29 2 3" xfId="36810"/>
    <cellStyle name="Percent 29 3" xfId="36811"/>
    <cellStyle name="Percent 3" xfId="36812"/>
    <cellStyle name="Percent 3 2" xfId="36813"/>
    <cellStyle name="Percent 3 2 2" xfId="36814"/>
    <cellStyle name="Percent 3 2 2 2" xfId="36815"/>
    <cellStyle name="Percent 3 2 2 2 2" xfId="36816"/>
    <cellStyle name="Percent 3 2 2 3" xfId="36817"/>
    <cellStyle name="Percent 3 2 3" xfId="36818"/>
    <cellStyle name="Percent 3 2 3 2" xfId="36819"/>
    <cellStyle name="Percent 3 2 3 2 2" xfId="36820"/>
    <cellStyle name="Percent 3 2 3 3" xfId="36821"/>
    <cellStyle name="Percent 3 2 3 4" xfId="36822"/>
    <cellStyle name="Percent 3 2 4" xfId="36823"/>
    <cellStyle name="Percent 3 2 4 2" xfId="36824"/>
    <cellStyle name="Percent 3 2 5" xfId="36825"/>
    <cellStyle name="Percent 3 2 5 2" xfId="36826"/>
    <cellStyle name="Percent 3 3" xfId="36827"/>
    <cellStyle name="Percent 3 3 2" xfId="36828"/>
    <cellStyle name="Percent 3 3 2 2" xfId="36829"/>
    <cellStyle name="Percent 3 3 2 2 2" xfId="36830"/>
    <cellStyle name="Percent 3 3 2 3" xfId="36831"/>
    <cellStyle name="Percent 3 3 3" xfId="36832"/>
    <cellStyle name="Percent 3 3 3 2" xfId="36833"/>
    <cellStyle name="Percent 3 3 3 2 2" xfId="36834"/>
    <cellStyle name="Percent 3 3 3 3" xfId="36835"/>
    <cellStyle name="Percent 3 3 3 4" xfId="36836"/>
    <cellStyle name="Percent 3 3 4" xfId="36837"/>
    <cellStyle name="Percent 3 3 4 2" xfId="36838"/>
    <cellStyle name="Percent 3 3 4 2 2" xfId="36839"/>
    <cellStyle name="Percent 3 3 4 3" xfId="36840"/>
    <cellStyle name="Percent 3 3 5" xfId="36841"/>
    <cellStyle name="Percent 3 3 5 2" xfId="36842"/>
    <cellStyle name="Percent 3 3 6" xfId="36843"/>
    <cellStyle name="Percent 3 4" xfId="36844"/>
    <cellStyle name="Percent 3 4 2" xfId="36845"/>
    <cellStyle name="Percent 3 4 2 2" xfId="36846"/>
    <cellStyle name="Percent 3 4 2 2 2" xfId="36847"/>
    <cellStyle name="Percent 3 4 2 3" xfId="36848"/>
    <cellStyle name="Percent 3 4 2 4" xfId="36849"/>
    <cellStyle name="Percent 3 4 3" xfId="36850"/>
    <cellStyle name="Percent 3 4 3 2" xfId="36851"/>
    <cellStyle name="Percent 3 4 3 3" xfId="36852"/>
    <cellStyle name="Percent 3 4 4" xfId="36853"/>
    <cellStyle name="Percent 3 4 4 2" xfId="36854"/>
    <cellStyle name="Percent 3 5" xfId="36855"/>
    <cellStyle name="Percent 3 5 2" xfId="36856"/>
    <cellStyle name="Percent 3 5 2 2" xfId="36857"/>
    <cellStyle name="Percent 3 5 3" xfId="36858"/>
    <cellStyle name="Percent 3 6" xfId="36859"/>
    <cellStyle name="Percent 3 6 2" xfId="36860"/>
    <cellStyle name="Percent 3 6 2 2" xfId="36861"/>
    <cellStyle name="Percent 3 6 3" xfId="36862"/>
    <cellStyle name="Percent 3 7" xfId="36863"/>
    <cellStyle name="Percent 3 7 2" xfId="36864"/>
    <cellStyle name="Percent 3 7 3" xfId="36865"/>
    <cellStyle name="Percent 3 8" xfId="36866"/>
    <cellStyle name="Percent 3 8 2" xfId="36867"/>
    <cellStyle name="Percent 3 9" xfId="36868"/>
    <cellStyle name="Percent 3 9 2" xfId="36869"/>
    <cellStyle name="Percent 30" xfId="36870"/>
    <cellStyle name="Percent 30 2" xfId="36871"/>
    <cellStyle name="Percent 30 2 2" xfId="36872"/>
    <cellStyle name="Percent 30 2 3" xfId="36873"/>
    <cellStyle name="Percent 30 3" xfId="36874"/>
    <cellStyle name="Percent 31" xfId="36875"/>
    <cellStyle name="Percent 31 2" xfId="36876"/>
    <cellStyle name="Percent 31 2 2" xfId="36877"/>
    <cellStyle name="Percent 31 2 3" xfId="36878"/>
    <cellStyle name="Percent 31 3" xfId="36879"/>
    <cellStyle name="Percent 32" xfId="36880"/>
    <cellStyle name="Percent 32 2" xfId="36881"/>
    <cellStyle name="Percent 32 2 2" xfId="36882"/>
    <cellStyle name="Percent 32 3" xfId="36883"/>
    <cellStyle name="Percent 32 4" xfId="36884"/>
    <cellStyle name="Percent 33" xfId="36885"/>
    <cellStyle name="Percent 33 2" xfId="36886"/>
    <cellStyle name="Percent 33 2 2" xfId="36887"/>
    <cellStyle name="Percent 33 2 3" xfId="36888"/>
    <cellStyle name="Percent 33 3" xfId="36889"/>
    <cellStyle name="Percent 33 4" xfId="36890"/>
    <cellStyle name="Percent 34" xfId="36891"/>
    <cellStyle name="Percent 34 2" xfId="36892"/>
    <cellStyle name="Percent 34 2 2" xfId="36893"/>
    <cellStyle name="Percent 34 3" xfId="36894"/>
    <cellStyle name="Percent 35" xfId="36895"/>
    <cellStyle name="Percent 35 2" xfId="36896"/>
    <cellStyle name="Percent 35 2 2" xfId="36897"/>
    <cellStyle name="Percent 35 3" xfId="36898"/>
    <cellStyle name="Percent 36" xfId="36899"/>
    <cellStyle name="Percent 36 2" xfId="36900"/>
    <cellStyle name="Percent 36 2 2" xfId="36901"/>
    <cellStyle name="Percent 36 3" xfId="36902"/>
    <cellStyle name="Percent 37" xfId="36903"/>
    <cellStyle name="Percent 37 2" xfId="36904"/>
    <cellStyle name="Percent 37 2 2" xfId="36905"/>
    <cellStyle name="Percent 37 3" xfId="36906"/>
    <cellStyle name="Percent 38" xfId="36907"/>
    <cellStyle name="Percent 38 2" xfId="36908"/>
    <cellStyle name="Percent 38 2 2" xfId="36909"/>
    <cellStyle name="Percent 38 3" xfId="36910"/>
    <cellStyle name="Percent 39" xfId="36911"/>
    <cellStyle name="Percent 39 2" xfId="36912"/>
    <cellStyle name="Percent 39 2 2" xfId="36913"/>
    <cellStyle name="Percent 39 3" xfId="36914"/>
    <cellStyle name="Percent 4" xfId="36915"/>
    <cellStyle name="Percent 4 2" xfId="36916"/>
    <cellStyle name="Percent 4 2 2" xfId="36917"/>
    <cellStyle name="Percent 4 2 2 2" xfId="36918"/>
    <cellStyle name="Percent 4 2 2 2 2" xfId="36919"/>
    <cellStyle name="Percent 4 2 2 2 3" xfId="36920"/>
    <cellStyle name="Percent 4 2 2 3" xfId="36921"/>
    <cellStyle name="Percent 4 2 2 3 2" xfId="36922"/>
    <cellStyle name="Percent 4 2 3" xfId="36923"/>
    <cellStyle name="Percent 4 2 3 2" xfId="36924"/>
    <cellStyle name="Percent 4 2 3 2 2" xfId="36925"/>
    <cellStyle name="Percent 4 2 3 3" xfId="36926"/>
    <cellStyle name="Percent 4 2 4" xfId="36927"/>
    <cellStyle name="Percent 4 2 4 2" xfId="36928"/>
    <cellStyle name="Percent 4 2 4 3" xfId="36929"/>
    <cellStyle name="Percent 4 2 5" xfId="36930"/>
    <cellStyle name="Percent 4 2 5 2" xfId="36931"/>
    <cellStyle name="Percent 4 3" xfId="36932"/>
    <cellStyle name="Percent 4 3 2" xfId="36933"/>
    <cellStyle name="Percent 4 3 2 2" xfId="36934"/>
    <cellStyle name="Percent 4 3 2 2 2" xfId="36935"/>
    <cellStyle name="Percent 4 3 2 3" xfId="36936"/>
    <cellStyle name="Percent 4 3 3" xfId="36937"/>
    <cellStyle name="Percent 4 3 3 2" xfId="36938"/>
    <cellStyle name="Percent 4 3 4" xfId="36939"/>
    <cellStyle name="Percent 4 3 4 2" xfId="36940"/>
    <cellStyle name="Percent 4 3 5" xfId="36941"/>
    <cellStyle name="Percent 4 4" xfId="36942"/>
    <cellStyle name="Percent 4 4 2" xfId="36943"/>
    <cellStyle name="Percent 4 4 2 2" xfId="36944"/>
    <cellStyle name="Percent 4 4 3" xfId="36945"/>
    <cellStyle name="Percent 4 5" xfId="36946"/>
    <cellStyle name="Percent 4 5 2" xfId="36947"/>
    <cellStyle name="Percent 4 5 2 2" xfId="36948"/>
    <cellStyle name="Percent 4 5 3" xfId="36949"/>
    <cellStyle name="Percent 4 5 4" xfId="36950"/>
    <cellStyle name="Percent 4 6" xfId="36951"/>
    <cellStyle name="Percent 4 6 2" xfId="36952"/>
    <cellStyle name="Percent 4 7" xfId="36953"/>
    <cellStyle name="Percent 4 7 2" xfId="36954"/>
    <cellStyle name="Percent 40" xfId="36955"/>
    <cellStyle name="Percent 40 2" xfId="36956"/>
    <cellStyle name="Percent 40 2 2" xfId="36957"/>
    <cellStyle name="Percent 40 3" xfId="36958"/>
    <cellStyle name="Percent 41" xfId="36959"/>
    <cellStyle name="Percent 41 2" xfId="36960"/>
    <cellStyle name="Percent 41 2 2" xfId="36961"/>
    <cellStyle name="Percent 41 3" xfId="36962"/>
    <cellStyle name="Percent 41 4" xfId="36963"/>
    <cellStyle name="Percent 42" xfId="36964"/>
    <cellStyle name="Percent 42 2" xfId="36965"/>
    <cellStyle name="Percent 42 2 2" xfId="36966"/>
    <cellStyle name="Percent 42 3" xfId="36967"/>
    <cellStyle name="Percent 43" xfId="36968"/>
    <cellStyle name="Percent 43 2" xfId="36969"/>
    <cellStyle name="Percent 43 2 2" xfId="36970"/>
    <cellStyle name="Percent 43 3" xfId="36971"/>
    <cellStyle name="Percent 44" xfId="36972"/>
    <cellStyle name="Percent 44 2" xfId="36973"/>
    <cellStyle name="Percent 44 2 2" xfId="36974"/>
    <cellStyle name="Percent 44 3" xfId="36975"/>
    <cellStyle name="Percent 45" xfId="36976"/>
    <cellStyle name="Percent 45 2" xfId="36977"/>
    <cellStyle name="Percent 45 2 2" xfId="36978"/>
    <cellStyle name="Percent 45 3" xfId="36979"/>
    <cellStyle name="Percent 46" xfId="36980"/>
    <cellStyle name="Percent 46 2" xfId="36981"/>
    <cellStyle name="Percent 46 2 2" xfId="36982"/>
    <cellStyle name="Percent 47" xfId="36983"/>
    <cellStyle name="Percent 47 2" xfId="36984"/>
    <cellStyle name="Percent 47 2 2" xfId="36985"/>
    <cellStyle name="Percent 48" xfId="36986"/>
    <cellStyle name="Percent 48 2" xfId="36987"/>
    <cellStyle name="Percent 48 2 2" xfId="36988"/>
    <cellStyle name="Percent 49" xfId="36989"/>
    <cellStyle name="Percent 49 2" xfId="36990"/>
    <cellStyle name="Percent 49 2 2" xfId="36991"/>
    <cellStyle name="Percent 5" xfId="36992"/>
    <cellStyle name="Percent 5 2" xfId="36993"/>
    <cellStyle name="Percent 5 2 2" xfId="36994"/>
    <cellStyle name="Percent 5 2 2 2" xfId="36995"/>
    <cellStyle name="Percent 5 2 2 2 2" xfId="36996"/>
    <cellStyle name="Percent 5 2 2 3" xfId="36997"/>
    <cellStyle name="Percent 5 2 3" xfId="36998"/>
    <cellStyle name="Percent 5 2 3 2" xfId="36999"/>
    <cellStyle name="Percent 5 2 4" xfId="37000"/>
    <cellStyle name="Percent 5 2 4 2" xfId="37001"/>
    <cellStyle name="Percent 5 3" xfId="37002"/>
    <cellStyle name="Percent 5 3 2" xfId="37003"/>
    <cellStyle name="Percent 5 3 2 2" xfId="37004"/>
    <cellStyle name="Percent 5 3 3" xfId="37005"/>
    <cellStyle name="Percent 5 4" xfId="37006"/>
    <cellStyle name="Percent 5 4 2" xfId="37007"/>
    <cellStyle name="Percent 5 4 2 2" xfId="37008"/>
    <cellStyle name="Percent 5 4 3" xfId="37009"/>
    <cellStyle name="Percent 5 4 4" xfId="37010"/>
    <cellStyle name="Percent 5 5" xfId="37011"/>
    <cellStyle name="Percent 5 5 2" xfId="37012"/>
    <cellStyle name="Percent 5 6" xfId="37013"/>
    <cellStyle name="Percent 5 6 2" xfId="37014"/>
    <cellStyle name="Percent 50" xfId="37015"/>
    <cellStyle name="Percent 50 2" xfId="37016"/>
    <cellStyle name="Percent 50 2 2" xfId="37017"/>
    <cellStyle name="Percent 51" xfId="37018"/>
    <cellStyle name="Percent 51 2" xfId="37019"/>
    <cellStyle name="Percent 51 2 2" xfId="37020"/>
    <cellStyle name="Percent 52" xfId="37021"/>
    <cellStyle name="Percent 52 2" xfId="37022"/>
    <cellStyle name="Percent 52 2 2" xfId="37023"/>
    <cellStyle name="Percent 53" xfId="37024"/>
    <cellStyle name="Percent 53 2" xfId="37025"/>
    <cellStyle name="Percent 53 2 2" xfId="37026"/>
    <cellStyle name="Percent 54" xfId="37027"/>
    <cellStyle name="Percent 54 2" xfId="37028"/>
    <cellStyle name="Percent 54 2 2" xfId="37029"/>
    <cellStyle name="Percent 55" xfId="37030"/>
    <cellStyle name="Percent 55 2" xfId="37031"/>
    <cellStyle name="Percent 55 2 2" xfId="37032"/>
    <cellStyle name="Percent 56" xfId="37033"/>
    <cellStyle name="Percent 56 2" xfId="37034"/>
    <cellStyle name="Percent 56 2 2" xfId="37035"/>
    <cellStyle name="Percent 57" xfId="37036"/>
    <cellStyle name="Percent 57 2" xfId="37037"/>
    <cellStyle name="Percent 57 2 2" xfId="37038"/>
    <cellStyle name="Percent 58" xfId="37039"/>
    <cellStyle name="Percent 58 2" xfId="37040"/>
    <cellStyle name="Percent 58 2 2" xfId="37041"/>
    <cellStyle name="Percent 59" xfId="37042"/>
    <cellStyle name="Percent 59 2" xfId="37043"/>
    <cellStyle name="Percent 59 2 2" xfId="37044"/>
    <cellStyle name="Percent 6" xfId="37045"/>
    <cellStyle name="Percent 6 2" xfId="37046"/>
    <cellStyle name="Percent 6 2 2" xfId="37047"/>
    <cellStyle name="Percent 6 2 2 2" xfId="37048"/>
    <cellStyle name="Percent 6 2 2 2 2" xfId="37049"/>
    <cellStyle name="Percent 6 2 2 2 3" xfId="37050"/>
    <cellStyle name="Percent 6 2 2 3" xfId="37051"/>
    <cellStyle name="Percent 6 2 3" xfId="37052"/>
    <cellStyle name="Percent 6 2 3 2" xfId="37053"/>
    <cellStyle name="Percent 6 2 3 2 2" xfId="37054"/>
    <cellStyle name="Percent 6 2 3 3" xfId="37055"/>
    <cellStyle name="Percent 6 2 4" xfId="37056"/>
    <cellStyle name="Percent 6 2 4 2" xfId="37057"/>
    <cellStyle name="Percent 6 2 5" xfId="37058"/>
    <cellStyle name="Percent 6 3" xfId="37059"/>
    <cellStyle name="Percent 6 3 2" xfId="37060"/>
    <cellStyle name="Percent 6 3 2 2" xfId="37061"/>
    <cellStyle name="Percent 6 3 3" xfId="37062"/>
    <cellStyle name="Percent 6 4" xfId="37063"/>
    <cellStyle name="Percent 6 4 2" xfId="37064"/>
    <cellStyle name="Percent 6 4 2 2" xfId="37065"/>
    <cellStyle name="Percent 6 4 3" xfId="37066"/>
    <cellStyle name="Percent 6 4 4" xfId="37067"/>
    <cellStyle name="Percent 6 5" xfId="37068"/>
    <cellStyle name="Percent 6 5 2" xfId="37069"/>
    <cellStyle name="Percent 6 6" xfId="37070"/>
    <cellStyle name="Percent 6 6 2" xfId="37071"/>
    <cellStyle name="Percent 60" xfId="37072"/>
    <cellStyle name="Percent 60 2" xfId="37073"/>
    <cellStyle name="Percent 60 2 2" xfId="37074"/>
    <cellStyle name="Percent 61" xfId="37075"/>
    <cellStyle name="Percent 61 2" xfId="37076"/>
    <cellStyle name="Percent 61 2 2" xfId="37077"/>
    <cellStyle name="Percent 62" xfId="37078"/>
    <cellStyle name="Percent 62 2" xfId="37079"/>
    <cellStyle name="Percent 62 2 2" xfId="37080"/>
    <cellStyle name="Percent 63" xfId="37081"/>
    <cellStyle name="Percent 63 2" xfId="37082"/>
    <cellStyle name="Percent 63 2 2" xfId="37083"/>
    <cellStyle name="Percent 64" xfId="37084"/>
    <cellStyle name="Percent 64 2" xfId="37085"/>
    <cellStyle name="Percent 64 2 2" xfId="37086"/>
    <cellStyle name="Percent 64 3" xfId="37087"/>
    <cellStyle name="Percent 65" xfId="37088"/>
    <cellStyle name="Percent 65 2" xfId="37089"/>
    <cellStyle name="Percent 65 2 2" xfId="37090"/>
    <cellStyle name="Percent 65 2 2 2" xfId="37091"/>
    <cellStyle name="Percent 65 2 3" xfId="37092"/>
    <cellStyle name="Percent 65 3" xfId="37093"/>
    <cellStyle name="Percent 65 3 2" xfId="37094"/>
    <cellStyle name="Percent 65 4" xfId="37095"/>
    <cellStyle name="Percent 66" xfId="37096"/>
    <cellStyle name="Percent 66 2" xfId="37097"/>
    <cellStyle name="Percent 66 2 2" xfId="37098"/>
    <cellStyle name="Percent 66 3" xfId="37099"/>
    <cellStyle name="Percent 67" xfId="37100"/>
    <cellStyle name="Percent 67 2" xfId="37101"/>
    <cellStyle name="Percent 67 2 2" xfId="37102"/>
    <cellStyle name="Percent 67 3" xfId="37103"/>
    <cellStyle name="Percent 68" xfId="37104"/>
    <cellStyle name="Percent 68 2" xfId="37105"/>
    <cellStyle name="Percent 68 2 2" xfId="37106"/>
    <cellStyle name="Percent 68 3" xfId="37107"/>
    <cellStyle name="Percent 69" xfId="37108"/>
    <cellStyle name="Percent 69 2" xfId="37109"/>
    <cellStyle name="Percent 69 2 2" xfId="37110"/>
    <cellStyle name="Percent 69 3" xfId="37111"/>
    <cellStyle name="Percent 7" xfId="37112"/>
    <cellStyle name="Percent 7 2" xfId="37113"/>
    <cellStyle name="Percent 7 2 2" xfId="37114"/>
    <cellStyle name="Percent 7 2 2 2" xfId="37115"/>
    <cellStyle name="Percent 7 2 3" xfId="37116"/>
    <cellStyle name="Percent 7 2 3 2" xfId="37117"/>
    <cellStyle name="Percent 7 2 4" xfId="37118"/>
    <cellStyle name="Percent 7 3" xfId="37119"/>
    <cellStyle name="Percent 7 3 2" xfId="37120"/>
    <cellStyle name="Percent 7 3 2 2" xfId="37121"/>
    <cellStyle name="Percent 7 3 3" xfId="37122"/>
    <cellStyle name="Percent 7 3 3 2" xfId="37123"/>
    <cellStyle name="Percent 7 3 4" xfId="37124"/>
    <cellStyle name="Percent 7 3 4 2" xfId="37125"/>
    <cellStyle name="Percent 7 3 5" xfId="37126"/>
    <cellStyle name="Percent 7 4" xfId="37127"/>
    <cellStyle name="Percent 7 4 2" xfId="37128"/>
    <cellStyle name="Percent 7 4 2 2" xfId="37129"/>
    <cellStyle name="Percent 7 4 3" xfId="37130"/>
    <cellStyle name="Percent 7 5" xfId="37131"/>
    <cellStyle name="Percent 7 5 2" xfId="37132"/>
    <cellStyle name="Percent 7 5 2 2" xfId="37133"/>
    <cellStyle name="Percent 7 5 3" xfId="37134"/>
    <cellStyle name="Percent 7 6" xfId="37135"/>
    <cellStyle name="Percent 7 6 2" xfId="37136"/>
    <cellStyle name="Percent 7 7" xfId="37137"/>
    <cellStyle name="Percent 7 7 2" xfId="37138"/>
    <cellStyle name="Percent 7 8" xfId="37139"/>
    <cellStyle name="Percent 7 8 2" xfId="37140"/>
    <cellStyle name="Percent 7 9" xfId="37141"/>
    <cellStyle name="Percent 70" xfId="37142"/>
    <cellStyle name="Percent 70 2" xfId="37143"/>
    <cellStyle name="Percent 70 2 2" xfId="37144"/>
    <cellStyle name="Percent 70 3" xfId="37145"/>
    <cellStyle name="Percent 71" xfId="37146"/>
    <cellStyle name="Percent 71 2" xfId="37147"/>
    <cellStyle name="Percent 71 2 2" xfId="37148"/>
    <cellStyle name="Percent 71 3" xfId="37149"/>
    <cellStyle name="Percent 72" xfId="37150"/>
    <cellStyle name="Percent 72 2" xfId="37151"/>
    <cellStyle name="Percent 72 2 2" xfId="37152"/>
    <cellStyle name="Percent 72 3" xfId="37153"/>
    <cellStyle name="Percent 73" xfId="37154"/>
    <cellStyle name="Percent 73 2" xfId="37155"/>
    <cellStyle name="Percent 73 2 2" xfId="37156"/>
    <cellStyle name="Percent 73 3" xfId="37157"/>
    <cellStyle name="Percent 74" xfId="37158"/>
    <cellStyle name="Percent 74 2" xfId="37159"/>
    <cellStyle name="Percent 74 2 2" xfId="37160"/>
    <cellStyle name="Percent 74 3" xfId="37161"/>
    <cellStyle name="Percent 75" xfId="37162"/>
    <cellStyle name="Percent 75 2" xfId="37163"/>
    <cellStyle name="Percent 75 2 2" xfId="37164"/>
    <cellStyle name="Percent 75 3" xfId="37165"/>
    <cellStyle name="Percent 76" xfId="37166"/>
    <cellStyle name="Percent 76 2" xfId="37167"/>
    <cellStyle name="Percent 76 2 2" xfId="37168"/>
    <cellStyle name="Percent 76 3" xfId="37169"/>
    <cellStyle name="Percent 77" xfId="37170"/>
    <cellStyle name="Percent 77 2" xfId="37171"/>
    <cellStyle name="Percent 78" xfId="37172"/>
    <cellStyle name="Percent 78 2" xfId="37173"/>
    <cellStyle name="Percent 79" xfId="37174"/>
    <cellStyle name="Percent 79 2" xfId="37175"/>
    <cellStyle name="Percent 79 3" xfId="37176"/>
    <cellStyle name="Percent 79 4" xfId="37177"/>
    <cellStyle name="Percent 8" xfId="37178"/>
    <cellStyle name="Percent 8 2" xfId="37179"/>
    <cellStyle name="Percent 8 2 2" xfId="37180"/>
    <cellStyle name="Percent 8 2 2 2" xfId="37181"/>
    <cellStyle name="Percent 8 2 2 2 2" xfId="37182"/>
    <cellStyle name="Percent 8 2 2 2 3" xfId="37183"/>
    <cellStyle name="Percent 8 2 2 3" xfId="37184"/>
    <cellStyle name="Percent 8 2 2 4" xfId="37185"/>
    <cellStyle name="Percent 8 2 3" xfId="37186"/>
    <cellStyle name="Percent 8 2 3 2" xfId="37187"/>
    <cellStyle name="Percent 8 2 3 2 2" xfId="37188"/>
    <cellStyle name="Percent 8 2 3 3" xfId="37189"/>
    <cellStyle name="Percent 8 2 4" xfId="37190"/>
    <cellStyle name="Percent 8 2 4 2" xfId="37191"/>
    <cellStyle name="Percent 8 2 5" xfId="37192"/>
    <cellStyle name="Percent 8 3" xfId="37193"/>
    <cellStyle name="Percent 8 3 2" xfId="37194"/>
    <cellStyle name="Percent 8 3 2 2" xfId="37195"/>
    <cellStyle name="Percent 8 3 3" xfId="37196"/>
    <cellStyle name="Percent 8 4" xfId="37197"/>
    <cellStyle name="Percent 8 4 2" xfId="37198"/>
    <cellStyle name="Percent 8 4 2 2" xfId="37199"/>
    <cellStyle name="Percent 8 4 3" xfId="37200"/>
    <cellStyle name="Percent 8 4 4" xfId="37201"/>
    <cellStyle name="Percent 8 5" xfId="37202"/>
    <cellStyle name="Percent 8 5 2" xfId="37203"/>
    <cellStyle name="Percent 8 5 2 2" xfId="37204"/>
    <cellStyle name="Percent 8 5 3" xfId="37205"/>
    <cellStyle name="Percent 8 6" xfId="37206"/>
    <cellStyle name="Percent 8 6 2" xfId="37207"/>
    <cellStyle name="Percent 8 7" xfId="37208"/>
    <cellStyle name="Percent 80" xfId="37209"/>
    <cellStyle name="Percent 80 2" xfId="37210"/>
    <cellStyle name="Percent 80 3" xfId="37211"/>
    <cellStyle name="Percent 80 4" xfId="37212"/>
    <cellStyle name="Percent 81" xfId="37213"/>
    <cellStyle name="Percent 81 2" xfId="37214"/>
    <cellStyle name="Percent 81 3" xfId="37215"/>
    <cellStyle name="Percent 81 4" xfId="37216"/>
    <cellStyle name="Percent 82" xfId="37217"/>
    <cellStyle name="Percent 82 2" xfId="37218"/>
    <cellStyle name="Percent 82 3" xfId="37219"/>
    <cellStyle name="Percent 82 4" xfId="37220"/>
    <cellStyle name="Percent 83" xfId="37221"/>
    <cellStyle name="Percent 83 2" xfId="37222"/>
    <cellStyle name="Percent 83 3" xfId="37223"/>
    <cellStyle name="Percent 83 4" xfId="37224"/>
    <cellStyle name="Percent 84" xfId="37225"/>
    <cellStyle name="Percent 84 2" xfId="37226"/>
    <cellStyle name="Percent 84 3" xfId="37227"/>
    <cellStyle name="Percent 84 4" xfId="37228"/>
    <cellStyle name="Percent 85" xfId="37229"/>
    <cellStyle name="Percent 85 2" xfId="37230"/>
    <cellStyle name="Percent 85 3" xfId="37231"/>
    <cellStyle name="Percent 85 4" xfId="37232"/>
    <cellStyle name="Percent 86" xfId="37233"/>
    <cellStyle name="Percent 86 2" xfId="37234"/>
    <cellStyle name="Percent 87" xfId="37235"/>
    <cellStyle name="Percent 87 2" xfId="37236"/>
    <cellStyle name="Percent 87 3" xfId="37237"/>
    <cellStyle name="Percent 88" xfId="37238"/>
    <cellStyle name="Percent 88 2" xfId="37239"/>
    <cellStyle name="Percent 88 3" xfId="37240"/>
    <cellStyle name="Percent 89" xfId="37241"/>
    <cellStyle name="Percent 89 2" xfId="37242"/>
    <cellStyle name="Percent 89 3" xfId="37243"/>
    <cellStyle name="Percent 9" xfId="37244"/>
    <cellStyle name="Percent 9 2" xfId="37245"/>
    <cellStyle name="Percent 9 2 2" xfId="37246"/>
    <cellStyle name="Percent 9 2 2 2" xfId="37247"/>
    <cellStyle name="Percent 9 2 2 2 2" xfId="37248"/>
    <cellStyle name="Percent 9 2 2 2 3" xfId="37249"/>
    <cellStyle name="Percent 9 2 2 3" xfId="37250"/>
    <cellStyle name="Percent 9 2 3" xfId="37251"/>
    <cellStyle name="Percent 9 2 3 2" xfId="37252"/>
    <cellStyle name="Percent 9 2 3 2 2" xfId="37253"/>
    <cellStyle name="Percent 9 2 3 3" xfId="37254"/>
    <cellStyle name="Percent 9 2 4" xfId="37255"/>
    <cellStyle name="Percent 9 2 4 2" xfId="37256"/>
    <cellStyle name="Percent 9 2 5" xfId="37257"/>
    <cellStyle name="Percent 9 3" xfId="37258"/>
    <cellStyle name="Percent 9 3 2" xfId="37259"/>
    <cellStyle name="Percent 9 3 2 2" xfId="37260"/>
    <cellStyle name="Percent 9 3 2 3" xfId="37261"/>
    <cellStyle name="Percent 9 3 3" xfId="37262"/>
    <cellStyle name="Percent 9 4" xfId="37263"/>
    <cellStyle name="Percent 9 4 2" xfId="37264"/>
    <cellStyle name="Percent 9 4 2 2" xfId="37265"/>
    <cellStyle name="Percent 9 4 3" xfId="37266"/>
    <cellStyle name="Percent 9 5" xfId="37267"/>
    <cellStyle name="Percent 9 5 2" xfId="37268"/>
    <cellStyle name="Percent 9 5 2 2" xfId="37269"/>
    <cellStyle name="Percent 9 5 3" xfId="37270"/>
    <cellStyle name="Percent 9 6" xfId="37271"/>
    <cellStyle name="Percent 9 6 2" xfId="37272"/>
    <cellStyle name="Percent 9 7" xfId="37273"/>
    <cellStyle name="Percent 90" xfId="37274"/>
    <cellStyle name="Percent 90 2" xfId="37275"/>
    <cellStyle name="Percent 91" xfId="37276"/>
    <cellStyle name="Percent 91 2" xfId="37277"/>
    <cellStyle name="Percent 92" xfId="37278"/>
    <cellStyle name="Percent 92 2" xfId="37279"/>
    <cellStyle name="Percent 93" xfId="37280"/>
    <cellStyle name="Percent 93 2" xfId="37281"/>
    <cellStyle name="Percent 94" xfId="37282"/>
    <cellStyle name="Percent 94 2" xfId="37283"/>
    <cellStyle name="Percent 95" xfId="37284"/>
    <cellStyle name="Percent 95 2" xfId="37285"/>
    <cellStyle name="Percent 96" xfId="37286"/>
    <cellStyle name="Percent 96 2" xfId="37287"/>
    <cellStyle name="Percent 97" xfId="37288"/>
    <cellStyle name="Percent 97 2" xfId="37289"/>
    <cellStyle name="Percent 98" xfId="37290"/>
    <cellStyle name="Percent 99" xfId="37291"/>
    <cellStyle name="Processing" xfId="37292"/>
    <cellStyle name="Processing 2" xfId="37293"/>
    <cellStyle name="Processing 2 2" xfId="37294"/>
    <cellStyle name="Processing 2 2 2" xfId="37295"/>
    <cellStyle name="Processing 2 2 2 2" xfId="37296"/>
    <cellStyle name="Processing 2 2 2 2 2" xfId="37297"/>
    <cellStyle name="Processing 2 2 2 3" xfId="37298"/>
    <cellStyle name="Processing 2 2 3" xfId="37299"/>
    <cellStyle name="Processing 2 2 3 2" xfId="37300"/>
    <cellStyle name="Processing 2 2 4" xfId="37301"/>
    <cellStyle name="Processing 2 2 4 2" xfId="37302"/>
    <cellStyle name="Processing 2 3" xfId="37303"/>
    <cellStyle name="Processing 2 3 2" xfId="37304"/>
    <cellStyle name="Processing 2 3 2 2" xfId="37305"/>
    <cellStyle name="Processing 2 3 3" xfId="37306"/>
    <cellStyle name="Processing 2 4" xfId="37307"/>
    <cellStyle name="Processing 2 4 2" xfId="37308"/>
    <cellStyle name="Processing 2 4 2 2" xfId="37309"/>
    <cellStyle name="Processing 2 4 3" xfId="37310"/>
    <cellStyle name="Processing 2 5" xfId="37311"/>
    <cellStyle name="Processing 2 5 2" xfId="37312"/>
    <cellStyle name="Processing 2 6" xfId="37313"/>
    <cellStyle name="Processing 2 6 2" xfId="37314"/>
    <cellStyle name="Processing 3" xfId="37315"/>
    <cellStyle name="Processing 3 2" xfId="37316"/>
    <cellStyle name="Processing 3 2 2" xfId="37317"/>
    <cellStyle name="Processing 3 2 2 2" xfId="37318"/>
    <cellStyle name="Processing 3 2 3" xfId="37319"/>
    <cellStyle name="Processing 3 3" xfId="37320"/>
    <cellStyle name="Processing 3 3 2" xfId="37321"/>
    <cellStyle name="Processing 3 4" xfId="37322"/>
    <cellStyle name="Processing 3 4 2" xfId="37323"/>
    <cellStyle name="Processing 4" xfId="37324"/>
    <cellStyle name="Processing 4 2" xfId="37325"/>
    <cellStyle name="Processing 4 2 2" xfId="37326"/>
    <cellStyle name="Processing 4 3" xfId="37327"/>
    <cellStyle name="Processing 5" xfId="37328"/>
    <cellStyle name="Processing 5 2" xfId="37329"/>
    <cellStyle name="Processing 5 2 2" xfId="37330"/>
    <cellStyle name="Processing 5 3" xfId="37331"/>
    <cellStyle name="Processing 5 4" xfId="37332"/>
    <cellStyle name="Processing 6" xfId="37333"/>
    <cellStyle name="Processing 6 2" xfId="37334"/>
    <cellStyle name="Processing 7" xfId="37335"/>
    <cellStyle name="Processing 7 2" xfId="37336"/>
    <cellStyle name="Processing_AURORA Total New" xfId="37337"/>
    <cellStyle name="Protected" xfId="37338"/>
    <cellStyle name="ProtectedDates" xfId="37339"/>
    <cellStyle name="PSChar" xfId="37340"/>
    <cellStyle name="PSChar 2" xfId="37341"/>
    <cellStyle name="PSChar 2 2" xfId="37342"/>
    <cellStyle name="PSChar 2 2 2" xfId="37343"/>
    <cellStyle name="PSChar 2 3" xfId="37344"/>
    <cellStyle name="PSChar 2 3 2" xfId="37345"/>
    <cellStyle name="PSChar 2 4" xfId="37346"/>
    <cellStyle name="PSChar 3" xfId="37347"/>
    <cellStyle name="PSChar 3 2" xfId="37348"/>
    <cellStyle name="PSChar 3 3" xfId="37349"/>
    <cellStyle name="PSChar 4" xfId="37350"/>
    <cellStyle name="PSChar 4 2" xfId="37351"/>
    <cellStyle name="PSChar 5" xfId="37352"/>
    <cellStyle name="PSDate" xfId="37353"/>
    <cellStyle name="PSDate 2" xfId="37354"/>
    <cellStyle name="PSDate 2 2" xfId="37355"/>
    <cellStyle name="PSDate 2 2 2" xfId="37356"/>
    <cellStyle name="PSDate 2 3" xfId="37357"/>
    <cellStyle name="PSDate 2 3 2" xfId="37358"/>
    <cellStyle name="PSDate 2 4" xfId="37359"/>
    <cellStyle name="PSDate 3" xfId="37360"/>
    <cellStyle name="PSDate 3 2" xfId="37361"/>
    <cellStyle name="PSDate 3 3" xfId="37362"/>
    <cellStyle name="PSDate 4" xfId="37363"/>
    <cellStyle name="PSDate 4 2" xfId="37364"/>
    <cellStyle name="PSDate 5" xfId="37365"/>
    <cellStyle name="PSDec" xfId="37366"/>
    <cellStyle name="PSDec 2" xfId="37367"/>
    <cellStyle name="PSDec 2 2" xfId="37368"/>
    <cellStyle name="PSDec 2 2 2" xfId="37369"/>
    <cellStyle name="PSDec 2 3" xfId="37370"/>
    <cellStyle name="PSDec 2 3 2" xfId="37371"/>
    <cellStyle name="PSDec 2 4" xfId="37372"/>
    <cellStyle name="PSDec 3" xfId="37373"/>
    <cellStyle name="PSDec 3 2" xfId="37374"/>
    <cellStyle name="PSDec 3 3" xfId="37375"/>
    <cellStyle name="PSDec 4" xfId="37376"/>
    <cellStyle name="PSDec 4 2" xfId="37377"/>
    <cellStyle name="PSDec 5" xfId="37378"/>
    <cellStyle name="PSHeading" xfId="37379"/>
    <cellStyle name="PSHeading 2" xfId="37380"/>
    <cellStyle name="PSHeading 2 2" xfId="37381"/>
    <cellStyle name="PSHeading 2 2 2" xfId="37382"/>
    <cellStyle name="PSHeading 2 2 3" xfId="37383"/>
    <cellStyle name="PSHeading 2 3" xfId="37384"/>
    <cellStyle name="PSHeading 2 3 2" xfId="37385"/>
    <cellStyle name="PSHeading 2 4" xfId="37386"/>
    <cellStyle name="PSHeading 3" xfId="37387"/>
    <cellStyle name="PSHeading 3 2" xfId="37388"/>
    <cellStyle name="PSHeading 3 3" xfId="37389"/>
    <cellStyle name="PSHeading 4" xfId="37390"/>
    <cellStyle name="PSHeading 4 2" xfId="37391"/>
    <cellStyle name="PSHeading 5" xfId="37392"/>
    <cellStyle name="PSInt" xfId="37393"/>
    <cellStyle name="PSInt 2" xfId="37394"/>
    <cellStyle name="PSInt 2 2" xfId="37395"/>
    <cellStyle name="PSInt 2 2 2" xfId="37396"/>
    <cellStyle name="PSInt 2 3" xfId="37397"/>
    <cellStyle name="PSInt 2 3 2" xfId="37398"/>
    <cellStyle name="PSInt 2 4" xfId="37399"/>
    <cellStyle name="PSInt 3" xfId="37400"/>
    <cellStyle name="PSInt 3 2" xfId="37401"/>
    <cellStyle name="PSInt 3 3" xfId="37402"/>
    <cellStyle name="PSInt 4" xfId="37403"/>
    <cellStyle name="PSInt 4 2" xfId="37404"/>
    <cellStyle name="PSInt 5" xfId="37405"/>
    <cellStyle name="PSSpacer" xfId="37406"/>
    <cellStyle name="PSSpacer 2" xfId="37407"/>
    <cellStyle name="PSSpacer 2 2" xfId="37408"/>
    <cellStyle name="PSSpacer 2 2 2" xfId="37409"/>
    <cellStyle name="PSSpacer 2 3" xfId="37410"/>
    <cellStyle name="PSSpacer 2 3 2" xfId="37411"/>
    <cellStyle name="PSSpacer 2 4" xfId="37412"/>
    <cellStyle name="PSSpacer 3" xfId="37413"/>
    <cellStyle name="PSSpacer 3 2" xfId="37414"/>
    <cellStyle name="PSSpacer 3 3" xfId="37415"/>
    <cellStyle name="PSSpacer 4" xfId="37416"/>
    <cellStyle name="PSSpacer 4 2" xfId="37417"/>
    <cellStyle name="PSSpacer 5" xfId="37418"/>
    <cellStyle name="purple - Style8" xfId="37419"/>
    <cellStyle name="purple - Style8 2" xfId="37420"/>
    <cellStyle name="purple - Style8 2 2" xfId="37421"/>
    <cellStyle name="purple - Style8 2 2 2" xfId="37422"/>
    <cellStyle name="purple - Style8 2 3" xfId="37423"/>
    <cellStyle name="purple - Style8 3" xfId="37424"/>
    <cellStyle name="purple - Style8 3 2" xfId="37425"/>
    <cellStyle name="purple - Style8 3 2 2" xfId="37426"/>
    <cellStyle name="purple - Style8 3 3" xfId="37427"/>
    <cellStyle name="purple - Style8 3 4" xfId="37428"/>
    <cellStyle name="purple - Style8 4" xfId="37429"/>
    <cellStyle name="purple - Style8 4 2" xfId="37430"/>
    <cellStyle name="purple - Style8 5" xfId="37431"/>
    <cellStyle name="purple - Style8_ACCOUNTS" xfId="37432"/>
    <cellStyle name="RED" xfId="37433"/>
    <cellStyle name="Red - Style7" xfId="37434"/>
    <cellStyle name="Red - Style7 2" xfId="37435"/>
    <cellStyle name="Red - Style7 2 2" xfId="37436"/>
    <cellStyle name="Red - Style7 2 2 2" xfId="37437"/>
    <cellStyle name="Red - Style7 2 3" xfId="37438"/>
    <cellStyle name="Red - Style7 3" xfId="37439"/>
    <cellStyle name="Red - Style7 3 2" xfId="37440"/>
    <cellStyle name="Red - Style7 3 2 2" xfId="37441"/>
    <cellStyle name="Red - Style7 3 3" xfId="37442"/>
    <cellStyle name="Red - Style7 3 4" xfId="37443"/>
    <cellStyle name="Red - Style7 4" xfId="37444"/>
    <cellStyle name="Red - Style7 4 2" xfId="37445"/>
    <cellStyle name="Red - Style7 5" xfId="37446"/>
    <cellStyle name="Red - Style7_ACCOUNTS" xfId="37447"/>
    <cellStyle name="RED 10" xfId="37448"/>
    <cellStyle name="RED 10 2" xfId="37449"/>
    <cellStyle name="RED 10 2 2" xfId="37450"/>
    <cellStyle name="RED 10 3" xfId="37451"/>
    <cellStyle name="RED 11" xfId="37452"/>
    <cellStyle name="RED 11 2" xfId="37453"/>
    <cellStyle name="RED 11 2 2" xfId="37454"/>
    <cellStyle name="RED 11 3" xfId="37455"/>
    <cellStyle name="RED 12" xfId="37456"/>
    <cellStyle name="RED 12 2" xfId="37457"/>
    <cellStyle name="RED 12 2 2" xfId="37458"/>
    <cellStyle name="RED 12 3" xfId="37459"/>
    <cellStyle name="RED 13" xfId="37460"/>
    <cellStyle name="RED 13 2" xfId="37461"/>
    <cellStyle name="RED 13 2 2" xfId="37462"/>
    <cellStyle name="RED 13 3" xfId="37463"/>
    <cellStyle name="RED 14" xfId="37464"/>
    <cellStyle name="RED 14 2" xfId="37465"/>
    <cellStyle name="RED 15" xfId="37466"/>
    <cellStyle name="RED 15 2" xfId="37467"/>
    <cellStyle name="RED 16" xfId="37468"/>
    <cellStyle name="RED 16 2" xfId="37469"/>
    <cellStyle name="RED 17" xfId="37470"/>
    <cellStyle name="RED 17 2" xfId="37471"/>
    <cellStyle name="RED 18" xfId="37472"/>
    <cellStyle name="RED 18 2" xfId="37473"/>
    <cellStyle name="RED 19" xfId="37474"/>
    <cellStyle name="RED 19 2" xfId="37475"/>
    <cellStyle name="RED 2" xfId="37476"/>
    <cellStyle name="RED 2 2" xfId="37477"/>
    <cellStyle name="RED 2 2 2" xfId="37478"/>
    <cellStyle name="RED 2 3" xfId="37479"/>
    <cellStyle name="RED 2 3 2" xfId="37480"/>
    <cellStyle name="RED 2 4" xfId="37481"/>
    <cellStyle name="RED 20" xfId="37482"/>
    <cellStyle name="RED 20 2" xfId="37483"/>
    <cellStyle name="RED 21" xfId="37484"/>
    <cellStyle name="RED 21 2" xfId="37485"/>
    <cellStyle name="RED 22" xfId="37486"/>
    <cellStyle name="RED 22 2" xfId="37487"/>
    <cellStyle name="RED 23" xfId="37488"/>
    <cellStyle name="RED 23 2" xfId="37489"/>
    <cellStyle name="RED 24" xfId="37490"/>
    <cellStyle name="RED 24 2" xfId="37491"/>
    <cellStyle name="RED 25" xfId="37492"/>
    <cellStyle name="RED 25 2" xfId="37493"/>
    <cellStyle name="RED 26" xfId="37494"/>
    <cellStyle name="RED 26 2" xfId="37495"/>
    <cellStyle name="RED 27" xfId="37496"/>
    <cellStyle name="RED 28" xfId="37497"/>
    <cellStyle name="RED 29" xfId="37498"/>
    <cellStyle name="RED 3" xfId="37499"/>
    <cellStyle name="RED 3 2" xfId="37500"/>
    <cellStyle name="RED 3 2 2" xfId="37501"/>
    <cellStyle name="RED 3 3" xfId="37502"/>
    <cellStyle name="RED 30" xfId="37503"/>
    <cellStyle name="RED 4" xfId="37504"/>
    <cellStyle name="RED 4 2" xfId="37505"/>
    <cellStyle name="RED 4 2 2" xfId="37506"/>
    <cellStyle name="RED 4 3" xfId="37507"/>
    <cellStyle name="RED 5" xfId="37508"/>
    <cellStyle name="RED 5 2" xfId="37509"/>
    <cellStyle name="RED 5 2 2" xfId="37510"/>
    <cellStyle name="RED 5 3" xfId="37511"/>
    <cellStyle name="RED 6" xfId="37512"/>
    <cellStyle name="RED 6 2" xfId="37513"/>
    <cellStyle name="RED 6 2 2" xfId="37514"/>
    <cellStyle name="RED 6 3" xfId="37515"/>
    <cellStyle name="RED 7" xfId="37516"/>
    <cellStyle name="RED 7 2" xfId="37517"/>
    <cellStyle name="RED 7 2 2" xfId="37518"/>
    <cellStyle name="RED 7 3" xfId="37519"/>
    <cellStyle name="RED 7 4" xfId="37520"/>
    <cellStyle name="RED 8" xfId="37521"/>
    <cellStyle name="RED 8 2" xfId="37522"/>
    <cellStyle name="RED 8 2 2" xfId="37523"/>
    <cellStyle name="RED 8 3" xfId="37524"/>
    <cellStyle name="RED 9" xfId="37525"/>
    <cellStyle name="RED 9 2" xfId="37526"/>
    <cellStyle name="RED 9 2 2" xfId="37527"/>
    <cellStyle name="RED 9 3" xfId="37528"/>
    <cellStyle name="RED_04 07E Wild Horse Wind Expansion (C) (2)" xfId="37529"/>
    <cellStyle name="Report" xfId="37530"/>
    <cellStyle name="Report - Style5" xfId="37531"/>
    <cellStyle name="Report - Style5 2" xfId="37532"/>
    <cellStyle name="Report - Style6" xfId="37533"/>
    <cellStyle name="Report - Style6 2" xfId="37534"/>
    <cellStyle name="Report - Style7" xfId="37535"/>
    <cellStyle name="Report - Style7 2" xfId="37536"/>
    <cellStyle name="Report - Style7 3" xfId="37537"/>
    <cellStyle name="Report - Style7 4" xfId="37538"/>
    <cellStyle name="Report - Style7 5" xfId="37539"/>
    <cellStyle name="Report - Style7 6" xfId="37540"/>
    <cellStyle name="Report - Style7 7" xfId="37541"/>
    <cellStyle name="Report - Style8" xfId="37542"/>
    <cellStyle name="Report - Style8 2" xfId="37543"/>
    <cellStyle name="Report - Style8 3" xfId="37544"/>
    <cellStyle name="Report - Style8 4" xfId="37545"/>
    <cellStyle name="Report - Style8 5" xfId="37546"/>
    <cellStyle name="Report - Style8 6" xfId="37547"/>
    <cellStyle name="Report - Style8 7" xfId="37548"/>
    <cellStyle name="Report 2" xfId="37549"/>
    <cellStyle name="Report 2 2" xfId="37550"/>
    <cellStyle name="Report 2 2 2" xfId="37551"/>
    <cellStyle name="Report 2 2 2 2" xfId="37552"/>
    <cellStyle name="Report 2 2 2 2 2" xfId="37553"/>
    <cellStyle name="Report 2 2 2 3" xfId="37554"/>
    <cellStyle name="Report 2 2 3" xfId="37555"/>
    <cellStyle name="Report 2 2 3 2" xfId="37556"/>
    <cellStyle name="Report 2 2 4" xfId="37557"/>
    <cellStyle name="Report 2 2 4 2" xfId="37558"/>
    <cellStyle name="Report 2 3" xfId="37559"/>
    <cellStyle name="Report 2 3 2" xfId="37560"/>
    <cellStyle name="Report 2 3 2 2" xfId="37561"/>
    <cellStyle name="Report 2 3 3" xfId="37562"/>
    <cellStyle name="Report 2 4" xfId="37563"/>
    <cellStyle name="Report 2 4 2" xfId="37564"/>
    <cellStyle name="Report 2 4 2 2" xfId="37565"/>
    <cellStyle name="Report 2 4 3" xfId="37566"/>
    <cellStyle name="Report 2 5" xfId="37567"/>
    <cellStyle name="Report 2 5 2" xfId="37568"/>
    <cellStyle name="Report 2 6" xfId="37569"/>
    <cellStyle name="Report 2 6 2" xfId="37570"/>
    <cellStyle name="Report 3" xfId="37571"/>
    <cellStyle name="Report 3 2" xfId="37572"/>
    <cellStyle name="Report 3 2 2" xfId="37573"/>
    <cellStyle name="Report 3 2 2 2" xfId="37574"/>
    <cellStyle name="Report 3 2 3" xfId="37575"/>
    <cellStyle name="Report 3 3" xfId="37576"/>
    <cellStyle name="Report 3 3 2" xfId="37577"/>
    <cellStyle name="Report 3 4" xfId="37578"/>
    <cellStyle name="Report 3 4 2" xfId="37579"/>
    <cellStyle name="Report 4" xfId="37580"/>
    <cellStyle name="Report 4 2" xfId="37581"/>
    <cellStyle name="Report 4 2 2" xfId="37582"/>
    <cellStyle name="Report 4 3" xfId="37583"/>
    <cellStyle name="Report 5" xfId="37584"/>
    <cellStyle name="Report 5 2" xfId="37585"/>
    <cellStyle name="Report 5 2 2" xfId="37586"/>
    <cellStyle name="Report 5 3" xfId="37587"/>
    <cellStyle name="Report 5 4" xfId="37588"/>
    <cellStyle name="Report 6" xfId="37589"/>
    <cellStyle name="Report 6 2" xfId="37590"/>
    <cellStyle name="Report 7" xfId="37591"/>
    <cellStyle name="Report 7 2" xfId="37592"/>
    <cellStyle name="Report Bar" xfId="37593"/>
    <cellStyle name="Report Bar 2" xfId="37594"/>
    <cellStyle name="Report Bar 2 2" xfId="37595"/>
    <cellStyle name="Report Bar 2 2 2" xfId="37596"/>
    <cellStyle name="Report Bar 2 2 2 2" xfId="37597"/>
    <cellStyle name="Report Bar 2 2 2 2 2" xfId="37598"/>
    <cellStyle name="Report Bar 2 2 2 3" xfId="37599"/>
    <cellStyle name="Report Bar 2 2 3" xfId="37600"/>
    <cellStyle name="Report Bar 2 2 3 2" xfId="37601"/>
    <cellStyle name="Report Bar 2 2 4" xfId="37602"/>
    <cellStyle name="Report Bar 2 2 4 2" xfId="37603"/>
    <cellStyle name="Report Bar 2 2 5" xfId="37604"/>
    <cellStyle name="Report Bar 2 2 6" xfId="37605"/>
    <cellStyle name="Report Bar 2 3" xfId="37606"/>
    <cellStyle name="Report Bar 2 3 2" xfId="37607"/>
    <cellStyle name="Report Bar 2 3 2 2" xfId="37608"/>
    <cellStyle name="Report Bar 2 3 3" xfId="37609"/>
    <cellStyle name="Report Bar 2 4" xfId="37610"/>
    <cellStyle name="Report Bar 2 4 2" xfId="37611"/>
    <cellStyle name="Report Bar 2 4 2 2" xfId="37612"/>
    <cellStyle name="Report Bar 2 4 3" xfId="37613"/>
    <cellStyle name="Report Bar 2 5" xfId="37614"/>
    <cellStyle name="Report Bar 2 5 2" xfId="37615"/>
    <cellStyle name="Report Bar 2 6" xfId="37616"/>
    <cellStyle name="Report Bar 2 6 2" xfId="37617"/>
    <cellStyle name="Report Bar 2 7" xfId="37618"/>
    <cellStyle name="Report Bar 3" xfId="37619"/>
    <cellStyle name="Report Bar 3 2" xfId="37620"/>
    <cellStyle name="Report Bar 3 2 2" xfId="37621"/>
    <cellStyle name="Report Bar 3 2 2 2" xfId="37622"/>
    <cellStyle name="Report Bar 3 2 3" xfId="37623"/>
    <cellStyle name="Report Bar 3 3" xfId="37624"/>
    <cellStyle name="Report Bar 3 3 2" xfId="37625"/>
    <cellStyle name="Report Bar 3 4" xfId="37626"/>
    <cellStyle name="Report Bar 3 4 2" xfId="37627"/>
    <cellStyle name="Report Bar 3 5" xfId="37628"/>
    <cellStyle name="Report Bar 3 6" xfId="37629"/>
    <cellStyle name="Report Bar 4" xfId="37630"/>
    <cellStyle name="Report Bar 4 2" xfId="37631"/>
    <cellStyle name="Report Bar 4 2 2" xfId="37632"/>
    <cellStyle name="Report Bar 4 3" xfId="37633"/>
    <cellStyle name="Report Bar 4 4" xfId="37634"/>
    <cellStyle name="Report Bar 4 5" xfId="37635"/>
    <cellStyle name="Report Bar 4 6" xfId="37636"/>
    <cellStyle name="Report Bar 4 7" xfId="37637"/>
    <cellStyle name="Report Bar 5" xfId="37638"/>
    <cellStyle name="Report Bar 5 2" xfId="37639"/>
    <cellStyle name="Report Bar 5 2 2" xfId="37640"/>
    <cellStyle name="Report Bar 5 3" xfId="37641"/>
    <cellStyle name="Report Bar 5 4" xfId="37642"/>
    <cellStyle name="Report Bar 6" xfId="37643"/>
    <cellStyle name="Report Bar 6 2" xfId="37644"/>
    <cellStyle name="Report Bar 7" xfId="37645"/>
    <cellStyle name="Report Bar 7 2" xfId="37646"/>
    <cellStyle name="Report Bar_AURORA Total New" xfId="37647"/>
    <cellStyle name="Report Heading" xfId="37648"/>
    <cellStyle name="Report Heading 2" xfId="37649"/>
    <cellStyle name="Report Heading 2 2" xfId="37650"/>
    <cellStyle name="Report Heading 2 2 2" xfId="37651"/>
    <cellStyle name="Report Heading 2 2 2 2" xfId="37652"/>
    <cellStyle name="Report Heading 2 2 3" xfId="37653"/>
    <cellStyle name="Report Heading 2 3" xfId="37654"/>
    <cellStyle name="Report Heading 2 3 2" xfId="37655"/>
    <cellStyle name="Report Heading 3" xfId="37656"/>
    <cellStyle name="Report Heading 3 2" xfId="37657"/>
    <cellStyle name="Report Heading 3 2 2" xfId="37658"/>
    <cellStyle name="Report Heading 3 3" xfId="37659"/>
    <cellStyle name="Report Heading 3 4" xfId="37660"/>
    <cellStyle name="Report Heading 4" xfId="37661"/>
    <cellStyle name="Report Heading 4 2" xfId="37662"/>
    <cellStyle name="Report Heading 5" xfId="37663"/>
    <cellStyle name="Report Heading 5 2" xfId="37664"/>
    <cellStyle name="Report Heading 6" xfId="14"/>
    <cellStyle name="Report Heading_Electric Rev Req Model (2009 GRC) Rebuttal" xfId="37665"/>
    <cellStyle name="Report Percent" xfId="37666"/>
    <cellStyle name="Report Percent 10" xfId="37667"/>
    <cellStyle name="Report Percent 10 2" xfId="37668"/>
    <cellStyle name="Report Percent 11" xfId="37669"/>
    <cellStyle name="Report Percent 11 2" xfId="37670"/>
    <cellStyle name="Report Percent 11 3" xfId="37671"/>
    <cellStyle name="Report Percent 2" xfId="37672"/>
    <cellStyle name="Report Percent 2 2" xfId="37673"/>
    <cellStyle name="Report Percent 2 2 2" xfId="37674"/>
    <cellStyle name="Report Percent 2 2 2 2" xfId="37675"/>
    <cellStyle name="Report Percent 2 2 2 2 2" xfId="37676"/>
    <cellStyle name="Report Percent 2 2 2 3" xfId="37677"/>
    <cellStyle name="Report Percent 2 2 3" xfId="37678"/>
    <cellStyle name="Report Percent 2 2 3 2" xfId="37679"/>
    <cellStyle name="Report Percent 2 2 4" xfId="37680"/>
    <cellStyle name="Report Percent 2 2 4 2" xfId="37681"/>
    <cellStyle name="Report Percent 2 3" xfId="37682"/>
    <cellStyle name="Report Percent 2 3 2" xfId="37683"/>
    <cellStyle name="Report Percent 2 3 2 2" xfId="37684"/>
    <cellStyle name="Report Percent 2 3 2 3" xfId="37685"/>
    <cellStyle name="Report Percent 2 3 3" xfId="37686"/>
    <cellStyle name="Report Percent 2 4" xfId="37687"/>
    <cellStyle name="Report Percent 2 4 2" xfId="37688"/>
    <cellStyle name="Report Percent 2 4 2 2" xfId="37689"/>
    <cellStyle name="Report Percent 2 4 3" xfId="37690"/>
    <cellStyle name="Report Percent 2 5" xfId="37691"/>
    <cellStyle name="Report Percent 2 5 2" xfId="37692"/>
    <cellStyle name="Report Percent 2 6" xfId="37693"/>
    <cellStyle name="Report Percent 2 6 2" xfId="37694"/>
    <cellStyle name="Report Percent 3" xfId="37695"/>
    <cellStyle name="Report Percent 3 2" xfId="37696"/>
    <cellStyle name="Report Percent 3 2 2" xfId="37697"/>
    <cellStyle name="Report Percent 3 2 2 2" xfId="37698"/>
    <cellStyle name="Report Percent 3 2 3" xfId="37699"/>
    <cellStyle name="Report Percent 3 2 4" xfId="37700"/>
    <cellStyle name="Report Percent 3 3" xfId="37701"/>
    <cellStyle name="Report Percent 3 3 2" xfId="37702"/>
    <cellStyle name="Report Percent 3 3 2 2" xfId="37703"/>
    <cellStyle name="Report Percent 3 3 3" xfId="37704"/>
    <cellStyle name="Report Percent 3 4" xfId="37705"/>
    <cellStyle name="Report Percent 3 4 2" xfId="37706"/>
    <cellStyle name="Report Percent 3 4 2 2" xfId="37707"/>
    <cellStyle name="Report Percent 3 4 3" xfId="37708"/>
    <cellStyle name="Report Percent 3 5" xfId="37709"/>
    <cellStyle name="Report Percent 3 5 2" xfId="37710"/>
    <cellStyle name="Report Percent 4" xfId="37711"/>
    <cellStyle name="Report Percent 4 2" xfId="37712"/>
    <cellStyle name="Report Percent 4 2 2" xfId="37713"/>
    <cellStyle name="Report Percent 4 2 2 2" xfId="37714"/>
    <cellStyle name="Report Percent 4 2 2 2 2" xfId="37715"/>
    <cellStyle name="Report Percent 4 2 2 3" xfId="37716"/>
    <cellStyle name="Report Percent 4 2 3" xfId="37717"/>
    <cellStyle name="Report Percent 4 2 3 2" xfId="37718"/>
    <cellStyle name="Report Percent 4 2 4" xfId="37719"/>
    <cellStyle name="Report Percent 4 2 4 2" xfId="37720"/>
    <cellStyle name="Report Percent 4 3" xfId="37721"/>
    <cellStyle name="Report Percent 4 3 2" xfId="37722"/>
    <cellStyle name="Report Percent 4 3 2 2" xfId="37723"/>
    <cellStyle name="Report Percent 4 3 3" xfId="37724"/>
    <cellStyle name="Report Percent 4 3 4" xfId="37725"/>
    <cellStyle name="Report Percent 4 4" xfId="37726"/>
    <cellStyle name="Report Percent 4 4 2" xfId="37727"/>
    <cellStyle name="Report Percent 4 4 2 2" xfId="37728"/>
    <cellStyle name="Report Percent 4 4 3" xfId="37729"/>
    <cellStyle name="Report Percent 4 5" xfId="37730"/>
    <cellStyle name="Report Percent 4 5 2" xfId="37731"/>
    <cellStyle name="Report Percent 4 6" xfId="37732"/>
    <cellStyle name="Report Percent 4 6 2" xfId="37733"/>
    <cellStyle name="Report Percent 5" xfId="37734"/>
    <cellStyle name="Report Percent 5 2" xfId="37735"/>
    <cellStyle name="Report Percent 5 2 2" xfId="37736"/>
    <cellStyle name="Report Percent 5 2 2 2" xfId="37737"/>
    <cellStyle name="Report Percent 5 2 2 2 2" xfId="37738"/>
    <cellStyle name="Report Percent 5 2 3" xfId="37739"/>
    <cellStyle name="Report Percent 5 2 3 2" xfId="37740"/>
    <cellStyle name="Report Percent 5 2 4" xfId="37741"/>
    <cellStyle name="Report Percent 5 2 4 2" xfId="37742"/>
    <cellStyle name="Report Percent 5 2 5" xfId="37743"/>
    <cellStyle name="Report Percent 5 3" xfId="37744"/>
    <cellStyle name="Report Percent 5 3 2" xfId="37745"/>
    <cellStyle name="Report Percent 5 3 2 2" xfId="37746"/>
    <cellStyle name="Report Percent 5 4" xfId="37747"/>
    <cellStyle name="Report Percent 5 4 2" xfId="37748"/>
    <cellStyle name="Report Percent 5 5" xfId="37749"/>
    <cellStyle name="Report Percent 5 5 2" xfId="37750"/>
    <cellStyle name="Report Percent 6" xfId="37751"/>
    <cellStyle name="Report Percent 6 2" xfId="37752"/>
    <cellStyle name="Report Percent 6 2 2" xfId="37753"/>
    <cellStyle name="Report Percent 6 2 2 2" xfId="37754"/>
    <cellStyle name="Report Percent 6 3" xfId="37755"/>
    <cellStyle name="Report Percent 6 3 2" xfId="37756"/>
    <cellStyle name="Report Percent 6 4" xfId="37757"/>
    <cellStyle name="Report Percent 6 4 2" xfId="37758"/>
    <cellStyle name="Report Percent 7" xfId="37759"/>
    <cellStyle name="Report Percent 7 2" xfId="37760"/>
    <cellStyle name="Report Percent 7 2 2" xfId="37761"/>
    <cellStyle name="Report Percent 7 3" xfId="37762"/>
    <cellStyle name="Report Percent 8" xfId="37763"/>
    <cellStyle name="Report Percent 8 2" xfId="37764"/>
    <cellStyle name="Report Percent 8 2 2" xfId="37765"/>
    <cellStyle name="Report Percent 8 3" xfId="37766"/>
    <cellStyle name="Report Percent 8 4" xfId="37767"/>
    <cellStyle name="Report Percent 9" xfId="37768"/>
    <cellStyle name="Report Percent 9 2" xfId="37769"/>
    <cellStyle name="Report Percent 9 2 2" xfId="37770"/>
    <cellStyle name="Report Percent 9 2 2 2" xfId="37771"/>
    <cellStyle name="Report Percent 9 2 3" xfId="37772"/>
    <cellStyle name="Report Percent 9 3" xfId="37773"/>
    <cellStyle name="Report Percent 9 3 2" xfId="37774"/>
    <cellStyle name="Report Percent 9 4" xfId="37775"/>
    <cellStyle name="Report Percent_ACCOUNTS" xfId="37776"/>
    <cellStyle name="Report Unit Cost" xfId="37777"/>
    <cellStyle name="Report Unit Cost 10" xfId="37778"/>
    <cellStyle name="Report Unit Cost 10 2" xfId="37779"/>
    <cellStyle name="Report Unit Cost 10 2 2" xfId="37780"/>
    <cellStyle name="Report Unit Cost 10 2 2 2" xfId="37781"/>
    <cellStyle name="Report Unit Cost 10 2 3" xfId="37782"/>
    <cellStyle name="Report Unit Cost 10 3" xfId="37783"/>
    <cellStyle name="Report Unit Cost 10 3 2" xfId="37784"/>
    <cellStyle name="Report Unit Cost 10 4" xfId="37785"/>
    <cellStyle name="Report Unit Cost 11" xfId="37786"/>
    <cellStyle name="Report Unit Cost 11 2" xfId="37787"/>
    <cellStyle name="Report Unit Cost 12" xfId="37788"/>
    <cellStyle name="Report Unit Cost 12 2" xfId="37789"/>
    <cellStyle name="Report Unit Cost 12 3" xfId="37790"/>
    <cellStyle name="Report Unit Cost 2" xfId="37791"/>
    <cellStyle name="Report Unit Cost 2 2" xfId="37792"/>
    <cellStyle name="Report Unit Cost 2 2 2" xfId="37793"/>
    <cellStyle name="Report Unit Cost 2 2 2 2" xfId="37794"/>
    <cellStyle name="Report Unit Cost 2 2 2 2 2" xfId="37795"/>
    <cellStyle name="Report Unit Cost 2 2 2 3" xfId="37796"/>
    <cellStyle name="Report Unit Cost 2 2 3" xfId="37797"/>
    <cellStyle name="Report Unit Cost 2 2 3 2" xfId="37798"/>
    <cellStyle name="Report Unit Cost 2 2 4" xfId="37799"/>
    <cellStyle name="Report Unit Cost 2 2 4 2" xfId="37800"/>
    <cellStyle name="Report Unit Cost 2 3" xfId="37801"/>
    <cellStyle name="Report Unit Cost 2 3 2" xfId="37802"/>
    <cellStyle name="Report Unit Cost 2 3 2 2" xfId="37803"/>
    <cellStyle name="Report Unit Cost 2 3 2 3" xfId="37804"/>
    <cellStyle name="Report Unit Cost 2 3 3" xfId="37805"/>
    <cellStyle name="Report Unit Cost 2 4" xfId="37806"/>
    <cellStyle name="Report Unit Cost 2 4 2" xfId="37807"/>
    <cellStyle name="Report Unit Cost 2 4 2 2" xfId="37808"/>
    <cellStyle name="Report Unit Cost 2 4 3" xfId="37809"/>
    <cellStyle name="Report Unit Cost 2 5" xfId="37810"/>
    <cellStyle name="Report Unit Cost 2 5 2" xfId="37811"/>
    <cellStyle name="Report Unit Cost 2 6" xfId="37812"/>
    <cellStyle name="Report Unit Cost 2 6 2" xfId="37813"/>
    <cellStyle name="Report Unit Cost 3" xfId="37814"/>
    <cellStyle name="Report Unit Cost 3 2" xfId="37815"/>
    <cellStyle name="Report Unit Cost 3 2 2" xfId="37816"/>
    <cellStyle name="Report Unit Cost 3 2 2 2" xfId="37817"/>
    <cellStyle name="Report Unit Cost 3 2 3" xfId="37818"/>
    <cellStyle name="Report Unit Cost 3 2 4" xfId="37819"/>
    <cellStyle name="Report Unit Cost 3 3" xfId="37820"/>
    <cellStyle name="Report Unit Cost 3 3 2" xfId="37821"/>
    <cellStyle name="Report Unit Cost 3 3 2 2" xfId="37822"/>
    <cellStyle name="Report Unit Cost 3 3 3" xfId="37823"/>
    <cellStyle name="Report Unit Cost 3 4" xfId="37824"/>
    <cellStyle name="Report Unit Cost 3 4 2" xfId="37825"/>
    <cellStyle name="Report Unit Cost 3 4 2 2" xfId="37826"/>
    <cellStyle name="Report Unit Cost 3 4 3" xfId="37827"/>
    <cellStyle name="Report Unit Cost 3 5" xfId="37828"/>
    <cellStyle name="Report Unit Cost 3 5 2" xfId="37829"/>
    <cellStyle name="Report Unit Cost 4" xfId="37830"/>
    <cellStyle name="Report Unit Cost 4 2" xfId="37831"/>
    <cellStyle name="Report Unit Cost 4 2 2" xfId="37832"/>
    <cellStyle name="Report Unit Cost 4 2 2 2" xfId="37833"/>
    <cellStyle name="Report Unit Cost 4 2 2 2 2" xfId="37834"/>
    <cellStyle name="Report Unit Cost 4 2 2 3" xfId="37835"/>
    <cellStyle name="Report Unit Cost 4 2 3" xfId="37836"/>
    <cellStyle name="Report Unit Cost 4 2 3 2" xfId="37837"/>
    <cellStyle name="Report Unit Cost 4 2 4" xfId="37838"/>
    <cellStyle name="Report Unit Cost 4 2 4 2" xfId="37839"/>
    <cellStyle name="Report Unit Cost 4 3" xfId="37840"/>
    <cellStyle name="Report Unit Cost 4 3 2" xfId="37841"/>
    <cellStyle name="Report Unit Cost 4 3 2 2" xfId="37842"/>
    <cellStyle name="Report Unit Cost 4 3 3" xfId="37843"/>
    <cellStyle name="Report Unit Cost 4 3 4" xfId="37844"/>
    <cellStyle name="Report Unit Cost 4 4" xfId="37845"/>
    <cellStyle name="Report Unit Cost 4 4 2" xfId="37846"/>
    <cellStyle name="Report Unit Cost 4 4 2 2" xfId="37847"/>
    <cellStyle name="Report Unit Cost 4 4 3" xfId="37848"/>
    <cellStyle name="Report Unit Cost 4 5" xfId="37849"/>
    <cellStyle name="Report Unit Cost 4 5 2" xfId="37850"/>
    <cellStyle name="Report Unit Cost 4 6" xfId="37851"/>
    <cellStyle name="Report Unit Cost 4 6 2" xfId="37852"/>
    <cellStyle name="Report Unit Cost 5" xfId="37853"/>
    <cellStyle name="Report Unit Cost 5 2" xfId="37854"/>
    <cellStyle name="Report Unit Cost 5 2 2" xfId="37855"/>
    <cellStyle name="Report Unit Cost 5 2 2 2" xfId="37856"/>
    <cellStyle name="Report Unit Cost 5 2 2 2 2" xfId="37857"/>
    <cellStyle name="Report Unit Cost 5 2 3" xfId="37858"/>
    <cellStyle name="Report Unit Cost 5 2 3 2" xfId="37859"/>
    <cellStyle name="Report Unit Cost 5 2 4" xfId="37860"/>
    <cellStyle name="Report Unit Cost 5 2 4 2" xfId="37861"/>
    <cellStyle name="Report Unit Cost 5 2 5" xfId="37862"/>
    <cellStyle name="Report Unit Cost 5 3" xfId="37863"/>
    <cellStyle name="Report Unit Cost 5 3 2" xfId="37864"/>
    <cellStyle name="Report Unit Cost 5 3 2 2" xfId="37865"/>
    <cellStyle name="Report Unit Cost 5 3 3" xfId="37866"/>
    <cellStyle name="Report Unit Cost 5 4" xfId="37867"/>
    <cellStyle name="Report Unit Cost 5 4 2" xfId="37868"/>
    <cellStyle name="Report Unit Cost 5 4 2 2" xfId="37869"/>
    <cellStyle name="Report Unit Cost 5 4 3" xfId="37870"/>
    <cellStyle name="Report Unit Cost 5 5" xfId="37871"/>
    <cellStyle name="Report Unit Cost 5 5 2" xfId="37872"/>
    <cellStyle name="Report Unit Cost 5 6" xfId="37873"/>
    <cellStyle name="Report Unit Cost 5 6 2" xfId="37874"/>
    <cellStyle name="Report Unit Cost 6" xfId="37875"/>
    <cellStyle name="Report Unit Cost 6 2" xfId="37876"/>
    <cellStyle name="Report Unit Cost 6 2 2" xfId="37877"/>
    <cellStyle name="Report Unit Cost 6 2 2 2" xfId="37878"/>
    <cellStyle name="Report Unit Cost 6 2 2 2 2" xfId="37879"/>
    <cellStyle name="Report Unit Cost 6 2 3" xfId="37880"/>
    <cellStyle name="Report Unit Cost 6 2 3 2" xfId="37881"/>
    <cellStyle name="Report Unit Cost 6 2 4" xfId="37882"/>
    <cellStyle name="Report Unit Cost 6 2 4 2" xfId="37883"/>
    <cellStyle name="Report Unit Cost 6 2 5" xfId="37884"/>
    <cellStyle name="Report Unit Cost 6 3" xfId="37885"/>
    <cellStyle name="Report Unit Cost 6 3 2" xfId="37886"/>
    <cellStyle name="Report Unit Cost 6 3 2 2" xfId="37887"/>
    <cellStyle name="Report Unit Cost 6 4" xfId="37888"/>
    <cellStyle name="Report Unit Cost 6 4 2" xfId="37889"/>
    <cellStyle name="Report Unit Cost 6 5" xfId="37890"/>
    <cellStyle name="Report Unit Cost 6 5 2" xfId="37891"/>
    <cellStyle name="Report Unit Cost 6 6" xfId="37892"/>
    <cellStyle name="Report Unit Cost 7" xfId="37893"/>
    <cellStyle name="Report Unit Cost 7 2" xfId="37894"/>
    <cellStyle name="Report Unit Cost 7 2 2" xfId="37895"/>
    <cellStyle name="Report Unit Cost 7 2 2 2" xfId="37896"/>
    <cellStyle name="Report Unit Cost 7 3" xfId="37897"/>
    <cellStyle name="Report Unit Cost 7 3 2" xfId="37898"/>
    <cellStyle name="Report Unit Cost 7 4" xfId="37899"/>
    <cellStyle name="Report Unit Cost 7 4 2" xfId="37900"/>
    <cellStyle name="Report Unit Cost 8" xfId="37901"/>
    <cellStyle name="Report Unit Cost 8 2" xfId="37902"/>
    <cellStyle name="Report Unit Cost 8 2 2" xfId="37903"/>
    <cellStyle name="Report Unit Cost 8 3" xfId="37904"/>
    <cellStyle name="Report Unit Cost 9" xfId="37905"/>
    <cellStyle name="Report Unit Cost 9 2" xfId="37906"/>
    <cellStyle name="Report Unit Cost 9 2 2" xfId="37907"/>
    <cellStyle name="Report Unit Cost 9 3" xfId="37908"/>
    <cellStyle name="Report Unit Cost 9 4" xfId="37909"/>
    <cellStyle name="Report Unit Cost_ACCOUNTS" xfId="37910"/>
    <cellStyle name="Report_Adj Bench DR 3 for Initial Briefs (Electric)" xfId="37911"/>
    <cellStyle name="Reports" xfId="37912"/>
    <cellStyle name="Reports 2" xfId="37913"/>
    <cellStyle name="Reports 2 2" xfId="37914"/>
    <cellStyle name="Reports 2 2 2" xfId="37915"/>
    <cellStyle name="Reports 2 3" xfId="37916"/>
    <cellStyle name="Reports 3" xfId="37917"/>
    <cellStyle name="Reports 3 2" xfId="37918"/>
    <cellStyle name="Reports 3 3" xfId="37919"/>
    <cellStyle name="Reports 4" xfId="37920"/>
    <cellStyle name="Reports 4 2" xfId="37921"/>
    <cellStyle name="Reports Total" xfId="37922"/>
    <cellStyle name="Reports Total 2" xfId="37923"/>
    <cellStyle name="Reports Total 2 2" xfId="37924"/>
    <cellStyle name="Reports Total 2 2 2" xfId="37925"/>
    <cellStyle name="Reports Total 2 2 2 2" xfId="37926"/>
    <cellStyle name="Reports Total 2 2 2 2 2" xfId="37927"/>
    <cellStyle name="Reports Total 2 2 2 3" xfId="37928"/>
    <cellStyle name="Reports Total 2 2 3" xfId="37929"/>
    <cellStyle name="Reports Total 2 2 3 2" xfId="37930"/>
    <cellStyle name="Reports Total 2 2 4" xfId="37931"/>
    <cellStyle name="Reports Total 2 2 4 2" xfId="37932"/>
    <cellStyle name="Reports Total 2 2 5" xfId="37933"/>
    <cellStyle name="Reports Total 2 2 6" xfId="37934"/>
    <cellStyle name="Reports Total 2 2 7" xfId="37935"/>
    <cellStyle name="Reports Total 2 3" xfId="37936"/>
    <cellStyle name="Reports Total 2 3 2" xfId="37937"/>
    <cellStyle name="Reports Total 2 3 2 2" xfId="37938"/>
    <cellStyle name="Reports Total 2 3 3" xfId="37939"/>
    <cellStyle name="Reports Total 2 4" xfId="37940"/>
    <cellStyle name="Reports Total 2 4 2" xfId="37941"/>
    <cellStyle name="Reports Total 2 4 2 2" xfId="37942"/>
    <cellStyle name="Reports Total 2 4 3" xfId="37943"/>
    <cellStyle name="Reports Total 2 5" xfId="37944"/>
    <cellStyle name="Reports Total 2 5 2" xfId="37945"/>
    <cellStyle name="Reports Total 2 6" xfId="37946"/>
    <cellStyle name="Reports Total 2 6 2" xfId="37947"/>
    <cellStyle name="Reports Total 2 7" xfId="37948"/>
    <cellStyle name="Reports Total 2 8" xfId="37949"/>
    <cellStyle name="Reports Total 3" xfId="37950"/>
    <cellStyle name="Reports Total 3 2" xfId="37951"/>
    <cellStyle name="Reports Total 3 2 2" xfId="37952"/>
    <cellStyle name="Reports Total 3 2 2 2" xfId="37953"/>
    <cellStyle name="Reports Total 3 2 3" xfId="37954"/>
    <cellStyle name="Reports Total 3 3" xfId="37955"/>
    <cellStyle name="Reports Total 3 3 2" xfId="37956"/>
    <cellStyle name="Reports Total 3 4" xfId="37957"/>
    <cellStyle name="Reports Total 3 4 2" xfId="37958"/>
    <cellStyle name="Reports Total 3 5" xfId="37959"/>
    <cellStyle name="Reports Total 3 6" xfId="37960"/>
    <cellStyle name="Reports Total 3 7" xfId="37961"/>
    <cellStyle name="Reports Total 4" xfId="37962"/>
    <cellStyle name="Reports Total 4 2" xfId="37963"/>
    <cellStyle name="Reports Total 4 2 2" xfId="37964"/>
    <cellStyle name="Reports Total 4 3" xfId="37965"/>
    <cellStyle name="Reports Total 4 4" xfId="37966"/>
    <cellStyle name="Reports Total 4 5" xfId="37967"/>
    <cellStyle name="Reports Total 4 6" xfId="37968"/>
    <cellStyle name="Reports Total 4 7" xfId="37969"/>
    <cellStyle name="Reports Total 5" xfId="37970"/>
    <cellStyle name="Reports Total 5 2" xfId="37971"/>
    <cellStyle name="Reports Total 5 2 2" xfId="37972"/>
    <cellStyle name="Reports Total 5 3" xfId="37973"/>
    <cellStyle name="Reports Total 5 4" xfId="37974"/>
    <cellStyle name="Reports Total 6" xfId="37975"/>
    <cellStyle name="Reports Total 6 2" xfId="37976"/>
    <cellStyle name="Reports Total 7" xfId="37977"/>
    <cellStyle name="Reports Total 7 2" xfId="37978"/>
    <cellStyle name="Reports Total_AURORA Total New" xfId="37979"/>
    <cellStyle name="Reports Unit Cost Total" xfId="37980"/>
    <cellStyle name="Reports Unit Cost Total 2" xfId="37981"/>
    <cellStyle name="Reports Unit Cost Total 2 2" xfId="37982"/>
    <cellStyle name="Reports Unit Cost Total 2 2 2" xfId="37983"/>
    <cellStyle name="Reports Unit Cost Total 2 2 2 2" xfId="37984"/>
    <cellStyle name="Reports Unit Cost Total 2 2 3" xfId="37985"/>
    <cellStyle name="Reports Unit Cost Total 2 2 4" xfId="37986"/>
    <cellStyle name="Reports Unit Cost Total 2 3" xfId="37987"/>
    <cellStyle name="Reports Unit Cost Total 2 3 2" xfId="37988"/>
    <cellStyle name="Reports Unit Cost Total 2 4" xfId="37989"/>
    <cellStyle name="Reports Unit Cost Total 2 4 2" xfId="37990"/>
    <cellStyle name="Reports Unit Cost Total 2 5" xfId="37991"/>
    <cellStyle name="Reports Unit Cost Total 2 6" xfId="37992"/>
    <cellStyle name="Reports Unit Cost Total 2 7" xfId="37993"/>
    <cellStyle name="Reports Unit Cost Total 3" xfId="37994"/>
    <cellStyle name="Reports Unit Cost Total 3 2" xfId="37995"/>
    <cellStyle name="Reports Unit Cost Total 3 2 2" xfId="37996"/>
    <cellStyle name="Reports Unit Cost Total 3 3" xfId="37997"/>
    <cellStyle name="Reports Unit Cost Total 4" xfId="37998"/>
    <cellStyle name="Reports Unit Cost Total 4 2" xfId="37999"/>
    <cellStyle name="Reports Unit Cost Total 4 3" xfId="38000"/>
    <cellStyle name="Reports Unit Cost Total 5" xfId="38001"/>
    <cellStyle name="Reports Unit Cost Total 5 2" xfId="38002"/>
    <cellStyle name="Reports_14.21G &amp; 16.28E Incentive Pay" xfId="38003"/>
    <cellStyle name="RevList" xfId="38004"/>
    <cellStyle name="RevList 2" xfId="38005"/>
    <cellStyle name="RevList 2 2" xfId="38006"/>
    <cellStyle name="RevList 2 2 2" xfId="38007"/>
    <cellStyle name="RevList 2 3" xfId="38008"/>
    <cellStyle name="RevList 3" xfId="38009"/>
    <cellStyle name="RevList 3 2" xfId="38010"/>
    <cellStyle name="RevList 3 3" xfId="38011"/>
    <cellStyle name="RevList 4" xfId="38012"/>
    <cellStyle name="RevList 4 2" xfId="38013"/>
    <cellStyle name="round100" xfId="38014"/>
    <cellStyle name="round100 10" xfId="38015"/>
    <cellStyle name="round100 10 2" xfId="38016"/>
    <cellStyle name="round100 11" xfId="38017"/>
    <cellStyle name="round100 11 2" xfId="38018"/>
    <cellStyle name="round100 11 3" xfId="38019"/>
    <cellStyle name="round100 2" xfId="38020"/>
    <cellStyle name="round100 2 2" xfId="38021"/>
    <cellStyle name="round100 2 2 2" xfId="38022"/>
    <cellStyle name="round100 2 2 2 2" xfId="38023"/>
    <cellStyle name="round100 2 2 2 2 2" xfId="38024"/>
    <cellStyle name="round100 2 2 2 3" xfId="38025"/>
    <cellStyle name="round100 2 2 3" xfId="38026"/>
    <cellStyle name="round100 2 2 3 2" xfId="38027"/>
    <cellStyle name="round100 2 2 4" xfId="38028"/>
    <cellStyle name="round100 2 2 4 2" xfId="38029"/>
    <cellStyle name="round100 2 3" xfId="38030"/>
    <cellStyle name="round100 2 3 2" xfId="38031"/>
    <cellStyle name="round100 2 3 2 2" xfId="38032"/>
    <cellStyle name="round100 2 3 2 3" xfId="38033"/>
    <cellStyle name="round100 2 3 3" xfId="38034"/>
    <cellStyle name="round100 2 4" xfId="38035"/>
    <cellStyle name="round100 2 4 2" xfId="38036"/>
    <cellStyle name="round100 2 4 2 2" xfId="38037"/>
    <cellStyle name="round100 2 4 3" xfId="38038"/>
    <cellStyle name="round100 2 5" xfId="38039"/>
    <cellStyle name="round100 2 5 2" xfId="38040"/>
    <cellStyle name="round100 2 6" xfId="38041"/>
    <cellStyle name="round100 2 6 2" xfId="38042"/>
    <cellStyle name="round100 3" xfId="38043"/>
    <cellStyle name="round100 3 2" xfId="38044"/>
    <cellStyle name="round100 3 2 2" xfId="38045"/>
    <cellStyle name="round100 3 2 2 2" xfId="38046"/>
    <cellStyle name="round100 3 2 3" xfId="38047"/>
    <cellStyle name="round100 3 2 4" xfId="38048"/>
    <cellStyle name="round100 3 3" xfId="38049"/>
    <cellStyle name="round100 3 3 2" xfId="38050"/>
    <cellStyle name="round100 3 3 2 2" xfId="38051"/>
    <cellStyle name="round100 3 3 3" xfId="38052"/>
    <cellStyle name="round100 3 4" xfId="38053"/>
    <cellStyle name="round100 3 4 2" xfId="38054"/>
    <cellStyle name="round100 3 4 2 2" xfId="38055"/>
    <cellStyle name="round100 3 4 3" xfId="38056"/>
    <cellStyle name="round100 3 5" xfId="38057"/>
    <cellStyle name="round100 3 5 2" xfId="38058"/>
    <cellStyle name="round100 4" xfId="38059"/>
    <cellStyle name="round100 4 2" xfId="38060"/>
    <cellStyle name="round100 4 2 2" xfId="38061"/>
    <cellStyle name="round100 4 2 2 2" xfId="38062"/>
    <cellStyle name="round100 4 2 2 2 2" xfId="38063"/>
    <cellStyle name="round100 4 2 2 3" xfId="38064"/>
    <cellStyle name="round100 4 2 3" xfId="38065"/>
    <cellStyle name="round100 4 2 3 2" xfId="38066"/>
    <cellStyle name="round100 4 2 4" xfId="38067"/>
    <cellStyle name="round100 4 2 4 2" xfId="38068"/>
    <cellStyle name="round100 4 3" xfId="38069"/>
    <cellStyle name="round100 4 3 2" xfId="38070"/>
    <cellStyle name="round100 4 3 2 2" xfId="38071"/>
    <cellStyle name="round100 4 3 3" xfId="38072"/>
    <cellStyle name="round100 4 3 4" xfId="38073"/>
    <cellStyle name="round100 4 4" xfId="38074"/>
    <cellStyle name="round100 4 4 2" xfId="38075"/>
    <cellStyle name="round100 4 4 2 2" xfId="38076"/>
    <cellStyle name="round100 4 4 3" xfId="38077"/>
    <cellStyle name="round100 4 5" xfId="38078"/>
    <cellStyle name="round100 4 5 2" xfId="38079"/>
    <cellStyle name="round100 4 6" xfId="38080"/>
    <cellStyle name="round100 4 6 2" xfId="38081"/>
    <cellStyle name="round100 5" xfId="38082"/>
    <cellStyle name="round100 5 2" xfId="38083"/>
    <cellStyle name="round100 5 2 2" xfId="38084"/>
    <cellStyle name="round100 5 2 2 2" xfId="38085"/>
    <cellStyle name="round100 5 2 2 2 2" xfId="38086"/>
    <cellStyle name="round100 5 2 3" xfId="38087"/>
    <cellStyle name="round100 5 2 3 2" xfId="38088"/>
    <cellStyle name="round100 5 2 4" xfId="38089"/>
    <cellStyle name="round100 5 2 4 2" xfId="38090"/>
    <cellStyle name="round100 5 2 5" xfId="38091"/>
    <cellStyle name="round100 5 3" xfId="38092"/>
    <cellStyle name="round100 5 3 2" xfId="38093"/>
    <cellStyle name="round100 5 3 2 2" xfId="38094"/>
    <cellStyle name="round100 5 4" xfId="38095"/>
    <cellStyle name="round100 5 4 2" xfId="38096"/>
    <cellStyle name="round100 5 5" xfId="38097"/>
    <cellStyle name="round100 5 5 2" xfId="38098"/>
    <cellStyle name="round100 6" xfId="38099"/>
    <cellStyle name="round100 6 2" xfId="38100"/>
    <cellStyle name="round100 6 2 2" xfId="38101"/>
    <cellStyle name="round100 6 2 2 2" xfId="38102"/>
    <cellStyle name="round100 6 3" xfId="38103"/>
    <cellStyle name="round100 6 3 2" xfId="38104"/>
    <cellStyle name="round100 6 4" xfId="38105"/>
    <cellStyle name="round100 6 4 2" xfId="38106"/>
    <cellStyle name="round100 7" xfId="38107"/>
    <cellStyle name="round100 7 2" xfId="38108"/>
    <cellStyle name="round100 7 2 2" xfId="38109"/>
    <cellStyle name="round100 7 3" xfId="38110"/>
    <cellStyle name="round100 8" xfId="38111"/>
    <cellStyle name="round100 8 2" xfId="38112"/>
    <cellStyle name="round100 8 2 2" xfId="38113"/>
    <cellStyle name="round100 8 3" xfId="38114"/>
    <cellStyle name="round100 8 4" xfId="38115"/>
    <cellStyle name="round100 9" xfId="38116"/>
    <cellStyle name="round100 9 2" xfId="38117"/>
    <cellStyle name="round100 9 2 2" xfId="38118"/>
    <cellStyle name="round100 9 2 2 2" xfId="38119"/>
    <cellStyle name="round100 9 2 3" xfId="38120"/>
    <cellStyle name="round100 9 3" xfId="38121"/>
    <cellStyle name="round100 9 3 2" xfId="38122"/>
    <cellStyle name="round100 9 4" xfId="38123"/>
    <cellStyle name="RowHeading" xfId="38124"/>
    <cellStyle name="SAPBEXaggData" xfId="38125"/>
    <cellStyle name="SAPBEXaggData 2" xfId="38126"/>
    <cellStyle name="SAPBEXaggData 2 2" xfId="38127"/>
    <cellStyle name="SAPBEXaggData 2 2 2" xfId="38128"/>
    <cellStyle name="SAPBEXaggData 2 3" xfId="38129"/>
    <cellStyle name="SAPBEXaggData 2 4" xfId="38130"/>
    <cellStyle name="SAPBEXaggData 2 5" xfId="38131"/>
    <cellStyle name="SAPBEXaggData 2 6" xfId="38132"/>
    <cellStyle name="SAPBEXaggData 2 7" xfId="38133"/>
    <cellStyle name="SAPBEXaggData 3" xfId="38134"/>
    <cellStyle name="SAPBEXaggData 3 2" xfId="38135"/>
    <cellStyle name="SAPBEXaggData 4" xfId="38136"/>
    <cellStyle name="SAPBEXaggData 4 2" xfId="38137"/>
    <cellStyle name="SAPBEXaggData 5" xfId="38138"/>
    <cellStyle name="SAPBEXaggDataEmph" xfId="38139"/>
    <cellStyle name="SAPBEXaggDataEmph 2" xfId="38140"/>
    <cellStyle name="SAPBEXaggDataEmph 2 2" xfId="38141"/>
    <cellStyle name="SAPBEXaggDataEmph 2 2 2" xfId="38142"/>
    <cellStyle name="SAPBEXaggDataEmph 2 3" xfId="38143"/>
    <cellStyle name="SAPBEXaggDataEmph 2 4" xfId="38144"/>
    <cellStyle name="SAPBEXaggDataEmph 2 5" xfId="38145"/>
    <cellStyle name="SAPBEXaggDataEmph 2 6" xfId="38146"/>
    <cellStyle name="SAPBEXaggDataEmph 2 7" xfId="38147"/>
    <cellStyle name="SAPBEXaggDataEmph 3" xfId="38148"/>
    <cellStyle name="SAPBEXaggDataEmph 3 2" xfId="38149"/>
    <cellStyle name="SAPBEXaggDataEmph 4" xfId="38150"/>
    <cellStyle name="SAPBEXaggDataEmph 4 2" xfId="38151"/>
    <cellStyle name="SAPBEXaggDataEmph 5" xfId="38152"/>
    <cellStyle name="SAPBEXaggItem" xfId="38153"/>
    <cellStyle name="SAPBEXaggItem 2" xfId="38154"/>
    <cellStyle name="SAPBEXaggItem 2 2" xfId="38155"/>
    <cellStyle name="SAPBEXaggItem 2 2 2" xfId="38156"/>
    <cellStyle name="SAPBEXaggItem 2 3" xfId="38157"/>
    <cellStyle name="SAPBEXaggItem 2 4" xfId="38158"/>
    <cellStyle name="SAPBEXaggItem 2 5" xfId="38159"/>
    <cellStyle name="SAPBEXaggItem 2 6" xfId="38160"/>
    <cellStyle name="SAPBEXaggItem 2 7" xfId="38161"/>
    <cellStyle name="SAPBEXaggItem 3" xfId="38162"/>
    <cellStyle name="SAPBEXaggItem 3 2" xfId="38163"/>
    <cellStyle name="SAPBEXaggItem 4" xfId="38164"/>
    <cellStyle name="SAPBEXaggItem 4 2" xfId="38165"/>
    <cellStyle name="SAPBEXaggItem 5" xfId="38166"/>
    <cellStyle name="SAPBEXaggItemX" xfId="38167"/>
    <cellStyle name="SAPBEXaggItemX 2" xfId="38168"/>
    <cellStyle name="SAPBEXaggItemX 2 2" xfId="38169"/>
    <cellStyle name="SAPBEXaggItemX 2 2 2" xfId="38170"/>
    <cellStyle name="SAPBEXaggItemX 2 3" xfId="38171"/>
    <cellStyle name="SAPBEXaggItemX 2 4" xfId="38172"/>
    <cellStyle name="SAPBEXaggItemX 2 5" xfId="38173"/>
    <cellStyle name="SAPBEXaggItemX 2 6" xfId="38174"/>
    <cellStyle name="SAPBEXaggItemX 2 7" xfId="38175"/>
    <cellStyle name="SAPBEXaggItemX 3" xfId="38176"/>
    <cellStyle name="SAPBEXaggItemX 3 2" xfId="38177"/>
    <cellStyle name="SAPBEXaggItemX 4" xfId="38178"/>
    <cellStyle name="SAPBEXaggItemX 4 2" xfId="38179"/>
    <cellStyle name="SAPBEXaggItemX 5" xfId="38180"/>
    <cellStyle name="SAPBEXchaText" xfId="38181"/>
    <cellStyle name="SAPBEXchaText 10" xfId="38182"/>
    <cellStyle name="SAPBEXchaText 2" xfId="38183"/>
    <cellStyle name="SAPBEXchaText 2 2" xfId="38184"/>
    <cellStyle name="SAPBEXchaText 2 2 2" xfId="38185"/>
    <cellStyle name="SAPBEXchaText 2 2 2 2" xfId="38186"/>
    <cellStyle name="SAPBEXchaText 2 2 2 3" xfId="38187"/>
    <cellStyle name="SAPBEXchaText 2 2 2 4" xfId="38188"/>
    <cellStyle name="SAPBEXchaText 2 2 2 5" xfId="38189"/>
    <cellStyle name="SAPBEXchaText 2 2 2 6" xfId="38190"/>
    <cellStyle name="SAPBEXchaText 2 2 2 7" xfId="38191"/>
    <cellStyle name="SAPBEXchaText 2 2 3" xfId="38192"/>
    <cellStyle name="SAPBEXchaText 2 2 4" xfId="38193"/>
    <cellStyle name="SAPBEXchaText 2 2 5" xfId="38194"/>
    <cellStyle name="SAPBEXchaText 2 2 6" xfId="38195"/>
    <cellStyle name="SAPBEXchaText 2 2 7" xfId="38196"/>
    <cellStyle name="SAPBEXchaText 2 2 8" xfId="38197"/>
    <cellStyle name="SAPBEXchaText 2 3" xfId="38198"/>
    <cellStyle name="SAPBEXchaText 2 3 2" xfId="38199"/>
    <cellStyle name="SAPBEXchaText 2 3 3" xfId="38200"/>
    <cellStyle name="SAPBEXchaText 2 3 4" xfId="38201"/>
    <cellStyle name="SAPBEXchaText 2 3 5" xfId="38202"/>
    <cellStyle name="SAPBEXchaText 2 3 6" xfId="38203"/>
    <cellStyle name="SAPBEXchaText 2 3 7" xfId="38204"/>
    <cellStyle name="SAPBEXchaText 2 4" xfId="38205"/>
    <cellStyle name="SAPBEXchaText 2 5" xfId="38206"/>
    <cellStyle name="SAPBEXchaText 2 6" xfId="38207"/>
    <cellStyle name="SAPBEXchaText 2 7" xfId="38208"/>
    <cellStyle name="SAPBEXchaText 2 8" xfId="38209"/>
    <cellStyle name="SAPBEXchaText 2 9" xfId="38210"/>
    <cellStyle name="SAPBEXchaText 3" xfId="38211"/>
    <cellStyle name="SAPBEXchaText 3 10" xfId="38212"/>
    <cellStyle name="SAPBEXchaText 3 2" xfId="38213"/>
    <cellStyle name="SAPBEXchaText 3 2 2" xfId="38214"/>
    <cellStyle name="SAPBEXchaText 3 2 2 2" xfId="38215"/>
    <cellStyle name="SAPBEXchaText 3 2 2 3" xfId="38216"/>
    <cellStyle name="SAPBEXchaText 3 2 2 4" xfId="38217"/>
    <cellStyle name="SAPBEXchaText 3 2 2 5" xfId="38218"/>
    <cellStyle name="SAPBEXchaText 3 2 2 6" xfId="38219"/>
    <cellStyle name="SAPBEXchaText 3 2 2 7" xfId="38220"/>
    <cellStyle name="SAPBEXchaText 3 2 3" xfId="38221"/>
    <cellStyle name="SAPBEXchaText 3 2 4" xfId="38222"/>
    <cellStyle name="SAPBEXchaText 3 2 5" xfId="38223"/>
    <cellStyle name="SAPBEXchaText 3 2 6" xfId="38224"/>
    <cellStyle name="SAPBEXchaText 3 2 7" xfId="38225"/>
    <cellStyle name="SAPBEXchaText 3 2 8" xfId="38226"/>
    <cellStyle name="SAPBEXchaText 3 3" xfId="38227"/>
    <cellStyle name="SAPBEXchaText 3 3 2" xfId="38228"/>
    <cellStyle name="SAPBEXchaText 3 3 2 2" xfId="38229"/>
    <cellStyle name="SAPBEXchaText 3 3 2 3" xfId="38230"/>
    <cellStyle name="SAPBEXchaText 3 3 2 4" xfId="38231"/>
    <cellStyle name="SAPBEXchaText 3 3 2 5" xfId="38232"/>
    <cellStyle name="SAPBEXchaText 3 3 2 6" xfId="38233"/>
    <cellStyle name="SAPBEXchaText 3 3 2 7" xfId="38234"/>
    <cellStyle name="SAPBEXchaText 3 3 3" xfId="38235"/>
    <cellStyle name="SAPBEXchaText 3 3 4" xfId="38236"/>
    <cellStyle name="SAPBEXchaText 3 3 5" xfId="38237"/>
    <cellStyle name="SAPBEXchaText 3 3 6" xfId="38238"/>
    <cellStyle name="SAPBEXchaText 3 3 7" xfId="38239"/>
    <cellStyle name="SAPBEXchaText 3 3 8" xfId="38240"/>
    <cellStyle name="SAPBEXchaText 3 4" xfId="38241"/>
    <cellStyle name="SAPBEXchaText 3 4 2" xfId="38242"/>
    <cellStyle name="SAPBEXchaText 3 4 2 2" xfId="38243"/>
    <cellStyle name="SAPBEXchaText 3 4 2 3" xfId="38244"/>
    <cellStyle name="SAPBEXchaText 3 4 2 4" xfId="38245"/>
    <cellStyle name="SAPBEXchaText 3 4 2 5" xfId="38246"/>
    <cellStyle name="SAPBEXchaText 3 4 2 6" xfId="38247"/>
    <cellStyle name="SAPBEXchaText 3 4 2 7" xfId="38248"/>
    <cellStyle name="SAPBEXchaText 3 4 3" xfId="38249"/>
    <cellStyle name="SAPBEXchaText 3 4 4" xfId="38250"/>
    <cellStyle name="SAPBEXchaText 3 4 5" xfId="38251"/>
    <cellStyle name="SAPBEXchaText 3 4 6" xfId="38252"/>
    <cellStyle name="SAPBEXchaText 3 4 7" xfId="38253"/>
    <cellStyle name="SAPBEXchaText 3 4 8" xfId="38254"/>
    <cellStyle name="SAPBEXchaText 3 5" xfId="38255"/>
    <cellStyle name="SAPBEXchaText 3 6" xfId="38256"/>
    <cellStyle name="SAPBEXchaText 3 7" xfId="38257"/>
    <cellStyle name="SAPBEXchaText 3 8" xfId="38258"/>
    <cellStyle name="SAPBEXchaText 3 9" xfId="38259"/>
    <cellStyle name="SAPBEXchaText 4" xfId="38260"/>
    <cellStyle name="SAPBEXchaText 4 2" xfId="38261"/>
    <cellStyle name="SAPBEXchaText 4 2 2" xfId="38262"/>
    <cellStyle name="SAPBEXchaText 4 2 3" xfId="38263"/>
    <cellStyle name="SAPBEXchaText 4 2 4" xfId="38264"/>
    <cellStyle name="SAPBEXchaText 4 2 5" xfId="38265"/>
    <cellStyle name="SAPBEXchaText 4 2 6" xfId="38266"/>
    <cellStyle name="SAPBEXchaText 4 2 7" xfId="38267"/>
    <cellStyle name="SAPBEXchaText 4 3" xfId="38268"/>
    <cellStyle name="SAPBEXchaText 4 4" xfId="38269"/>
    <cellStyle name="SAPBEXchaText 4 5" xfId="38270"/>
    <cellStyle name="SAPBEXchaText 4 6" xfId="38271"/>
    <cellStyle name="SAPBEXchaText 4 7" xfId="38272"/>
    <cellStyle name="SAPBEXchaText 4 8" xfId="38273"/>
    <cellStyle name="SAPBEXchaText 5" xfId="38274"/>
    <cellStyle name="SAPBEXchaText 5 2" xfId="38275"/>
    <cellStyle name="SAPBEXchaText 5 3" xfId="38276"/>
    <cellStyle name="SAPBEXchaText 5 4" xfId="38277"/>
    <cellStyle name="SAPBEXchaText 5 5" xfId="38278"/>
    <cellStyle name="SAPBEXchaText 5 6" xfId="38279"/>
    <cellStyle name="SAPBEXchaText 5 7" xfId="38280"/>
    <cellStyle name="SAPBEXchaText 6" xfId="38281"/>
    <cellStyle name="SAPBEXchaText 7" xfId="38282"/>
    <cellStyle name="SAPBEXchaText 8" xfId="38283"/>
    <cellStyle name="SAPBEXchaText 9" xfId="38284"/>
    <cellStyle name="SAPBEXexcBad7" xfId="38285"/>
    <cellStyle name="SAPBEXexcBad7 2" xfId="38286"/>
    <cellStyle name="SAPBEXexcBad7 2 2" xfId="38287"/>
    <cellStyle name="SAPBEXexcBad7 2 2 2" xfId="38288"/>
    <cellStyle name="SAPBEXexcBad7 2 3" xfId="38289"/>
    <cellStyle name="SAPBEXexcBad7 2 4" xfId="38290"/>
    <cellStyle name="SAPBEXexcBad7 2 5" xfId="38291"/>
    <cellStyle name="SAPBEXexcBad7 2 6" xfId="38292"/>
    <cellStyle name="SAPBEXexcBad7 2 7" xfId="38293"/>
    <cellStyle name="SAPBEXexcBad7 3" xfId="38294"/>
    <cellStyle name="SAPBEXexcBad7 3 2" xfId="38295"/>
    <cellStyle name="SAPBEXexcBad7 4" xfId="38296"/>
    <cellStyle name="SAPBEXexcBad7 4 2" xfId="38297"/>
    <cellStyle name="SAPBEXexcBad7 5" xfId="38298"/>
    <cellStyle name="SAPBEXexcBad8" xfId="38299"/>
    <cellStyle name="SAPBEXexcBad8 2" xfId="38300"/>
    <cellStyle name="SAPBEXexcBad8 2 2" xfId="38301"/>
    <cellStyle name="SAPBEXexcBad8 2 2 2" xfId="38302"/>
    <cellStyle name="SAPBEXexcBad8 2 3" xfId="38303"/>
    <cellStyle name="SAPBEXexcBad8 2 4" xfId="38304"/>
    <cellStyle name="SAPBEXexcBad8 2 5" xfId="38305"/>
    <cellStyle name="SAPBEXexcBad8 2 6" xfId="38306"/>
    <cellStyle name="SAPBEXexcBad8 2 7" xfId="38307"/>
    <cellStyle name="SAPBEXexcBad8 3" xfId="38308"/>
    <cellStyle name="SAPBEXexcBad8 3 2" xfId="38309"/>
    <cellStyle name="SAPBEXexcBad8 4" xfId="38310"/>
    <cellStyle name="SAPBEXexcBad8 4 2" xfId="38311"/>
    <cellStyle name="SAPBEXexcBad8 5" xfId="38312"/>
    <cellStyle name="SAPBEXexcBad9" xfId="38313"/>
    <cellStyle name="SAPBEXexcBad9 2" xfId="38314"/>
    <cellStyle name="SAPBEXexcBad9 2 2" xfId="38315"/>
    <cellStyle name="SAPBEXexcBad9 2 2 2" xfId="38316"/>
    <cellStyle name="SAPBEXexcBad9 2 3" xfId="38317"/>
    <cellStyle name="SAPBEXexcBad9 2 4" xfId="38318"/>
    <cellStyle name="SAPBEXexcBad9 2 5" xfId="38319"/>
    <cellStyle name="SAPBEXexcBad9 2 6" xfId="38320"/>
    <cellStyle name="SAPBEXexcBad9 2 7" xfId="38321"/>
    <cellStyle name="SAPBEXexcBad9 3" xfId="38322"/>
    <cellStyle name="SAPBEXexcBad9 3 2" xfId="38323"/>
    <cellStyle name="SAPBEXexcBad9 4" xfId="38324"/>
    <cellStyle name="SAPBEXexcBad9 4 2" xfId="38325"/>
    <cellStyle name="SAPBEXexcBad9 5" xfId="38326"/>
    <cellStyle name="SAPBEXexcCritical4" xfId="38327"/>
    <cellStyle name="SAPBEXexcCritical4 2" xfId="38328"/>
    <cellStyle name="SAPBEXexcCritical4 2 2" xfId="38329"/>
    <cellStyle name="SAPBEXexcCritical4 2 2 2" xfId="38330"/>
    <cellStyle name="SAPBEXexcCritical4 2 3" xfId="38331"/>
    <cellStyle name="SAPBEXexcCritical4 2 4" xfId="38332"/>
    <cellStyle name="SAPBEXexcCritical4 2 5" xfId="38333"/>
    <cellStyle name="SAPBEXexcCritical4 2 6" xfId="38334"/>
    <cellStyle name="SAPBEXexcCritical4 2 7" xfId="38335"/>
    <cellStyle name="SAPBEXexcCritical4 3" xfId="38336"/>
    <cellStyle name="SAPBEXexcCritical4 3 2" xfId="38337"/>
    <cellStyle name="SAPBEXexcCritical4 4" xfId="38338"/>
    <cellStyle name="SAPBEXexcCritical4 4 2" xfId="38339"/>
    <cellStyle name="SAPBEXexcCritical4 5" xfId="38340"/>
    <cellStyle name="SAPBEXexcCritical5" xfId="38341"/>
    <cellStyle name="SAPBEXexcCritical5 2" xfId="38342"/>
    <cellStyle name="SAPBEXexcCritical5 2 2" xfId="38343"/>
    <cellStyle name="SAPBEXexcCritical5 2 2 2" xfId="38344"/>
    <cellStyle name="SAPBEXexcCritical5 2 3" xfId="38345"/>
    <cellStyle name="SAPBEXexcCritical5 2 4" xfId="38346"/>
    <cellStyle name="SAPBEXexcCritical5 2 5" xfId="38347"/>
    <cellStyle name="SAPBEXexcCritical5 2 6" xfId="38348"/>
    <cellStyle name="SAPBEXexcCritical5 2 7" xfId="38349"/>
    <cellStyle name="SAPBEXexcCritical5 3" xfId="38350"/>
    <cellStyle name="SAPBEXexcCritical5 3 2" xfId="38351"/>
    <cellStyle name="SAPBEXexcCritical5 4" xfId="38352"/>
    <cellStyle name="SAPBEXexcCritical5 4 2" xfId="38353"/>
    <cellStyle name="SAPBEXexcCritical5 5" xfId="38354"/>
    <cellStyle name="SAPBEXexcCritical6" xfId="38355"/>
    <cellStyle name="SAPBEXexcCritical6 2" xfId="38356"/>
    <cellStyle name="SAPBEXexcCritical6 2 2" xfId="38357"/>
    <cellStyle name="SAPBEXexcCritical6 2 2 2" xfId="38358"/>
    <cellStyle name="SAPBEXexcCritical6 2 3" xfId="38359"/>
    <cellStyle name="SAPBEXexcCritical6 2 4" xfId="38360"/>
    <cellStyle name="SAPBEXexcCritical6 2 5" xfId="38361"/>
    <cellStyle name="SAPBEXexcCritical6 2 6" xfId="38362"/>
    <cellStyle name="SAPBEXexcCritical6 2 7" xfId="38363"/>
    <cellStyle name="SAPBEXexcCritical6 3" xfId="38364"/>
    <cellStyle name="SAPBEXexcCritical6 3 2" xfId="38365"/>
    <cellStyle name="SAPBEXexcCritical6 4" xfId="38366"/>
    <cellStyle name="SAPBEXexcCritical6 4 2" xfId="38367"/>
    <cellStyle name="SAPBEXexcCritical6 5" xfId="38368"/>
    <cellStyle name="SAPBEXexcGood1" xfId="38369"/>
    <cellStyle name="SAPBEXexcGood1 2" xfId="38370"/>
    <cellStyle name="SAPBEXexcGood1 2 2" xfId="38371"/>
    <cellStyle name="SAPBEXexcGood1 2 2 2" xfId="38372"/>
    <cellStyle name="SAPBEXexcGood1 2 3" xfId="38373"/>
    <cellStyle name="SAPBEXexcGood1 2 4" xfId="38374"/>
    <cellStyle name="SAPBEXexcGood1 2 5" xfId="38375"/>
    <cellStyle name="SAPBEXexcGood1 2 6" xfId="38376"/>
    <cellStyle name="SAPBEXexcGood1 2 7" xfId="38377"/>
    <cellStyle name="SAPBEXexcGood1 3" xfId="38378"/>
    <cellStyle name="SAPBEXexcGood1 3 2" xfId="38379"/>
    <cellStyle name="SAPBEXexcGood1 4" xfId="38380"/>
    <cellStyle name="SAPBEXexcGood1 4 2" xfId="38381"/>
    <cellStyle name="SAPBEXexcGood1 5" xfId="38382"/>
    <cellStyle name="SAPBEXexcGood2" xfId="38383"/>
    <cellStyle name="SAPBEXexcGood2 2" xfId="38384"/>
    <cellStyle name="SAPBEXexcGood2 2 2" xfId="38385"/>
    <cellStyle name="SAPBEXexcGood2 2 2 2" xfId="38386"/>
    <cellStyle name="SAPBEXexcGood2 2 3" xfId="38387"/>
    <cellStyle name="SAPBEXexcGood2 2 4" xfId="38388"/>
    <cellStyle name="SAPBEXexcGood2 2 5" xfId="38389"/>
    <cellStyle name="SAPBEXexcGood2 2 6" xfId="38390"/>
    <cellStyle name="SAPBEXexcGood2 2 7" xfId="38391"/>
    <cellStyle name="SAPBEXexcGood2 3" xfId="38392"/>
    <cellStyle name="SAPBEXexcGood2 3 2" xfId="38393"/>
    <cellStyle name="SAPBEXexcGood2 4" xfId="38394"/>
    <cellStyle name="SAPBEXexcGood2 4 2" xfId="38395"/>
    <cellStyle name="SAPBEXexcGood2 5" xfId="38396"/>
    <cellStyle name="SAPBEXexcGood3" xfId="38397"/>
    <cellStyle name="SAPBEXexcGood3 2" xfId="38398"/>
    <cellStyle name="SAPBEXexcGood3 2 2" xfId="38399"/>
    <cellStyle name="SAPBEXexcGood3 2 2 2" xfId="38400"/>
    <cellStyle name="SAPBEXexcGood3 2 3" xfId="38401"/>
    <cellStyle name="SAPBEXexcGood3 2 4" xfId="38402"/>
    <cellStyle name="SAPBEXexcGood3 2 5" xfId="38403"/>
    <cellStyle name="SAPBEXexcGood3 2 6" xfId="38404"/>
    <cellStyle name="SAPBEXexcGood3 2 7" xfId="38405"/>
    <cellStyle name="SAPBEXexcGood3 3" xfId="38406"/>
    <cellStyle name="SAPBEXexcGood3 3 2" xfId="38407"/>
    <cellStyle name="SAPBEXexcGood3 4" xfId="38408"/>
    <cellStyle name="SAPBEXexcGood3 4 2" xfId="38409"/>
    <cellStyle name="SAPBEXexcGood3 5" xfId="38410"/>
    <cellStyle name="SAPBEXfilterDrill" xfId="38411"/>
    <cellStyle name="SAPBEXfilterDrill 2" xfId="38412"/>
    <cellStyle name="SAPBEXfilterDrill 2 2" xfId="38413"/>
    <cellStyle name="SAPBEXfilterDrill 2 2 2" xfId="38414"/>
    <cellStyle name="SAPBEXfilterDrill 2 3" xfId="38415"/>
    <cellStyle name="SAPBEXfilterDrill 2 4" xfId="38416"/>
    <cellStyle name="SAPBEXfilterDrill 2 5" xfId="38417"/>
    <cellStyle name="SAPBEXfilterDrill 2 6" xfId="38418"/>
    <cellStyle name="SAPBEXfilterDrill 2 7" xfId="38419"/>
    <cellStyle name="SAPBEXfilterDrill 3" xfId="38420"/>
    <cellStyle name="SAPBEXfilterDrill 3 2" xfId="38421"/>
    <cellStyle name="SAPBEXfilterDrill 4" xfId="38422"/>
    <cellStyle name="SAPBEXfilterDrill 4 2" xfId="38423"/>
    <cellStyle name="SAPBEXfilterDrill 5" xfId="38424"/>
    <cellStyle name="SAPBEXfilterItem" xfId="38425"/>
    <cellStyle name="SAPBEXfilterItem 2" xfId="38426"/>
    <cellStyle name="SAPBEXfilterItem 2 2" xfId="38427"/>
    <cellStyle name="SAPBEXfilterItem 2 2 2" xfId="38428"/>
    <cellStyle name="SAPBEXfilterItem 2 3" xfId="38429"/>
    <cellStyle name="SAPBEXfilterItem 2 4" xfId="38430"/>
    <cellStyle name="SAPBEXfilterItem 2 5" xfId="38431"/>
    <cellStyle name="SAPBEXfilterItem 2 6" xfId="38432"/>
    <cellStyle name="SAPBEXfilterItem 2 7" xfId="38433"/>
    <cellStyle name="SAPBEXfilterItem 3" xfId="38434"/>
    <cellStyle name="SAPBEXfilterItem 3 2" xfId="38435"/>
    <cellStyle name="SAPBEXfilterItem 4" xfId="38436"/>
    <cellStyle name="SAPBEXfilterItem 4 2" xfId="38437"/>
    <cellStyle name="SAPBEXfilterItem 5" xfId="38438"/>
    <cellStyle name="SAPBEXfilterText" xfId="38439"/>
    <cellStyle name="SAPBEXfilterText 2" xfId="38440"/>
    <cellStyle name="SAPBEXfilterText 2 2" xfId="38441"/>
    <cellStyle name="SAPBEXfilterText 2 2 2" xfId="38442"/>
    <cellStyle name="SAPBEXfilterText 2 3" xfId="38443"/>
    <cellStyle name="SAPBEXfilterText 3" xfId="38444"/>
    <cellStyle name="SAPBEXfilterText 3 2" xfId="38445"/>
    <cellStyle name="SAPBEXfilterText 4" xfId="38446"/>
    <cellStyle name="SAPBEXfilterText 4 2" xfId="38447"/>
    <cellStyle name="SAPBEXfilterText 5" xfId="38448"/>
    <cellStyle name="SAPBEXformats" xfId="38449"/>
    <cellStyle name="SAPBEXformats 2" xfId="38450"/>
    <cellStyle name="SAPBEXformats 2 2" xfId="38451"/>
    <cellStyle name="SAPBEXformats 2 2 2" xfId="38452"/>
    <cellStyle name="SAPBEXformats 2 2 3" xfId="38453"/>
    <cellStyle name="SAPBEXformats 2 2 4" xfId="38454"/>
    <cellStyle name="SAPBEXformats 2 2 5" xfId="38455"/>
    <cellStyle name="SAPBEXformats 2 2 6" xfId="38456"/>
    <cellStyle name="SAPBEXformats 2 2 7" xfId="38457"/>
    <cellStyle name="SAPBEXformats 2 3" xfId="38458"/>
    <cellStyle name="SAPBEXformats 2 4" xfId="38459"/>
    <cellStyle name="SAPBEXformats 2 5" xfId="38460"/>
    <cellStyle name="SAPBEXformats 2 6" xfId="38461"/>
    <cellStyle name="SAPBEXformats 2 7" xfId="38462"/>
    <cellStyle name="SAPBEXformats 2 8" xfId="38463"/>
    <cellStyle name="SAPBEXformats 3" xfId="38464"/>
    <cellStyle name="SAPBEXformats 3 2" xfId="38465"/>
    <cellStyle name="SAPBEXformats 3 2 2" xfId="38466"/>
    <cellStyle name="SAPBEXformats 3 3" xfId="38467"/>
    <cellStyle name="SAPBEXformats 3 4" xfId="38468"/>
    <cellStyle name="SAPBEXformats 3 5" xfId="38469"/>
    <cellStyle name="SAPBEXformats 3 6" xfId="38470"/>
    <cellStyle name="SAPBEXformats 3 7" xfId="38471"/>
    <cellStyle name="SAPBEXformats 4" xfId="38472"/>
    <cellStyle name="SAPBEXformats 4 2" xfId="38473"/>
    <cellStyle name="SAPBEXformats 5" xfId="38474"/>
    <cellStyle name="SAPBEXformats 5 2" xfId="38475"/>
    <cellStyle name="SAPBEXformats 6" xfId="38476"/>
    <cellStyle name="SAPBEXheaderItem" xfId="38477"/>
    <cellStyle name="SAPBEXheaderItem 2" xfId="38478"/>
    <cellStyle name="SAPBEXheaderItem 2 2" xfId="38479"/>
    <cellStyle name="SAPBEXheaderItem 2 2 2" xfId="38480"/>
    <cellStyle name="SAPBEXheaderItem 2 3" xfId="38481"/>
    <cellStyle name="SAPBEXheaderItem 2 4" xfId="38482"/>
    <cellStyle name="SAPBEXheaderItem 2 5" xfId="38483"/>
    <cellStyle name="SAPBEXheaderItem 2 6" xfId="38484"/>
    <cellStyle name="SAPBEXheaderItem 2 7" xfId="38485"/>
    <cellStyle name="SAPBEXheaderItem 2 8" xfId="38486"/>
    <cellStyle name="SAPBEXheaderItem 3" xfId="38487"/>
    <cellStyle name="SAPBEXheaderItem 3 2" xfId="38488"/>
    <cellStyle name="SAPBEXheaderItem 3 3" xfId="38489"/>
    <cellStyle name="SAPBEXheaderItem 4" xfId="38490"/>
    <cellStyle name="SAPBEXheaderItem 4 2" xfId="38491"/>
    <cellStyle name="SAPBEXheaderItem 5" xfId="38492"/>
    <cellStyle name="SAPBEXheaderItem 6" xfId="38493"/>
    <cellStyle name="SAPBEXheaderText" xfId="38494"/>
    <cellStyle name="SAPBEXheaderText 2" xfId="38495"/>
    <cellStyle name="SAPBEXheaderText 2 2" xfId="38496"/>
    <cellStyle name="SAPBEXheaderText 2 2 2" xfId="38497"/>
    <cellStyle name="SAPBEXheaderText 2 3" xfId="38498"/>
    <cellStyle name="SAPBEXheaderText 2 4" xfId="38499"/>
    <cellStyle name="SAPBEXheaderText 2 5" xfId="38500"/>
    <cellStyle name="SAPBEXheaderText 2 6" xfId="38501"/>
    <cellStyle name="SAPBEXheaderText 2 7" xfId="38502"/>
    <cellStyle name="SAPBEXheaderText 2 8" xfId="38503"/>
    <cellStyle name="SAPBEXheaderText 3" xfId="38504"/>
    <cellStyle name="SAPBEXheaderText 3 2" xfId="38505"/>
    <cellStyle name="SAPBEXheaderText 3 3" xfId="38506"/>
    <cellStyle name="SAPBEXheaderText 4" xfId="38507"/>
    <cellStyle name="SAPBEXheaderText 4 2" xfId="38508"/>
    <cellStyle name="SAPBEXheaderText 5" xfId="38509"/>
    <cellStyle name="SAPBEXheaderText 6" xfId="38510"/>
    <cellStyle name="SAPBEXHLevel0" xfId="38511"/>
    <cellStyle name="SAPBEXHLevel0 2" xfId="38512"/>
    <cellStyle name="SAPBEXHLevel0 2 2" xfId="38513"/>
    <cellStyle name="SAPBEXHLevel0 2 2 2" xfId="38514"/>
    <cellStyle name="SAPBEXHLevel0 2 2 3" xfId="38515"/>
    <cellStyle name="SAPBEXHLevel0 2 2 4" xfId="38516"/>
    <cellStyle name="SAPBEXHLevel0 2 2 5" xfId="38517"/>
    <cellStyle name="SAPBEXHLevel0 2 2 6" xfId="38518"/>
    <cellStyle name="SAPBEXHLevel0 2 2 7" xfId="38519"/>
    <cellStyle name="SAPBEXHLevel0 2 2 8" xfId="38520"/>
    <cellStyle name="SAPBEXHLevel0 2 3" xfId="38521"/>
    <cellStyle name="SAPBEXHLevel0 2 4" xfId="38522"/>
    <cellStyle name="SAPBEXHLevel0 2 5" xfId="38523"/>
    <cellStyle name="SAPBEXHLevel0 2 6" xfId="38524"/>
    <cellStyle name="SAPBEXHLevel0 2 7" xfId="38525"/>
    <cellStyle name="SAPBEXHLevel0 2 8" xfId="38526"/>
    <cellStyle name="SAPBEXHLevel0 2 9" xfId="38527"/>
    <cellStyle name="SAPBEXHLevel0 3" xfId="38528"/>
    <cellStyle name="SAPBEXHLevel0 3 2" xfId="38529"/>
    <cellStyle name="SAPBEXHLevel0 3 2 2" xfId="38530"/>
    <cellStyle name="SAPBEXHLevel0 3 2 3" xfId="38531"/>
    <cellStyle name="SAPBEXHLevel0 3 3" xfId="38532"/>
    <cellStyle name="SAPBEXHLevel0 3 4" xfId="38533"/>
    <cellStyle name="SAPBEXHLevel0 3 5" xfId="38534"/>
    <cellStyle name="SAPBEXHLevel0 3 6" xfId="38535"/>
    <cellStyle name="SAPBEXHLevel0 3 7" xfId="38536"/>
    <cellStyle name="SAPBEXHLevel0 3 8" xfId="38537"/>
    <cellStyle name="SAPBEXHLevel0 4" xfId="38538"/>
    <cellStyle name="SAPBEXHLevel0 4 2" xfId="38539"/>
    <cellStyle name="SAPBEXHLevel0 5" xfId="38540"/>
    <cellStyle name="SAPBEXHLevel0 5 2" xfId="38541"/>
    <cellStyle name="SAPBEXHLevel0 6" xfId="38542"/>
    <cellStyle name="SAPBEXHLevel0X" xfId="38543"/>
    <cellStyle name="SAPBEXHLevel0X 2" xfId="38544"/>
    <cellStyle name="SAPBEXHLevel0X 2 10" xfId="38545"/>
    <cellStyle name="SAPBEXHLevel0X 2 2" xfId="38546"/>
    <cellStyle name="SAPBEXHLevel0X 2 2 2" xfId="38547"/>
    <cellStyle name="SAPBEXHLevel0X 2 2 2 2" xfId="38548"/>
    <cellStyle name="SAPBEXHLevel0X 2 2 2 3" xfId="38549"/>
    <cellStyle name="SAPBEXHLevel0X 2 2 2 4" xfId="38550"/>
    <cellStyle name="SAPBEXHLevel0X 2 2 2 5" xfId="38551"/>
    <cellStyle name="SAPBEXHLevel0X 2 2 2 6" xfId="38552"/>
    <cellStyle name="SAPBEXHLevel0X 2 2 2 7" xfId="38553"/>
    <cellStyle name="SAPBEXHLevel0X 2 2 3" xfId="38554"/>
    <cellStyle name="SAPBEXHLevel0X 2 2 4" xfId="38555"/>
    <cellStyle name="SAPBEXHLevel0X 2 2 5" xfId="38556"/>
    <cellStyle name="SAPBEXHLevel0X 2 2 6" xfId="38557"/>
    <cellStyle name="SAPBEXHLevel0X 2 2 7" xfId="38558"/>
    <cellStyle name="SAPBEXHLevel0X 2 2 8" xfId="38559"/>
    <cellStyle name="SAPBEXHLevel0X 2 2 9" xfId="38560"/>
    <cellStyle name="SAPBEXHLevel0X 2 3" xfId="38561"/>
    <cellStyle name="SAPBEXHLevel0X 2 3 2" xfId="38562"/>
    <cellStyle name="SAPBEXHLevel0X 2 3 3" xfId="38563"/>
    <cellStyle name="SAPBEXHLevel0X 2 3 4" xfId="38564"/>
    <cellStyle name="SAPBEXHLevel0X 2 3 5" xfId="38565"/>
    <cellStyle name="SAPBEXHLevel0X 2 3 6" xfId="38566"/>
    <cellStyle name="SAPBEXHLevel0X 2 3 7" xfId="38567"/>
    <cellStyle name="SAPBEXHLevel0X 2 4" xfId="38568"/>
    <cellStyle name="SAPBEXHLevel0X 2 5" xfId="38569"/>
    <cellStyle name="SAPBEXHLevel0X 2 6" xfId="38570"/>
    <cellStyle name="SAPBEXHLevel0X 2 7" xfId="38571"/>
    <cellStyle name="SAPBEXHLevel0X 2 8" xfId="38572"/>
    <cellStyle name="SAPBEXHLevel0X 2 9" xfId="38573"/>
    <cellStyle name="SAPBEXHLevel0X 3" xfId="38574"/>
    <cellStyle name="SAPBEXHLevel0X 3 10" xfId="38575"/>
    <cellStyle name="SAPBEXHLevel0X 3 11" xfId="38576"/>
    <cellStyle name="SAPBEXHLevel0X 3 2" xfId="38577"/>
    <cellStyle name="SAPBEXHLevel0X 3 2 2" xfId="38578"/>
    <cellStyle name="SAPBEXHLevel0X 3 2 2 2" xfId="38579"/>
    <cellStyle name="SAPBEXHLevel0X 3 2 2 3" xfId="38580"/>
    <cellStyle name="SAPBEXHLevel0X 3 2 2 4" xfId="38581"/>
    <cellStyle name="SAPBEXHLevel0X 3 2 2 5" xfId="38582"/>
    <cellStyle name="SAPBEXHLevel0X 3 2 2 6" xfId="38583"/>
    <cellStyle name="SAPBEXHLevel0X 3 2 2 7" xfId="38584"/>
    <cellStyle name="SAPBEXHLevel0X 3 2 3" xfId="38585"/>
    <cellStyle name="SAPBEXHLevel0X 3 2 4" xfId="38586"/>
    <cellStyle name="SAPBEXHLevel0X 3 2 5" xfId="38587"/>
    <cellStyle name="SAPBEXHLevel0X 3 2 6" xfId="38588"/>
    <cellStyle name="SAPBEXHLevel0X 3 2 7" xfId="38589"/>
    <cellStyle name="SAPBEXHLevel0X 3 2 8" xfId="38590"/>
    <cellStyle name="SAPBEXHLevel0X 3 2 9" xfId="38591"/>
    <cellStyle name="SAPBEXHLevel0X 3 3" xfId="38592"/>
    <cellStyle name="SAPBEXHLevel0X 3 3 2" xfId="38593"/>
    <cellStyle name="SAPBEXHLevel0X 3 3 2 2" xfId="38594"/>
    <cellStyle name="SAPBEXHLevel0X 3 3 2 3" xfId="38595"/>
    <cellStyle name="SAPBEXHLevel0X 3 3 2 4" xfId="38596"/>
    <cellStyle name="SAPBEXHLevel0X 3 3 2 5" xfId="38597"/>
    <cellStyle name="SAPBEXHLevel0X 3 3 2 6" xfId="38598"/>
    <cellStyle name="SAPBEXHLevel0X 3 3 2 7" xfId="38599"/>
    <cellStyle name="SAPBEXHLevel0X 3 3 3" xfId="38600"/>
    <cellStyle name="SAPBEXHLevel0X 3 3 4" xfId="38601"/>
    <cellStyle name="SAPBEXHLevel0X 3 3 5" xfId="38602"/>
    <cellStyle name="SAPBEXHLevel0X 3 3 6" xfId="38603"/>
    <cellStyle name="SAPBEXHLevel0X 3 3 7" xfId="38604"/>
    <cellStyle name="SAPBEXHLevel0X 3 3 8" xfId="38605"/>
    <cellStyle name="SAPBEXHLevel0X 3 4" xfId="38606"/>
    <cellStyle name="SAPBEXHLevel0X 3 4 2" xfId="38607"/>
    <cellStyle name="SAPBEXHLevel0X 3 4 2 2" xfId="38608"/>
    <cellStyle name="SAPBEXHLevel0X 3 4 2 3" xfId="38609"/>
    <cellStyle name="SAPBEXHLevel0X 3 4 2 4" xfId="38610"/>
    <cellStyle name="SAPBEXHLevel0X 3 4 2 5" xfId="38611"/>
    <cellStyle name="SAPBEXHLevel0X 3 4 2 6" xfId="38612"/>
    <cellStyle name="SAPBEXHLevel0X 3 4 2 7" xfId="38613"/>
    <cellStyle name="SAPBEXHLevel0X 3 4 3" xfId="38614"/>
    <cellStyle name="SAPBEXHLevel0X 3 4 4" xfId="38615"/>
    <cellStyle name="SAPBEXHLevel0X 3 4 5" xfId="38616"/>
    <cellStyle name="SAPBEXHLevel0X 3 4 6" xfId="38617"/>
    <cellStyle name="SAPBEXHLevel0X 3 4 7" xfId="38618"/>
    <cellStyle name="SAPBEXHLevel0X 3 4 8" xfId="38619"/>
    <cellStyle name="SAPBEXHLevel0X 3 5" xfId="38620"/>
    <cellStyle name="SAPBEXHLevel0X 3 6" xfId="38621"/>
    <cellStyle name="SAPBEXHLevel0X 3 7" xfId="38622"/>
    <cellStyle name="SAPBEXHLevel0X 3 8" xfId="38623"/>
    <cellStyle name="SAPBEXHLevel0X 3 9" xfId="38624"/>
    <cellStyle name="SAPBEXHLevel0X 4" xfId="38625"/>
    <cellStyle name="SAPBEXHLevel0X 4 2" xfId="38626"/>
    <cellStyle name="SAPBEXHLevel0X 4 2 2" xfId="38627"/>
    <cellStyle name="SAPBEXHLevel0X 4 2 3" xfId="38628"/>
    <cellStyle name="SAPBEXHLevel0X 4 2 4" xfId="38629"/>
    <cellStyle name="SAPBEXHLevel0X 4 2 5" xfId="38630"/>
    <cellStyle name="SAPBEXHLevel0X 4 2 6" xfId="38631"/>
    <cellStyle name="SAPBEXHLevel0X 4 2 7" xfId="38632"/>
    <cellStyle name="SAPBEXHLevel0X 4 3" xfId="38633"/>
    <cellStyle name="SAPBEXHLevel0X 4 4" xfId="38634"/>
    <cellStyle name="SAPBEXHLevel0X 4 5" xfId="38635"/>
    <cellStyle name="SAPBEXHLevel0X 4 6" xfId="38636"/>
    <cellStyle name="SAPBEXHLevel0X 4 7" xfId="38637"/>
    <cellStyle name="SAPBEXHLevel0X 4 8" xfId="38638"/>
    <cellStyle name="SAPBEXHLevel0X 5" xfId="38639"/>
    <cellStyle name="SAPBEXHLevel0X 5 2" xfId="38640"/>
    <cellStyle name="SAPBEXHLevel0X 5 3" xfId="38641"/>
    <cellStyle name="SAPBEXHLevel0X 5 4" xfId="38642"/>
    <cellStyle name="SAPBEXHLevel0X 5 5" xfId="38643"/>
    <cellStyle name="SAPBEXHLevel0X 5 6" xfId="38644"/>
    <cellStyle name="SAPBEXHLevel0X 5 7" xfId="38645"/>
    <cellStyle name="SAPBEXHLevel0X 6" xfId="38646"/>
    <cellStyle name="SAPBEXHLevel0X 7" xfId="38647"/>
    <cellStyle name="SAPBEXHLevel0X 8" xfId="38648"/>
    <cellStyle name="SAPBEXHLevel0X 9" xfId="38649"/>
    <cellStyle name="SAPBEXHLevel1" xfId="38650"/>
    <cellStyle name="SAPBEXHLevel1 2" xfId="38651"/>
    <cellStyle name="SAPBEXHLevel1 2 2" xfId="38652"/>
    <cellStyle name="SAPBEXHLevel1 2 2 2" xfId="38653"/>
    <cellStyle name="SAPBEXHLevel1 2 2 3" xfId="38654"/>
    <cellStyle name="SAPBEXHLevel1 2 2 4" xfId="38655"/>
    <cellStyle name="SAPBEXHLevel1 2 2 5" xfId="38656"/>
    <cellStyle name="SAPBEXHLevel1 2 2 6" xfId="38657"/>
    <cellStyle name="SAPBEXHLevel1 2 2 7" xfId="38658"/>
    <cellStyle name="SAPBEXHLevel1 2 2 8" xfId="38659"/>
    <cellStyle name="SAPBEXHLevel1 2 3" xfId="38660"/>
    <cellStyle name="SAPBEXHLevel1 2 4" xfId="38661"/>
    <cellStyle name="SAPBEXHLevel1 2 5" xfId="38662"/>
    <cellStyle name="SAPBEXHLevel1 2 6" xfId="38663"/>
    <cellStyle name="SAPBEXHLevel1 2 7" xfId="38664"/>
    <cellStyle name="SAPBEXHLevel1 2 8" xfId="38665"/>
    <cellStyle name="SAPBEXHLevel1 2 9" xfId="38666"/>
    <cellStyle name="SAPBEXHLevel1 3" xfId="38667"/>
    <cellStyle name="SAPBEXHLevel1 3 2" xfId="38668"/>
    <cellStyle name="SAPBEXHLevel1 3 2 2" xfId="38669"/>
    <cellStyle name="SAPBEXHLevel1 3 2 3" xfId="38670"/>
    <cellStyle name="SAPBEXHLevel1 3 3" xfId="38671"/>
    <cellStyle name="SAPBEXHLevel1 3 4" xfId="38672"/>
    <cellStyle name="SAPBEXHLevel1 3 5" xfId="38673"/>
    <cellStyle name="SAPBEXHLevel1 3 6" xfId="38674"/>
    <cellStyle name="SAPBEXHLevel1 3 7" xfId="38675"/>
    <cellStyle name="SAPBEXHLevel1 3 8" xfId="38676"/>
    <cellStyle name="SAPBEXHLevel1 4" xfId="38677"/>
    <cellStyle name="SAPBEXHLevel1 4 2" xfId="38678"/>
    <cellStyle name="SAPBEXHLevel1 5" xfId="38679"/>
    <cellStyle name="SAPBEXHLevel1 5 2" xfId="38680"/>
    <cellStyle name="SAPBEXHLevel1 6" xfId="38681"/>
    <cellStyle name="SAPBEXHLevel1X" xfId="38682"/>
    <cellStyle name="SAPBEXHLevel1X 2" xfId="38683"/>
    <cellStyle name="SAPBEXHLevel1X 2 2" xfId="38684"/>
    <cellStyle name="SAPBEXHLevel1X 2 2 2" xfId="38685"/>
    <cellStyle name="SAPBEXHLevel1X 2 2 3" xfId="38686"/>
    <cellStyle name="SAPBEXHLevel1X 2 2 4" xfId="38687"/>
    <cellStyle name="SAPBEXHLevel1X 2 2 5" xfId="38688"/>
    <cellStyle name="SAPBEXHLevel1X 2 2 6" xfId="38689"/>
    <cellStyle name="SAPBEXHLevel1X 2 2 7" xfId="38690"/>
    <cellStyle name="SAPBEXHLevel1X 2 2 8" xfId="38691"/>
    <cellStyle name="SAPBEXHLevel1X 2 3" xfId="38692"/>
    <cellStyle name="SAPBEXHLevel1X 2 4" xfId="38693"/>
    <cellStyle name="SAPBEXHLevel1X 2 5" xfId="38694"/>
    <cellStyle name="SAPBEXHLevel1X 2 6" xfId="38695"/>
    <cellStyle name="SAPBEXHLevel1X 2 7" xfId="38696"/>
    <cellStyle name="SAPBEXHLevel1X 2 8" xfId="38697"/>
    <cellStyle name="SAPBEXHLevel1X 2 9" xfId="38698"/>
    <cellStyle name="SAPBEXHLevel1X 3" xfId="38699"/>
    <cellStyle name="SAPBEXHLevel1X 3 2" xfId="38700"/>
    <cellStyle name="SAPBEXHLevel1X 3 2 2" xfId="38701"/>
    <cellStyle name="SAPBEXHLevel1X 3 2 3" xfId="38702"/>
    <cellStyle name="SAPBEXHLevel1X 3 3" xfId="38703"/>
    <cellStyle name="SAPBEXHLevel1X 3 4" xfId="38704"/>
    <cellStyle name="SAPBEXHLevel1X 3 5" xfId="38705"/>
    <cellStyle name="SAPBEXHLevel1X 3 6" xfId="38706"/>
    <cellStyle name="SAPBEXHLevel1X 3 7" xfId="38707"/>
    <cellStyle name="SAPBEXHLevel1X 3 8" xfId="38708"/>
    <cellStyle name="SAPBEXHLevel1X 4" xfId="38709"/>
    <cellStyle name="SAPBEXHLevel1X 4 2" xfId="38710"/>
    <cellStyle name="SAPBEXHLevel1X 5" xfId="38711"/>
    <cellStyle name="SAPBEXHLevel1X 5 2" xfId="38712"/>
    <cellStyle name="SAPBEXHLevel1X 6" xfId="38713"/>
    <cellStyle name="SAPBEXHLevel2" xfId="38714"/>
    <cellStyle name="SAPBEXHLevel2 2" xfId="38715"/>
    <cellStyle name="SAPBEXHLevel2 2 2" xfId="38716"/>
    <cellStyle name="SAPBEXHLevel2 2 2 2" xfId="38717"/>
    <cellStyle name="SAPBEXHLevel2 2 2 3" xfId="38718"/>
    <cellStyle name="SAPBEXHLevel2 2 2 4" xfId="38719"/>
    <cellStyle name="SAPBEXHLevel2 2 2 5" xfId="38720"/>
    <cellStyle name="SAPBEXHLevel2 2 2 6" xfId="38721"/>
    <cellStyle name="SAPBEXHLevel2 2 2 7" xfId="38722"/>
    <cellStyle name="SAPBEXHLevel2 2 2 8" xfId="38723"/>
    <cellStyle name="SAPBEXHLevel2 2 3" xfId="38724"/>
    <cellStyle name="SAPBEXHLevel2 2 4" xfId="38725"/>
    <cellStyle name="SAPBEXHLevel2 2 5" xfId="38726"/>
    <cellStyle name="SAPBEXHLevel2 2 6" xfId="38727"/>
    <cellStyle name="SAPBEXHLevel2 2 7" xfId="38728"/>
    <cellStyle name="SAPBEXHLevel2 2 8" xfId="38729"/>
    <cellStyle name="SAPBEXHLevel2 2 9" xfId="38730"/>
    <cellStyle name="SAPBEXHLevel2 3" xfId="38731"/>
    <cellStyle name="SAPBEXHLevel2 3 2" xfId="38732"/>
    <cellStyle name="SAPBEXHLevel2 3 2 2" xfId="38733"/>
    <cellStyle name="SAPBEXHLevel2 3 2 3" xfId="38734"/>
    <cellStyle name="SAPBEXHLevel2 3 3" xfId="38735"/>
    <cellStyle name="SAPBEXHLevel2 3 4" xfId="38736"/>
    <cellStyle name="SAPBEXHLevel2 3 5" xfId="38737"/>
    <cellStyle name="SAPBEXHLevel2 3 6" xfId="38738"/>
    <cellStyle name="SAPBEXHLevel2 3 7" xfId="38739"/>
    <cellStyle name="SAPBEXHLevel2 3 8" xfId="38740"/>
    <cellStyle name="SAPBEXHLevel2 4" xfId="38741"/>
    <cellStyle name="SAPBEXHLevel2 4 2" xfId="38742"/>
    <cellStyle name="SAPBEXHLevel2 5" xfId="38743"/>
    <cellStyle name="SAPBEXHLevel2 5 2" xfId="38744"/>
    <cellStyle name="SAPBEXHLevel2 6" xfId="38745"/>
    <cellStyle name="SAPBEXHLevel2X" xfId="38746"/>
    <cellStyle name="SAPBEXHLevel2X 2" xfId="38747"/>
    <cellStyle name="SAPBEXHLevel2X 2 2" xfId="38748"/>
    <cellStyle name="SAPBEXHLevel2X 2 2 2" xfId="38749"/>
    <cellStyle name="SAPBEXHLevel2X 2 2 3" xfId="38750"/>
    <cellStyle name="SAPBEXHLevel2X 2 2 4" xfId="38751"/>
    <cellStyle name="SAPBEXHLevel2X 2 2 5" xfId="38752"/>
    <cellStyle name="SAPBEXHLevel2X 2 2 6" xfId="38753"/>
    <cellStyle name="SAPBEXHLevel2X 2 2 7" xfId="38754"/>
    <cellStyle name="SAPBEXHLevel2X 2 2 8" xfId="38755"/>
    <cellStyle name="SAPBEXHLevel2X 2 3" xfId="38756"/>
    <cellStyle name="SAPBEXHLevel2X 2 4" xfId="38757"/>
    <cellStyle name="SAPBEXHLevel2X 2 5" xfId="38758"/>
    <cellStyle name="SAPBEXHLevel2X 2 6" xfId="38759"/>
    <cellStyle name="SAPBEXHLevel2X 2 7" xfId="38760"/>
    <cellStyle name="SAPBEXHLevel2X 2 8" xfId="38761"/>
    <cellStyle name="SAPBEXHLevel2X 2 9" xfId="38762"/>
    <cellStyle name="SAPBEXHLevel2X 3" xfId="38763"/>
    <cellStyle name="SAPBEXHLevel2X 3 2" xfId="38764"/>
    <cellStyle name="SAPBEXHLevel2X 3 2 2" xfId="38765"/>
    <cellStyle name="SAPBEXHLevel2X 3 2 3" xfId="38766"/>
    <cellStyle name="SAPBEXHLevel2X 3 3" xfId="38767"/>
    <cellStyle name="SAPBEXHLevel2X 3 4" xfId="38768"/>
    <cellStyle name="SAPBEXHLevel2X 3 5" xfId="38769"/>
    <cellStyle name="SAPBEXHLevel2X 3 6" xfId="38770"/>
    <cellStyle name="SAPBEXHLevel2X 3 7" xfId="38771"/>
    <cellStyle name="SAPBEXHLevel2X 3 8" xfId="38772"/>
    <cellStyle name="SAPBEXHLevel2X 4" xfId="38773"/>
    <cellStyle name="SAPBEXHLevel2X 4 2" xfId="38774"/>
    <cellStyle name="SAPBEXHLevel2X 5" xfId="38775"/>
    <cellStyle name="SAPBEXHLevel2X 5 2" xfId="38776"/>
    <cellStyle name="SAPBEXHLevel2X 6" xfId="38777"/>
    <cellStyle name="SAPBEXHLevel3" xfId="38778"/>
    <cellStyle name="SAPBEXHLevel3 2" xfId="38779"/>
    <cellStyle name="SAPBEXHLevel3 2 2" xfId="38780"/>
    <cellStyle name="SAPBEXHLevel3 2 2 2" xfId="38781"/>
    <cellStyle name="SAPBEXHLevel3 2 2 3" xfId="38782"/>
    <cellStyle name="SAPBEXHLevel3 2 2 4" xfId="38783"/>
    <cellStyle name="SAPBEXHLevel3 2 2 5" xfId="38784"/>
    <cellStyle name="SAPBEXHLevel3 2 2 6" xfId="38785"/>
    <cellStyle name="SAPBEXHLevel3 2 2 7" xfId="38786"/>
    <cellStyle name="SAPBEXHLevel3 2 2 8" xfId="38787"/>
    <cellStyle name="SAPBEXHLevel3 2 3" xfId="38788"/>
    <cellStyle name="SAPBEXHLevel3 2 4" xfId="38789"/>
    <cellStyle name="SAPBEXHLevel3 2 5" xfId="38790"/>
    <cellStyle name="SAPBEXHLevel3 2 6" xfId="38791"/>
    <cellStyle name="SAPBEXHLevel3 2 7" xfId="38792"/>
    <cellStyle name="SAPBEXHLevel3 2 8" xfId="38793"/>
    <cellStyle name="SAPBEXHLevel3 2 9" xfId="38794"/>
    <cellStyle name="SAPBEXHLevel3 3" xfId="38795"/>
    <cellStyle name="SAPBEXHLevel3 3 2" xfId="38796"/>
    <cellStyle name="SAPBEXHLevel3 3 2 2" xfId="38797"/>
    <cellStyle name="SAPBEXHLevel3 3 2 3" xfId="38798"/>
    <cellStyle name="SAPBEXHLevel3 3 3" xfId="38799"/>
    <cellStyle name="SAPBEXHLevel3 3 4" xfId="38800"/>
    <cellStyle name="SAPBEXHLevel3 3 5" xfId="38801"/>
    <cellStyle name="SAPBEXHLevel3 3 6" xfId="38802"/>
    <cellStyle name="SAPBEXHLevel3 3 7" xfId="38803"/>
    <cellStyle name="SAPBEXHLevel3 3 8" xfId="38804"/>
    <cellStyle name="SAPBEXHLevel3 4" xfId="38805"/>
    <cellStyle name="SAPBEXHLevel3 4 2" xfId="38806"/>
    <cellStyle name="SAPBEXHLevel3 5" xfId="38807"/>
    <cellStyle name="SAPBEXHLevel3 5 2" xfId="38808"/>
    <cellStyle name="SAPBEXHLevel3 6" xfId="38809"/>
    <cellStyle name="SAPBEXHLevel3X" xfId="38810"/>
    <cellStyle name="SAPBEXHLevel3X 2" xfId="38811"/>
    <cellStyle name="SAPBEXHLevel3X 2 2" xfId="38812"/>
    <cellStyle name="SAPBEXHLevel3X 2 2 2" xfId="38813"/>
    <cellStyle name="SAPBEXHLevel3X 2 2 3" xfId="38814"/>
    <cellStyle name="SAPBEXHLevel3X 2 2 4" xfId="38815"/>
    <cellStyle name="SAPBEXHLevel3X 2 2 5" xfId="38816"/>
    <cellStyle name="SAPBEXHLevel3X 2 2 6" xfId="38817"/>
    <cellStyle name="SAPBEXHLevel3X 2 2 7" xfId="38818"/>
    <cellStyle name="SAPBEXHLevel3X 2 2 8" xfId="38819"/>
    <cellStyle name="SAPBEXHLevel3X 2 3" xfId="38820"/>
    <cellStyle name="SAPBEXHLevel3X 2 4" xfId="38821"/>
    <cellStyle name="SAPBEXHLevel3X 2 5" xfId="38822"/>
    <cellStyle name="SAPBEXHLevel3X 2 6" xfId="38823"/>
    <cellStyle name="SAPBEXHLevel3X 2 7" xfId="38824"/>
    <cellStyle name="SAPBEXHLevel3X 2 8" xfId="38825"/>
    <cellStyle name="SAPBEXHLevel3X 2 9" xfId="38826"/>
    <cellStyle name="SAPBEXHLevel3X 3" xfId="38827"/>
    <cellStyle name="SAPBEXHLevel3X 3 2" xfId="38828"/>
    <cellStyle name="SAPBEXHLevel3X 3 2 2" xfId="38829"/>
    <cellStyle name="SAPBEXHLevel3X 3 2 3" xfId="38830"/>
    <cellStyle name="SAPBEXHLevel3X 3 3" xfId="38831"/>
    <cellStyle name="SAPBEXHLevel3X 3 4" xfId="38832"/>
    <cellStyle name="SAPBEXHLevel3X 3 5" xfId="38833"/>
    <cellStyle name="SAPBEXHLevel3X 3 6" xfId="38834"/>
    <cellStyle name="SAPBEXHLevel3X 3 7" xfId="38835"/>
    <cellStyle name="SAPBEXHLevel3X 3 8" xfId="38836"/>
    <cellStyle name="SAPBEXHLevel3X 4" xfId="38837"/>
    <cellStyle name="SAPBEXHLevel3X 4 2" xfId="38838"/>
    <cellStyle name="SAPBEXHLevel3X 5" xfId="38839"/>
    <cellStyle name="SAPBEXHLevel3X 5 2" xfId="38840"/>
    <cellStyle name="SAPBEXHLevel3X 6" xfId="38841"/>
    <cellStyle name="SAPBEXinputData" xfId="38842"/>
    <cellStyle name="SAPBEXinputData 2" xfId="38843"/>
    <cellStyle name="SAPBEXinputData 2 2" xfId="38844"/>
    <cellStyle name="SAPBEXinputData 2 2 2" xfId="38845"/>
    <cellStyle name="SAPBEXinputData 2 2 3" xfId="38846"/>
    <cellStyle name="SAPBEXinputData 2 2 4" xfId="38847"/>
    <cellStyle name="SAPBEXinputData 2 2 5" xfId="38848"/>
    <cellStyle name="SAPBEXinputData 2 2 6" xfId="38849"/>
    <cellStyle name="SAPBEXinputData 2 2 7" xfId="38850"/>
    <cellStyle name="SAPBEXinputData 2 3" xfId="38851"/>
    <cellStyle name="SAPBEXinputData 2 4" xfId="38852"/>
    <cellStyle name="SAPBEXinputData 2 5" xfId="38853"/>
    <cellStyle name="SAPBEXinputData 2 6" xfId="38854"/>
    <cellStyle name="SAPBEXinputData 2 7" xfId="38855"/>
    <cellStyle name="SAPBEXinputData 2 8" xfId="38856"/>
    <cellStyle name="SAPBEXinputData 3" xfId="38857"/>
    <cellStyle name="SAPBEXinputData 3 2" xfId="38858"/>
    <cellStyle name="SAPBEXinputData 3 2 2" xfId="38859"/>
    <cellStyle name="SAPBEXinputData 3 3" xfId="38860"/>
    <cellStyle name="SAPBEXinputData 3 4" xfId="38861"/>
    <cellStyle name="SAPBEXinputData 3 5" xfId="38862"/>
    <cellStyle name="SAPBEXinputData 3 6" xfId="38863"/>
    <cellStyle name="SAPBEXinputData 3 7" xfId="38864"/>
    <cellStyle name="SAPBEXinputData 4" xfId="38865"/>
    <cellStyle name="SAPBEXinputData 5" xfId="38866"/>
    <cellStyle name="SAPBEXinputData 6" xfId="38867"/>
    <cellStyle name="SAPBEXItemHeader" xfId="38868"/>
    <cellStyle name="SAPBEXItemHeader 2" xfId="38869"/>
    <cellStyle name="SAPBEXresData" xfId="38870"/>
    <cellStyle name="SAPBEXresData 2" xfId="38871"/>
    <cellStyle name="SAPBEXresData 2 2" xfId="38872"/>
    <cellStyle name="SAPBEXresData 2 2 2" xfId="38873"/>
    <cellStyle name="SAPBEXresData 2 3" xfId="38874"/>
    <cellStyle name="SAPBEXresData 2 4" xfId="38875"/>
    <cellStyle name="SAPBEXresData 2 5" xfId="38876"/>
    <cellStyle name="SAPBEXresData 2 6" xfId="38877"/>
    <cellStyle name="SAPBEXresData 2 7" xfId="38878"/>
    <cellStyle name="SAPBEXresData 3" xfId="38879"/>
    <cellStyle name="SAPBEXresData 3 2" xfId="38880"/>
    <cellStyle name="SAPBEXresData 4" xfId="38881"/>
    <cellStyle name="SAPBEXresData 4 2" xfId="38882"/>
    <cellStyle name="SAPBEXresData 5" xfId="38883"/>
    <cellStyle name="SAPBEXresDataEmph" xfId="38884"/>
    <cellStyle name="SAPBEXresDataEmph 2" xfId="38885"/>
    <cellStyle name="SAPBEXresDataEmph 2 2" xfId="38886"/>
    <cellStyle name="SAPBEXresDataEmph 2 2 2" xfId="38887"/>
    <cellStyle name="SAPBEXresDataEmph 2 3" xfId="38888"/>
    <cellStyle name="SAPBEXresDataEmph 2 4" xfId="38889"/>
    <cellStyle name="SAPBEXresDataEmph 2 5" xfId="38890"/>
    <cellStyle name="SAPBEXresDataEmph 2 6" xfId="38891"/>
    <cellStyle name="SAPBEXresDataEmph 2 7" xfId="38892"/>
    <cellStyle name="SAPBEXresDataEmph 3" xfId="38893"/>
    <cellStyle name="SAPBEXresDataEmph 3 2" xfId="38894"/>
    <cellStyle name="SAPBEXresDataEmph 4" xfId="38895"/>
    <cellStyle name="SAPBEXresDataEmph 4 2" xfId="38896"/>
    <cellStyle name="SAPBEXresDataEmph 5" xfId="38897"/>
    <cellStyle name="SAPBEXresItem" xfId="38898"/>
    <cellStyle name="SAPBEXresItem 2" xfId="38899"/>
    <cellStyle name="SAPBEXresItem 2 2" xfId="38900"/>
    <cellStyle name="SAPBEXresItem 2 2 2" xfId="38901"/>
    <cellStyle name="SAPBEXresItem 2 3" xfId="38902"/>
    <cellStyle name="SAPBEXresItem 2 4" xfId="38903"/>
    <cellStyle name="SAPBEXresItem 2 5" xfId="38904"/>
    <cellStyle name="SAPBEXresItem 2 6" xfId="38905"/>
    <cellStyle name="SAPBEXresItem 2 7" xfId="38906"/>
    <cellStyle name="SAPBEXresItem 3" xfId="38907"/>
    <cellStyle name="SAPBEXresItem 3 2" xfId="38908"/>
    <cellStyle name="SAPBEXresItem 4" xfId="38909"/>
    <cellStyle name="SAPBEXresItem 4 2" xfId="38910"/>
    <cellStyle name="SAPBEXresItem 5" xfId="38911"/>
    <cellStyle name="SAPBEXresItemX" xfId="38912"/>
    <cellStyle name="SAPBEXresItemX 2" xfId="38913"/>
    <cellStyle name="SAPBEXresItemX 2 2" xfId="38914"/>
    <cellStyle name="SAPBEXresItemX 2 2 2" xfId="38915"/>
    <cellStyle name="SAPBEXresItemX 2 3" xfId="38916"/>
    <cellStyle name="SAPBEXresItemX 2 4" xfId="38917"/>
    <cellStyle name="SAPBEXresItemX 2 5" xfId="38918"/>
    <cellStyle name="SAPBEXresItemX 2 6" xfId="38919"/>
    <cellStyle name="SAPBEXresItemX 2 7" xfId="38920"/>
    <cellStyle name="SAPBEXresItemX 3" xfId="38921"/>
    <cellStyle name="SAPBEXresItemX 3 2" xfId="38922"/>
    <cellStyle name="SAPBEXresItemX 4" xfId="38923"/>
    <cellStyle name="SAPBEXresItemX 4 2" xfId="38924"/>
    <cellStyle name="SAPBEXresItemX 5" xfId="38925"/>
    <cellStyle name="SAPBEXstdData" xfId="38926"/>
    <cellStyle name="SAPBEXstdData 2" xfId="38927"/>
    <cellStyle name="SAPBEXstdData 2 2" xfId="38928"/>
    <cellStyle name="SAPBEXstdData 2 2 2" xfId="38929"/>
    <cellStyle name="SAPBEXstdData 2 2 3" xfId="38930"/>
    <cellStyle name="SAPBEXstdData 2 3" xfId="38931"/>
    <cellStyle name="SAPBEXstdData 2 3 2" xfId="38932"/>
    <cellStyle name="SAPBEXstdData 2 4" xfId="38933"/>
    <cellStyle name="SAPBEXstdData 2 5" xfId="38934"/>
    <cellStyle name="SAPBEXstdData 2 6" xfId="38935"/>
    <cellStyle name="SAPBEXstdData 2 7" xfId="38936"/>
    <cellStyle name="SAPBEXstdData 3" xfId="38937"/>
    <cellStyle name="SAPBEXstdData 3 2" xfId="38938"/>
    <cellStyle name="SAPBEXstdData 3 2 2" xfId="38939"/>
    <cellStyle name="SAPBEXstdData 3 3" xfId="38940"/>
    <cellStyle name="SAPBEXstdData 3 4" xfId="38941"/>
    <cellStyle name="SAPBEXstdData 3 5" xfId="38942"/>
    <cellStyle name="SAPBEXstdData 3 6" xfId="38943"/>
    <cellStyle name="SAPBEXstdData 3 7" xfId="38944"/>
    <cellStyle name="SAPBEXstdData 4" xfId="38945"/>
    <cellStyle name="SAPBEXstdData 4 2" xfId="38946"/>
    <cellStyle name="SAPBEXstdData 4 3" xfId="38947"/>
    <cellStyle name="SAPBEXstdData 5" xfId="38948"/>
    <cellStyle name="SAPBEXstdData 5 2" xfId="38949"/>
    <cellStyle name="SAPBEXstdData 6" xfId="38950"/>
    <cellStyle name="SAPBEXstdDataEmph" xfId="38951"/>
    <cellStyle name="SAPBEXstdDataEmph 2" xfId="38952"/>
    <cellStyle name="SAPBEXstdDataEmph 2 2" xfId="38953"/>
    <cellStyle name="SAPBEXstdDataEmph 2 2 2" xfId="38954"/>
    <cellStyle name="SAPBEXstdDataEmph 2 3" xfId="38955"/>
    <cellStyle name="SAPBEXstdDataEmph 2 4" xfId="38956"/>
    <cellStyle name="SAPBEXstdDataEmph 2 5" xfId="38957"/>
    <cellStyle name="SAPBEXstdDataEmph 2 6" xfId="38958"/>
    <cellStyle name="SAPBEXstdDataEmph 2 7" xfId="38959"/>
    <cellStyle name="SAPBEXstdDataEmph 3" xfId="38960"/>
    <cellStyle name="SAPBEXstdDataEmph 3 2" xfId="38961"/>
    <cellStyle name="SAPBEXstdDataEmph 4" xfId="38962"/>
    <cellStyle name="SAPBEXstdDataEmph 4 2" xfId="38963"/>
    <cellStyle name="SAPBEXstdDataEmph 5" xfId="38964"/>
    <cellStyle name="SAPBEXstdItem" xfId="38965"/>
    <cellStyle name="SAPBEXstdItem 2" xfId="38966"/>
    <cellStyle name="SAPBEXstdItem 2 2" xfId="38967"/>
    <cellStyle name="SAPBEXstdItem 2 2 2" xfId="38968"/>
    <cellStyle name="SAPBEXstdItem 2 2 2 2" xfId="38969"/>
    <cellStyle name="SAPBEXstdItem 2 2 2 3" xfId="38970"/>
    <cellStyle name="SAPBEXstdItem 2 2 2 4" xfId="38971"/>
    <cellStyle name="SAPBEXstdItem 2 2 2 5" xfId="38972"/>
    <cellStyle name="SAPBEXstdItem 2 2 2 6" xfId="38973"/>
    <cellStyle name="SAPBEXstdItem 2 2 2 7" xfId="38974"/>
    <cellStyle name="SAPBEXstdItem 2 2 3" xfId="38975"/>
    <cellStyle name="SAPBEXstdItem 2 2 4" xfId="38976"/>
    <cellStyle name="SAPBEXstdItem 2 2 5" xfId="38977"/>
    <cellStyle name="SAPBEXstdItem 2 2 6" xfId="38978"/>
    <cellStyle name="SAPBEXstdItem 2 2 7" xfId="38979"/>
    <cellStyle name="SAPBEXstdItem 2 2 8" xfId="38980"/>
    <cellStyle name="SAPBEXstdItem 2 3" xfId="38981"/>
    <cellStyle name="SAPBEXstdItem 2 3 2" xfId="38982"/>
    <cellStyle name="SAPBEXstdItem 2 3 3" xfId="38983"/>
    <cellStyle name="SAPBEXstdItem 2 3 4" xfId="38984"/>
    <cellStyle name="SAPBEXstdItem 2 3 5" xfId="38985"/>
    <cellStyle name="SAPBEXstdItem 2 3 6" xfId="38986"/>
    <cellStyle name="SAPBEXstdItem 2 3 7" xfId="38987"/>
    <cellStyle name="SAPBEXstdItem 2 4" xfId="38988"/>
    <cellStyle name="SAPBEXstdItem 2 5" xfId="38989"/>
    <cellStyle name="SAPBEXstdItem 2 6" xfId="38990"/>
    <cellStyle name="SAPBEXstdItem 2 7" xfId="38991"/>
    <cellStyle name="SAPBEXstdItem 2 8" xfId="38992"/>
    <cellStyle name="SAPBEXstdItem 2 9" xfId="38993"/>
    <cellStyle name="SAPBEXstdItem 3" xfId="38994"/>
    <cellStyle name="SAPBEXstdItem 3 10" xfId="38995"/>
    <cellStyle name="SAPBEXstdItem 3 2" xfId="38996"/>
    <cellStyle name="SAPBEXstdItem 3 2 2" xfId="38997"/>
    <cellStyle name="SAPBEXstdItem 3 2 2 2" xfId="38998"/>
    <cellStyle name="SAPBEXstdItem 3 2 2 3" xfId="38999"/>
    <cellStyle name="SAPBEXstdItem 3 2 2 4" xfId="39000"/>
    <cellStyle name="SAPBEXstdItem 3 2 2 5" xfId="39001"/>
    <cellStyle name="SAPBEXstdItem 3 2 2 6" xfId="39002"/>
    <cellStyle name="SAPBEXstdItem 3 2 2 7" xfId="39003"/>
    <cellStyle name="SAPBEXstdItem 3 2 3" xfId="39004"/>
    <cellStyle name="SAPBEXstdItem 3 2 4" xfId="39005"/>
    <cellStyle name="SAPBEXstdItem 3 2 5" xfId="39006"/>
    <cellStyle name="SAPBEXstdItem 3 2 6" xfId="39007"/>
    <cellStyle name="SAPBEXstdItem 3 2 7" xfId="39008"/>
    <cellStyle name="SAPBEXstdItem 3 2 8" xfId="39009"/>
    <cellStyle name="SAPBEXstdItem 3 3" xfId="39010"/>
    <cellStyle name="SAPBEXstdItem 3 3 2" xfId="39011"/>
    <cellStyle name="SAPBEXstdItem 3 3 2 2" xfId="39012"/>
    <cellStyle name="SAPBEXstdItem 3 3 2 3" xfId="39013"/>
    <cellStyle name="SAPBEXstdItem 3 3 2 4" xfId="39014"/>
    <cellStyle name="SAPBEXstdItem 3 3 2 5" xfId="39015"/>
    <cellStyle name="SAPBEXstdItem 3 3 2 6" xfId="39016"/>
    <cellStyle name="SAPBEXstdItem 3 3 2 7" xfId="39017"/>
    <cellStyle name="SAPBEXstdItem 3 3 3" xfId="39018"/>
    <cellStyle name="SAPBEXstdItem 3 3 4" xfId="39019"/>
    <cellStyle name="SAPBEXstdItem 3 3 5" xfId="39020"/>
    <cellStyle name="SAPBEXstdItem 3 3 6" xfId="39021"/>
    <cellStyle name="SAPBEXstdItem 3 3 7" xfId="39022"/>
    <cellStyle name="SAPBEXstdItem 3 3 8" xfId="39023"/>
    <cellStyle name="SAPBEXstdItem 3 4" xfId="39024"/>
    <cellStyle name="SAPBEXstdItem 3 4 2" xfId="39025"/>
    <cellStyle name="SAPBEXstdItem 3 4 2 2" xfId="39026"/>
    <cellStyle name="SAPBEXstdItem 3 4 2 3" xfId="39027"/>
    <cellStyle name="SAPBEXstdItem 3 4 2 4" xfId="39028"/>
    <cellStyle name="SAPBEXstdItem 3 4 2 5" xfId="39029"/>
    <cellStyle name="SAPBEXstdItem 3 4 2 6" xfId="39030"/>
    <cellStyle name="SAPBEXstdItem 3 4 2 7" xfId="39031"/>
    <cellStyle name="SAPBEXstdItem 3 4 3" xfId="39032"/>
    <cellStyle name="SAPBEXstdItem 3 4 4" xfId="39033"/>
    <cellStyle name="SAPBEXstdItem 3 4 5" xfId="39034"/>
    <cellStyle name="SAPBEXstdItem 3 4 6" xfId="39035"/>
    <cellStyle name="SAPBEXstdItem 3 4 7" xfId="39036"/>
    <cellStyle name="SAPBEXstdItem 3 4 8" xfId="39037"/>
    <cellStyle name="SAPBEXstdItem 3 5" xfId="39038"/>
    <cellStyle name="SAPBEXstdItem 3 6" xfId="39039"/>
    <cellStyle name="SAPBEXstdItem 3 7" xfId="39040"/>
    <cellStyle name="SAPBEXstdItem 3 8" xfId="39041"/>
    <cellStyle name="SAPBEXstdItem 3 9" xfId="39042"/>
    <cellStyle name="SAPBEXstdItem 4" xfId="39043"/>
    <cellStyle name="SAPBEXstdItem 4 2" xfId="39044"/>
    <cellStyle name="SAPBEXstdItem 4 2 2" xfId="39045"/>
    <cellStyle name="SAPBEXstdItem 4 2 3" xfId="39046"/>
    <cellStyle name="SAPBEXstdItem 4 2 4" xfId="39047"/>
    <cellStyle name="SAPBEXstdItem 4 2 5" xfId="39048"/>
    <cellStyle name="SAPBEXstdItem 4 2 6" xfId="39049"/>
    <cellStyle name="SAPBEXstdItem 4 2 7" xfId="39050"/>
    <cellStyle name="SAPBEXstdItem 4 3" xfId="39051"/>
    <cellStyle name="SAPBEXstdItem 4 4" xfId="39052"/>
    <cellStyle name="SAPBEXstdItem 4 5" xfId="39053"/>
    <cellStyle name="SAPBEXstdItem 4 6" xfId="39054"/>
    <cellStyle name="SAPBEXstdItem 4 7" xfId="39055"/>
    <cellStyle name="SAPBEXstdItem 4 8" xfId="39056"/>
    <cellStyle name="SAPBEXstdItem 5" xfId="39057"/>
    <cellStyle name="SAPBEXstdItem 5 2" xfId="39058"/>
    <cellStyle name="SAPBEXstdItem 5 3" xfId="39059"/>
    <cellStyle name="SAPBEXstdItem 5 4" xfId="39060"/>
    <cellStyle name="SAPBEXstdItem 5 5" xfId="39061"/>
    <cellStyle name="SAPBEXstdItem 5 6" xfId="39062"/>
    <cellStyle name="SAPBEXstdItem 5 7" xfId="39063"/>
    <cellStyle name="SAPBEXstdItem 6" xfId="39064"/>
    <cellStyle name="SAPBEXstdItem 7" xfId="39065"/>
    <cellStyle name="SAPBEXstdItem 8" xfId="39066"/>
    <cellStyle name="SAPBEXstdItem 9" xfId="39067"/>
    <cellStyle name="SAPBEXstdItemX" xfId="39068"/>
    <cellStyle name="SAPBEXstdItemX 2" xfId="39069"/>
    <cellStyle name="SAPBEXstdItemX 2 2" xfId="39070"/>
    <cellStyle name="SAPBEXstdItemX 2 2 2" xfId="39071"/>
    <cellStyle name="SAPBEXstdItemX 2 2 2 2" xfId="39072"/>
    <cellStyle name="SAPBEXstdItemX 2 2 2 3" xfId="39073"/>
    <cellStyle name="SAPBEXstdItemX 2 2 2 4" xfId="39074"/>
    <cellStyle name="SAPBEXstdItemX 2 2 2 5" xfId="39075"/>
    <cellStyle name="SAPBEXstdItemX 2 2 2 6" xfId="39076"/>
    <cellStyle name="SAPBEXstdItemX 2 2 2 7" xfId="39077"/>
    <cellStyle name="SAPBEXstdItemX 2 2 3" xfId="39078"/>
    <cellStyle name="SAPBEXstdItemX 2 2 4" xfId="39079"/>
    <cellStyle name="SAPBEXstdItemX 2 2 5" xfId="39080"/>
    <cellStyle name="SAPBEXstdItemX 2 2 6" xfId="39081"/>
    <cellStyle name="SAPBEXstdItemX 2 2 7" xfId="39082"/>
    <cellStyle name="SAPBEXstdItemX 2 2 8" xfId="39083"/>
    <cellStyle name="SAPBEXstdItemX 2 3" xfId="39084"/>
    <cellStyle name="SAPBEXstdItemX 2 3 2" xfId="39085"/>
    <cellStyle name="SAPBEXstdItemX 2 3 3" xfId="39086"/>
    <cellStyle name="SAPBEXstdItemX 2 3 4" xfId="39087"/>
    <cellStyle name="SAPBEXstdItemX 2 3 5" xfId="39088"/>
    <cellStyle name="SAPBEXstdItemX 2 3 6" xfId="39089"/>
    <cellStyle name="SAPBEXstdItemX 2 3 7" xfId="39090"/>
    <cellStyle name="SAPBEXstdItemX 2 4" xfId="39091"/>
    <cellStyle name="SAPBEXstdItemX 2 5" xfId="39092"/>
    <cellStyle name="SAPBEXstdItemX 2 6" xfId="39093"/>
    <cellStyle name="SAPBEXstdItemX 2 7" xfId="39094"/>
    <cellStyle name="SAPBEXstdItemX 2 8" xfId="39095"/>
    <cellStyle name="SAPBEXstdItemX 2 9" xfId="39096"/>
    <cellStyle name="SAPBEXstdItemX 3" xfId="39097"/>
    <cellStyle name="SAPBEXstdItemX 3 10" xfId="39098"/>
    <cellStyle name="SAPBEXstdItemX 3 2" xfId="39099"/>
    <cellStyle name="SAPBEXstdItemX 3 2 2" xfId="39100"/>
    <cellStyle name="SAPBEXstdItemX 3 2 2 2" xfId="39101"/>
    <cellStyle name="SAPBEXstdItemX 3 2 2 3" xfId="39102"/>
    <cellStyle name="SAPBEXstdItemX 3 2 2 4" xfId="39103"/>
    <cellStyle name="SAPBEXstdItemX 3 2 2 5" xfId="39104"/>
    <cellStyle name="SAPBEXstdItemX 3 2 2 6" xfId="39105"/>
    <cellStyle name="SAPBEXstdItemX 3 2 2 7" xfId="39106"/>
    <cellStyle name="SAPBEXstdItemX 3 2 3" xfId="39107"/>
    <cellStyle name="SAPBEXstdItemX 3 2 4" xfId="39108"/>
    <cellStyle name="SAPBEXstdItemX 3 2 5" xfId="39109"/>
    <cellStyle name="SAPBEXstdItemX 3 2 6" xfId="39110"/>
    <cellStyle name="SAPBEXstdItemX 3 2 7" xfId="39111"/>
    <cellStyle name="SAPBEXstdItemX 3 2 8" xfId="39112"/>
    <cellStyle name="SAPBEXstdItemX 3 3" xfId="39113"/>
    <cellStyle name="SAPBEXstdItemX 3 3 2" xfId="39114"/>
    <cellStyle name="SAPBEXstdItemX 3 3 2 2" xfId="39115"/>
    <cellStyle name="SAPBEXstdItemX 3 3 2 3" xfId="39116"/>
    <cellStyle name="SAPBEXstdItemX 3 3 2 4" xfId="39117"/>
    <cellStyle name="SAPBEXstdItemX 3 3 2 5" xfId="39118"/>
    <cellStyle name="SAPBEXstdItemX 3 3 2 6" xfId="39119"/>
    <cellStyle name="SAPBEXstdItemX 3 3 2 7" xfId="39120"/>
    <cellStyle name="SAPBEXstdItemX 3 3 3" xfId="39121"/>
    <cellStyle name="SAPBEXstdItemX 3 3 4" xfId="39122"/>
    <cellStyle name="SAPBEXstdItemX 3 3 5" xfId="39123"/>
    <cellStyle name="SAPBEXstdItemX 3 3 6" xfId="39124"/>
    <cellStyle name="SAPBEXstdItemX 3 3 7" xfId="39125"/>
    <cellStyle name="SAPBEXstdItemX 3 3 8" xfId="39126"/>
    <cellStyle name="SAPBEXstdItemX 3 4" xfId="39127"/>
    <cellStyle name="SAPBEXstdItemX 3 4 2" xfId="39128"/>
    <cellStyle name="SAPBEXstdItemX 3 4 2 2" xfId="39129"/>
    <cellStyle name="SAPBEXstdItemX 3 4 2 3" xfId="39130"/>
    <cellStyle name="SAPBEXstdItemX 3 4 2 4" xfId="39131"/>
    <cellStyle name="SAPBEXstdItemX 3 4 2 5" xfId="39132"/>
    <cellStyle name="SAPBEXstdItemX 3 4 2 6" xfId="39133"/>
    <cellStyle name="SAPBEXstdItemX 3 4 2 7" xfId="39134"/>
    <cellStyle name="SAPBEXstdItemX 3 4 3" xfId="39135"/>
    <cellStyle name="SAPBEXstdItemX 3 4 4" xfId="39136"/>
    <cellStyle name="SAPBEXstdItemX 3 4 5" xfId="39137"/>
    <cellStyle name="SAPBEXstdItemX 3 4 6" xfId="39138"/>
    <cellStyle name="SAPBEXstdItemX 3 4 7" xfId="39139"/>
    <cellStyle name="SAPBEXstdItemX 3 4 8" xfId="39140"/>
    <cellStyle name="SAPBEXstdItemX 3 5" xfId="39141"/>
    <cellStyle name="SAPBEXstdItemX 3 6" xfId="39142"/>
    <cellStyle name="SAPBEXstdItemX 3 7" xfId="39143"/>
    <cellStyle name="SAPBEXstdItemX 3 8" xfId="39144"/>
    <cellStyle name="SAPBEXstdItemX 3 9" xfId="39145"/>
    <cellStyle name="SAPBEXstdItemX 4" xfId="39146"/>
    <cellStyle name="SAPBEXstdItemX 4 2" xfId="39147"/>
    <cellStyle name="SAPBEXstdItemX 4 2 2" xfId="39148"/>
    <cellStyle name="SAPBEXstdItemX 4 2 3" xfId="39149"/>
    <cellStyle name="SAPBEXstdItemX 4 2 4" xfId="39150"/>
    <cellStyle name="SAPBEXstdItemX 4 2 5" xfId="39151"/>
    <cellStyle name="SAPBEXstdItemX 4 2 6" xfId="39152"/>
    <cellStyle name="SAPBEXstdItemX 4 2 7" xfId="39153"/>
    <cellStyle name="SAPBEXstdItemX 4 3" xfId="39154"/>
    <cellStyle name="SAPBEXstdItemX 4 4" xfId="39155"/>
    <cellStyle name="SAPBEXstdItemX 4 5" xfId="39156"/>
    <cellStyle name="SAPBEXstdItemX 4 6" xfId="39157"/>
    <cellStyle name="SAPBEXstdItemX 4 7" xfId="39158"/>
    <cellStyle name="SAPBEXstdItemX 4 8" xfId="39159"/>
    <cellStyle name="SAPBEXstdItemX 5" xfId="39160"/>
    <cellStyle name="SAPBEXstdItemX 5 2" xfId="39161"/>
    <cellStyle name="SAPBEXstdItemX 5 3" xfId="39162"/>
    <cellStyle name="SAPBEXstdItemX 5 4" xfId="39163"/>
    <cellStyle name="SAPBEXstdItemX 5 5" xfId="39164"/>
    <cellStyle name="SAPBEXstdItemX 5 6" xfId="39165"/>
    <cellStyle name="SAPBEXstdItemX 5 7" xfId="39166"/>
    <cellStyle name="SAPBEXstdItemX 6" xfId="39167"/>
    <cellStyle name="SAPBEXstdItemX 7" xfId="39168"/>
    <cellStyle name="SAPBEXstdItemX 8" xfId="39169"/>
    <cellStyle name="SAPBEXstdItemX 9" xfId="39170"/>
    <cellStyle name="SAPBEXtitle" xfId="39171"/>
    <cellStyle name="SAPBEXtitle 2" xfId="39172"/>
    <cellStyle name="SAPBEXtitle 2 2" xfId="39173"/>
    <cellStyle name="SAPBEXtitle 2 2 2" xfId="39174"/>
    <cellStyle name="SAPBEXtitle 2 3" xfId="39175"/>
    <cellStyle name="SAPBEXtitle 3" xfId="39176"/>
    <cellStyle name="SAPBEXtitle 3 2" xfId="39177"/>
    <cellStyle name="SAPBEXtitle 4" xfId="39178"/>
    <cellStyle name="SAPBEXtitle 4 2" xfId="39179"/>
    <cellStyle name="SAPBEXtitle 5" xfId="39180"/>
    <cellStyle name="SAPBEXunassignedItem" xfId="39181"/>
    <cellStyle name="SAPBEXunassignedItem 2" xfId="39182"/>
    <cellStyle name="SAPBEXundefined" xfId="39183"/>
    <cellStyle name="SAPBEXundefined 2" xfId="39184"/>
    <cellStyle name="SAPBEXundefined 2 2" xfId="39185"/>
    <cellStyle name="SAPBEXundefined 2 2 2" xfId="39186"/>
    <cellStyle name="SAPBEXundefined 2 3" xfId="39187"/>
    <cellStyle name="SAPBEXundefined 2 4" xfId="39188"/>
    <cellStyle name="SAPBEXundefined 2 5" xfId="39189"/>
    <cellStyle name="SAPBEXundefined 2 6" xfId="39190"/>
    <cellStyle name="SAPBEXundefined 2 7" xfId="39191"/>
    <cellStyle name="SAPBEXundefined 3" xfId="39192"/>
    <cellStyle name="SAPBEXundefined 3 2" xfId="39193"/>
    <cellStyle name="SAPBEXundefined 4" xfId="39194"/>
    <cellStyle name="SAPBEXundefined 4 2" xfId="39195"/>
    <cellStyle name="SAPBEXundefined 5" xfId="39196"/>
    <cellStyle name="shade" xfId="39197"/>
    <cellStyle name="shade 10" xfId="39198"/>
    <cellStyle name="shade 10 2" xfId="39199"/>
    <cellStyle name="shade 11" xfId="39200"/>
    <cellStyle name="shade 11 2" xfId="39201"/>
    <cellStyle name="shade 12" xfId="39202"/>
    <cellStyle name="shade 12 2" xfId="39203"/>
    <cellStyle name="shade 12 3" xfId="39204"/>
    <cellStyle name="shade 2" xfId="39205"/>
    <cellStyle name="shade 2 2" xfId="39206"/>
    <cellStyle name="shade 2 2 2" xfId="39207"/>
    <cellStyle name="shade 2 2 2 2" xfId="39208"/>
    <cellStyle name="shade 2 2 2 2 2" xfId="39209"/>
    <cellStyle name="shade 2 2 2 3" xfId="39210"/>
    <cellStyle name="shade 2 2 3" xfId="39211"/>
    <cellStyle name="shade 2 2 3 2" xfId="39212"/>
    <cellStyle name="shade 2 2 4" xfId="39213"/>
    <cellStyle name="shade 2 2 4 2" xfId="39214"/>
    <cellStyle name="shade 2 3" xfId="39215"/>
    <cellStyle name="shade 2 3 2" xfId="39216"/>
    <cellStyle name="shade 2 3 2 2" xfId="39217"/>
    <cellStyle name="shade 2 3 2 3" xfId="39218"/>
    <cellStyle name="shade 2 3 3" xfId="39219"/>
    <cellStyle name="shade 2 4" xfId="39220"/>
    <cellStyle name="shade 2 4 2" xfId="39221"/>
    <cellStyle name="shade 2 4 2 2" xfId="39222"/>
    <cellStyle name="shade 2 4 3" xfId="39223"/>
    <cellStyle name="shade 2 5" xfId="39224"/>
    <cellStyle name="shade 2 5 2" xfId="39225"/>
    <cellStyle name="shade 2 6" xfId="39226"/>
    <cellStyle name="shade 2 6 2" xfId="39227"/>
    <cellStyle name="shade 3" xfId="39228"/>
    <cellStyle name="shade 3 2" xfId="39229"/>
    <cellStyle name="shade 3 2 2" xfId="39230"/>
    <cellStyle name="shade 3 2 2 2" xfId="39231"/>
    <cellStyle name="shade 3 2 3" xfId="39232"/>
    <cellStyle name="shade 3 2 4" xfId="39233"/>
    <cellStyle name="shade 3 3" xfId="39234"/>
    <cellStyle name="shade 3 3 2" xfId="39235"/>
    <cellStyle name="shade 3 3 2 2" xfId="39236"/>
    <cellStyle name="shade 3 3 3" xfId="39237"/>
    <cellStyle name="shade 3 4" xfId="39238"/>
    <cellStyle name="shade 3 4 2" xfId="39239"/>
    <cellStyle name="shade 3 4 2 2" xfId="39240"/>
    <cellStyle name="shade 3 4 3" xfId="39241"/>
    <cellStyle name="shade 3 5" xfId="39242"/>
    <cellStyle name="shade 3 5 2" xfId="39243"/>
    <cellStyle name="shade 4" xfId="39244"/>
    <cellStyle name="shade 4 2" xfId="39245"/>
    <cellStyle name="shade 4 2 2" xfId="39246"/>
    <cellStyle name="shade 4 2 2 2" xfId="39247"/>
    <cellStyle name="shade 4 2 2 2 2" xfId="39248"/>
    <cellStyle name="shade 4 2 2 3" xfId="39249"/>
    <cellStyle name="shade 4 2 3" xfId="39250"/>
    <cellStyle name="shade 4 2 3 2" xfId="39251"/>
    <cellStyle name="shade 4 2 4" xfId="39252"/>
    <cellStyle name="shade 4 2 4 2" xfId="39253"/>
    <cellStyle name="shade 4 3" xfId="39254"/>
    <cellStyle name="shade 4 3 2" xfId="39255"/>
    <cellStyle name="shade 4 3 2 2" xfId="39256"/>
    <cellStyle name="shade 4 3 3" xfId="39257"/>
    <cellStyle name="shade 4 3 4" xfId="39258"/>
    <cellStyle name="shade 4 4" xfId="39259"/>
    <cellStyle name="shade 4 4 2" xfId="39260"/>
    <cellStyle name="shade 4 4 2 2" xfId="39261"/>
    <cellStyle name="shade 4 4 3" xfId="39262"/>
    <cellStyle name="shade 4 5" xfId="39263"/>
    <cellStyle name="shade 4 5 2" xfId="39264"/>
    <cellStyle name="shade 4 6" xfId="39265"/>
    <cellStyle name="shade 4 6 2" xfId="39266"/>
    <cellStyle name="shade 5" xfId="39267"/>
    <cellStyle name="shade 5 2" xfId="39268"/>
    <cellStyle name="shade 5 2 2" xfId="39269"/>
    <cellStyle name="shade 5 2 2 2" xfId="39270"/>
    <cellStyle name="shade 5 2 2 2 2" xfId="39271"/>
    <cellStyle name="shade 5 2 3" xfId="39272"/>
    <cellStyle name="shade 5 2 3 2" xfId="39273"/>
    <cellStyle name="shade 5 2 4" xfId="39274"/>
    <cellStyle name="shade 5 2 4 2" xfId="39275"/>
    <cellStyle name="shade 5 2 5" xfId="39276"/>
    <cellStyle name="shade 5 3" xfId="39277"/>
    <cellStyle name="shade 5 3 2" xfId="39278"/>
    <cellStyle name="shade 5 3 2 2" xfId="39279"/>
    <cellStyle name="shade 5 4" xfId="39280"/>
    <cellStyle name="shade 5 4 2" xfId="39281"/>
    <cellStyle name="shade 5 5" xfId="39282"/>
    <cellStyle name="shade 5 5 2" xfId="39283"/>
    <cellStyle name="shade 6" xfId="39284"/>
    <cellStyle name="shade 6 2" xfId="39285"/>
    <cellStyle name="shade 6 2 2" xfId="39286"/>
    <cellStyle name="shade 6 2 2 2" xfId="39287"/>
    <cellStyle name="shade 6 3" xfId="39288"/>
    <cellStyle name="shade 6 3 2" xfId="39289"/>
    <cellStyle name="shade 6 4" xfId="39290"/>
    <cellStyle name="shade 6 4 2" xfId="39291"/>
    <cellStyle name="shade 7" xfId="39292"/>
    <cellStyle name="shade 7 2" xfId="39293"/>
    <cellStyle name="shade 7 2 2" xfId="39294"/>
    <cellStyle name="shade 7 3" xfId="39295"/>
    <cellStyle name="shade 8" xfId="39296"/>
    <cellStyle name="shade 8 2" xfId="39297"/>
    <cellStyle name="shade 8 2 2" xfId="39298"/>
    <cellStyle name="shade 8 3" xfId="39299"/>
    <cellStyle name="shade 8 4" xfId="39300"/>
    <cellStyle name="shade 9" xfId="39301"/>
    <cellStyle name="shade 9 2" xfId="39302"/>
    <cellStyle name="shade 9 2 2" xfId="39303"/>
    <cellStyle name="shade 9 2 2 2" xfId="39304"/>
    <cellStyle name="shade 9 2 3" xfId="39305"/>
    <cellStyle name="shade 9 3" xfId="39306"/>
    <cellStyle name="shade 9 3 2" xfId="39307"/>
    <cellStyle name="shade 9 4" xfId="39308"/>
    <cellStyle name="shade_ACCOUNTS" xfId="39309"/>
    <cellStyle name="Sheet Title" xfId="39310"/>
    <cellStyle name="Sheet Title 2" xfId="39311"/>
    <cellStyle name="StmtTtl1" xfId="39312"/>
    <cellStyle name="StmtTtl1 2" xfId="39313"/>
    <cellStyle name="StmtTtl1 2 2" xfId="39314"/>
    <cellStyle name="StmtTtl1 2 2 2" xfId="39315"/>
    <cellStyle name="StmtTtl1 2 2 2 2" xfId="39316"/>
    <cellStyle name="StmtTtl1 2 2 3" xfId="39317"/>
    <cellStyle name="StmtTtl1 2 3" xfId="39318"/>
    <cellStyle name="StmtTtl1 2 3 2" xfId="39319"/>
    <cellStyle name="StmtTtl1 2 3 3" xfId="39320"/>
    <cellStyle name="StmtTtl1 2 4" xfId="39321"/>
    <cellStyle name="StmtTtl1 2 4 2" xfId="39322"/>
    <cellStyle name="StmtTtl1 3" xfId="39323"/>
    <cellStyle name="StmtTtl1 3 2" xfId="39324"/>
    <cellStyle name="StmtTtl1 3 2 2" xfId="39325"/>
    <cellStyle name="StmtTtl1 3 2 2 2" xfId="39326"/>
    <cellStyle name="StmtTtl1 3 2 3" xfId="39327"/>
    <cellStyle name="StmtTtl1 3 3" xfId="39328"/>
    <cellStyle name="StmtTtl1 3 3 2" xfId="39329"/>
    <cellStyle name="StmtTtl1 3 3 3" xfId="39330"/>
    <cellStyle name="StmtTtl1 3 4" xfId="39331"/>
    <cellStyle name="StmtTtl1 3 4 2" xfId="39332"/>
    <cellStyle name="StmtTtl1 4" xfId="39333"/>
    <cellStyle name="StmtTtl1 4 2" xfId="39334"/>
    <cellStyle name="StmtTtl1 4 2 2" xfId="39335"/>
    <cellStyle name="StmtTtl1 4 2 2 2" xfId="39336"/>
    <cellStyle name="StmtTtl1 4 2 3" xfId="39337"/>
    <cellStyle name="StmtTtl1 4 3" xfId="39338"/>
    <cellStyle name="StmtTtl1 4 3 2" xfId="39339"/>
    <cellStyle name="StmtTtl1 4 3 3" xfId="39340"/>
    <cellStyle name="StmtTtl1 4 4" xfId="39341"/>
    <cellStyle name="StmtTtl1 4 4 2" xfId="39342"/>
    <cellStyle name="StmtTtl1 5" xfId="39343"/>
    <cellStyle name="StmtTtl1 5 2" xfId="39344"/>
    <cellStyle name="StmtTtl1 5 2 2" xfId="39345"/>
    <cellStyle name="StmtTtl1 5 3" xfId="39346"/>
    <cellStyle name="StmtTtl1 5 3 2" xfId="39347"/>
    <cellStyle name="StmtTtl1 5 4" xfId="39348"/>
    <cellStyle name="StmtTtl1 6" xfId="39349"/>
    <cellStyle name="StmtTtl1 6 2" xfId="39350"/>
    <cellStyle name="StmtTtl1 6 3" xfId="39351"/>
    <cellStyle name="StmtTtl1 7" xfId="39352"/>
    <cellStyle name="StmtTtl1 7 2" xfId="39353"/>
    <cellStyle name="StmtTtl1 8" xfId="39354"/>
    <cellStyle name="StmtTtl1 8 2" xfId="39355"/>
    <cellStyle name="StmtTtl1_(C) WHE Proforma with ITC cash grant 10 Yr Amort_for deferral_102809" xfId="39356"/>
    <cellStyle name="StmtTtl2" xfId="39357"/>
    <cellStyle name="StmtTtl2 2" xfId="39358"/>
    <cellStyle name="StmtTtl2 2 2" xfId="39359"/>
    <cellStyle name="StmtTtl2 2 2 2" xfId="39360"/>
    <cellStyle name="StmtTtl2 2 2 3" xfId="39361"/>
    <cellStyle name="StmtTtl2 2 3" xfId="39362"/>
    <cellStyle name="StmtTtl2 2 3 2" xfId="39363"/>
    <cellStyle name="StmtTtl2 2 4" xfId="39364"/>
    <cellStyle name="StmtTtl2 2 5" xfId="39365"/>
    <cellStyle name="StmtTtl2 2 6" xfId="39366"/>
    <cellStyle name="StmtTtl2 2 7" xfId="39367"/>
    <cellStyle name="StmtTtl2 3" xfId="39368"/>
    <cellStyle name="StmtTtl2 3 2" xfId="39369"/>
    <cellStyle name="StmtTtl2 3 2 2" xfId="39370"/>
    <cellStyle name="StmtTtl2 3 2 3" xfId="39371"/>
    <cellStyle name="StmtTtl2 3 2 4" xfId="39372"/>
    <cellStyle name="StmtTtl2 3 2 5" xfId="39373"/>
    <cellStyle name="StmtTtl2 3 2 6" xfId="39374"/>
    <cellStyle name="StmtTtl2 3 2 7" xfId="39375"/>
    <cellStyle name="StmtTtl2 3 3" xfId="39376"/>
    <cellStyle name="StmtTtl2 3 3 2" xfId="39377"/>
    <cellStyle name="StmtTtl2 3 4" xfId="39378"/>
    <cellStyle name="StmtTtl2 4" xfId="39379"/>
    <cellStyle name="StmtTtl2 4 2" xfId="39380"/>
    <cellStyle name="StmtTtl2 4 3" xfId="39381"/>
    <cellStyle name="StmtTtl2 4 4" xfId="39382"/>
    <cellStyle name="StmtTtl2 4 5" xfId="39383"/>
    <cellStyle name="StmtTtl2 4 6" xfId="39384"/>
    <cellStyle name="StmtTtl2 4 7" xfId="39385"/>
    <cellStyle name="StmtTtl2 5" xfId="39386"/>
    <cellStyle name="StmtTtl2 5 2" xfId="39387"/>
    <cellStyle name="StmtTtl2 6" xfId="39388"/>
    <cellStyle name="StmtTtl2 6 2" xfId="39389"/>
    <cellStyle name="StmtTtl2 7" xfId="39390"/>
    <cellStyle name="StmtTtl2 8" xfId="39391"/>
    <cellStyle name="StmtTtl2 9" xfId="39392"/>
    <cellStyle name="StmtTtl2_4.32E Depreciation Study Robs file" xfId="39393"/>
    <cellStyle name="STYL1 - Style1" xfId="39394"/>
    <cellStyle name="STYL1 - Style1 2" xfId="39395"/>
    <cellStyle name="STYL1 - Style1 2 2" xfId="39396"/>
    <cellStyle name="STYL1 - Style1 2 2 2" xfId="39397"/>
    <cellStyle name="STYL1 - Style1 2 3" xfId="39398"/>
    <cellStyle name="STYL1 - Style1 2 4" xfId="39399"/>
    <cellStyle name="STYL1 - Style1 3" xfId="39400"/>
    <cellStyle name="STYL1 - Style1 3 2" xfId="39401"/>
    <cellStyle name="STYL1 - Style1 3 3" xfId="39402"/>
    <cellStyle name="STYL1 - Style1 4" xfId="39403"/>
    <cellStyle name="STYL1 - Style1 4 2" xfId="39404"/>
    <cellStyle name="STYL1 - Style1 5" xfId="39405"/>
    <cellStyle name="STYL1 - Style1 5 2" xfId="39406"/>
    <cellStyle name="Style 1" xfId="39407"/>
    <cellStyle name="Style 1 10" xfId="39408"/>
    <cellStyle name="Style 1 10 2" xfId="39409"/>
    <cellStyle name="Style 1 10 2 2" xfId="39410"/>
    <cellStyle name="Style 1 10 2 2 2" xfId="39411"/>
    <cellStyle name="Style 1 10 2 2 2 2" xfId="39412"/>
    <cellStyle name="Style 1 10 2 3" xfId="39413"/>
    <cellStyle name="Style 1 10 2 3 2" xfId="39414"/>
    <cellStyle name="Style 1 10 2 4" xfId="39415"/>
    <cellStyle name="Style 1 10 2 4 2" xfId="39416"/>
    <cellStyle name="Style 1 10 3" xfId="39417"/>
    <cellStyle name="Style 1 10 3 2" xfId="39418"/>
    <cellStyle name="Style 1 10 3 2 2" xfId="39419"/>
    <cellStyle name="Style 1 10 3 3" xfId="39420"/>
    <cellStyle name="Style 1 10 4" xfId="39421"/>
    <cellStyle name="Style 1 10 4 2" xfId="39422"/>
    <cellStyle name="Style 1 10 4 2 2" xfId="39423"/>
    <cellStyle name="Style 1 10 4 3" xfId="39424"/>
    <cellStyle name="Style 1 10 5" xfId="39425"/>
    <cellStyle name="Style 1 10 5 2" xfId="39426"/>
    <cellStyle name="Style 1 10 6" xfId="39427"/>
    <cellStyle name="Style 1 10 6 2" xfId="39428"/>
    <cellStyle name="Style 1 10 7" xfId="39429"/>
    <cellStyle name="Style 1 11" xfId="39430"/>
    <cellStyle name="Style 1 11 2" xfId="39431"/>
    <cellStyle name="Style 1 11 2 2" xfId="39432"/>
    <cellStyle name="Style 1 11 2 2 2" xfId="39433"/>
    <cellStyle name="Style 1 11 2 2 2 2" xfId="39434"/>
    <cellStyle name="Style 1 11 2 3" xfId="39435"/>
    <cellStyle name="Style 1 11 2 3 2" xfId="39436"/>
    <cellStyle name="Style 1 11 2 4" xfId="39437"/>
    <cellStyle name="Style 1 11 2 4 2" xfId="39438"/>
    <cellStyle name="Style 1 11 2 5" xfId="39439"/>
    <cellStyle name="Style 1 11 2 6" xfId="39440"/>
    <cellStyle name="Style 1 11 3" xfId="39441"/>
    <cellStyle name="Style 1 11 3 2" xfId="39442"/>
    <cellStyle name="Style 1 11 3 2 2" xfId="39443"/>
    <cellStyle name="Style 1 11 4" xfId="39444"/>
    <cellStyle name="Style 1 11 4 2" xfId="39445"/>
    <cellStyle name="Style 1 11 5" xfId="39446"/>
    <cellStyle name="Style 1 11 5 2" xfId="39447"/>
    <cellStyle name="Style 1 11 6" xfId="39448"/>
    <cellStyle name="Style 1 12" xfId="39449"/>
    <cellStyle name="Style 1 12 2" xfId="39450"/>
    <cellStyle name="Style 1 12 2 2" xfId="39451"/>
    <cellStyle name="Style 1 12 2 2 2" xfId="39452"/>
    <cellStyle name="Style 1 12 2 3" xfId="39453"/>
    <cellStyle name="Style 1 12 3" xfId="39454"/>
    <cellStyle name="Style 1 12 3 2" xfId="39455"/>
    <cellStyle name="Style 1 12 3 3" xfId="39456"/>
    <cellStyle name="Style 1 12 4" xfId="39457"/>
    <cellStyle name="Style 1 12 4 2" xfId="39458"/>
    <cellStyle name="Style 1 12 5" xfId="39459"/>
    <cellStyle name="Style 1 13" xfId="39460"/>
    <cellStyle name="Style 1 13 2" xfId="39461"/>
    <cellStyle name="Style 1 13 2 2" xfId="39462"/>
    <cellStyle name="Style 1 13 3" xfId="39463"/>
    <cellStyle name="Style 1 14" xfId="39464"/>
    <cellStyle name="Style 1 14 2" xfId="39465"/>
    <cellStyle name="Style 1 14 2 2" xfId="39466"/>
    <cellStyle name="Style 1 14 3" xfId="39467"/>
    <cellStyle name="Style 1 15" xfId="39468"/>
    <cellStyle name="Style 1 15 2" xfId="39469"/>
    <cellStyle name="Style 1 15 2 2" xfId="39470"/>
    <cellStyle name="Style 1 15 2 2 2" xfId="39471"/>
    <cellStyle name="Style 1 15 2 3" xfId="39472"/>
    <cellStyle name="Style 1 15 3" xfId="39473"/>
    <cellStyle name="Style 1 15 3 2" xfId="39474"/>
    <cellStyle name="Style 1 15 4" xfId="39475"/>
    <cellStyle name="Style 1 16" xfId="39476"/>
    <cellStyle name="Style 1 16 2" xfId="39477"/>
    <cellStyle name="Style 1 17" xfId="39478"/>
    <cellStyle name="Style 1 17 2" xfId="39479"/>
    <cellStyle name="Style 1 18" xfId="39480"/>
    <cellStyle name="Style 1 18 2" xfId="39481"/>
    <cellStyle name="Style 1 19" xfId="39482"/>
    <cellStyle name="Style 1 2" xfId="39483"/>
    <cellStyle name="Style 1 2 2" xfId="39484"/>
    <cellStyle name="Style 1 2 2 2" xfId="39485"/>
    <cellStyle name="Style 1 2 2 2 2" xfId="39486"/>
    <cellStyle name="Style 1 2 2 2 2 2" xfId="39487"/>
    <cellStyle name="Style 1 2 2 2 3" xfId="39488"/>
    <cellStyle name="Style 1 2 2 3" xfId="39489"/>
    <cellStyle name="Style 1 2 2 3 2" xfId="39490"/>
    <cellStyle name="Style 1 2 2 3 2 2" xfId="39491"/>
    <cellStyle name="Style 1 2 2 3 3" xfId="39492"/>
    <cellStyle name="Style 1 2 2 3 4" xfId="39493"/>
    <cellStyle name="Style 1 2 2 3 5" xfId="39494"/>
    <cellStyle name="Style 1 2 2 4" xfId="39495"/>
    <cellStyle name="Style 1 2 2 4 2" xfId="39496"/>
    <cellStyle name="Style 1 2 2 4 3" xfId="39497"/>
    <cellStyle name="Style 1 2 2 5" xfId="39498"/>
    <cellStyle name="Style 1 2 2 5 2" xfId="39499"/>
    <cellStyle name="Style 1 2 3" xfId="39500"/>
    <cellStyle name="Style 1 2 3 2" xfId="39501"/>
    <cellStyle name="Style 1 2 3 2 2" xfId="39502"/>
    <cellStyle name="Style 1 2 3 2 2 2" xfId="39503"/>
    <cellStyle name="Style 1 2 3 2 3" xfId="39504"/>
    <cellStyle name="Style 1 2 3 2 4" xfId="39505"/>
    <cellStyle name="Style 1 2 3 3" xfId="39506"/>
    <cellStyle name="Style 1 2 3 3 2" xfId="39507"/>
    <cellStyle name="Style 1 2 3 3 2 2" xfId="39508"/>
    <cellStyle name="Style 1 2 3 3 3" xfId="39509"/>
    <cellStyle name="Style 1 2 3 3 4" xfId="39510"/>
    <cellStyle name="Style 1 2 3 3 5" xfId="39511"/>
    <cellStyle name="Style 1 2 3 4" xfId="39512"/>
    <cellStyle name="Style 1 2 3 4 2" xfId="39513"/>
    <cellStyle name="Style 1 2 3 5" xfId="39514"/>
    <cellStyle name="Style 1 2 3 5 2" xfId="39515"/>
    <cellStyle name="Style 1 2 3 6" xfId="39516"/>
    <cellStyle name="Style 1 2 4" xfId="39517"/>
    <cellStyle name="Style 1 2 4 2" xfId="39518"/>
    <cellStyle name="Style 1 2 4 2 2" xfId="39519"/>
    <cellStyle name="Style 1 2 4 2 3" xfId="39520"/>
    <cellStyle name="Style 1 2 4 3" xfId="39521"/>
    <cellStyle name="Style 1 2 5" xfId="39522"/>
    <cellStyle name="Style 1 2 5 2" xfId="39523"/>
    <cellStyle name="Style 1 2 5 2 2" xfId="39524"/>
    <cellStyle name="Style 1 2 5 2 3" xfId="39525"/>
    <cellStyle name="Style 1 2 5 3" xfId="39526"/>
    <cellStyle name="Style 1 2 5 4" xfId="39527"/>
    <cellStyle name="Style 1 2 6" xfId="39528"/>
    <cellStyle name="Style 1 2 6 2" xfId="39529"/>
    <cellStyle name="Style 1 2 6 3" xfId="39530"/>
    <cellStyle name="Style 1 2 6 4" xfId="39531"/>
    <cellStyle name="Style 1 2 7" xfId="39532"/>
    <cellStyle name="Style 1 2 7 2" xfId="39533"/>
    <cellStyle name="Style 1 2 7 2 2" xfId="39534"/>
    <cellStyle name="Style 1 2 7 3" xfId="39535"/>
    <cellStyle name="Style 1 2 8" xfId="39536"/>
    <cellStyle name="Style 1 2 8 2" xfId="39537"/>
    <cellStyle name="Style 1 2 9" xfId="39538"/>
    <cellStyle name="Style 1 2_4 31E Reg Asset  Liab and EXH D" xfId="39539"/>
    <cellStyle name="Style 1 3" xfId="39540"/>
    <cellStyle name="Style 1 3 2" xfId="39541"/>
    <cellStyle name="Style 1 3 2 2" xfId="39542"/>
    <cellStyle name="Style 1 3 2 2 2" xfId="39543"/>
    <cellStyle name="Style 1 3 2 2 2 2" xfId="39544"/>
    <cellStyle name="Style 1 3 2 2 3" xfId="39545"/>
    <cellStyle name="Style 1 3 2 2 3 2" xfId="39546"/>
    <cellStyle name="Style 1 3 2 2 3 3" xfId="39547"/>
    <cellStyle name="Style 1 3 2 2 4" xfId="39548"/>
    <cellStyle name="Style 1 3 2 3" xfId="39549"/>
    <cellStyle name="Style 1 3 2 3 2" xfId="39550"/>
    <cellStyle name="Style 1 3 2 3 2 2" xfId="39551"/>
    <cellStyle name="Style 1 3 2 3 2 3" xfId="39552"/>
    <cellStyle name="Style 1 3 2 3 3" xfId="39553"/>
    <cellStyle name="Style 1 3 2 3 4" xfId="39554"/>
    <cellStyle name="Style 1 3 2 4" xfId="39555"/>
    <cellStyle name="Style 1 3 2 4 2" xfId="39556"/>
    <cellStyle name="Style 1 3 2 5" xfId="39557"/>
    <cellStyle name="Style 1 3 2 5 2" xfId="39558"/>
    <cellStyle name="Style 1 3 3" xfId="39559"/>
    <cellStyle name="Style 1 3 3 2" xfId="39560"/>
    <cellStyle name="Style 1 3 3 2 2" xfId="39561"/>
    <cellStyle name="Style 1 3 3 2 2 2" xfId="39562"/>
    <cellStyle name="Style 1 3 3 2 3" xfId="39563"/>
    <cellStyle name="Style 1 3 3 3" xfId="39564"/>
    <cellStyle name="Style 1 3 3 3 2" xfId="39565"/>
    <cellStyle name="Style 1 3 3 3 2 2" xfId="39566"/>
    <cellStyle name="Style 1 3 3 3 3" xfId="39567"/>
    <cellStyle name="Style 1 3 3 3 4" xfId="39568"/>
    <cellStyle name="Style 1 3 3 4" xfId="39569"/>
    <cellStyle name="Style 1 3 3 4 2" xfId="39570"/>
    <cellStyle name="Style 1 3 3 5" xfId="39571"/>
    <cellStyle name="Style 1 3 3 5 2" xfId="39572"/>
    <cellStyle name="Style 1 3 4" xfId="39573"/>
    <cellStyle name="Style 1 3 4 2" xfId="39574"/>
    <cellStyle name="Style 1 3 4 2 2" xfId="39575"/>
    <cellStyle name="Style 1 3 4 3" xfId="39576"/>
    <cellStyle name="Style 1 3 4 3 2" xfId="39577"/>
    <cellStyle name="Style 1 3 4 3 3" xfId="39578"/>
    <cellStyle name="Style 1 3 4 4" xfId="39579"/>
    <cellStyle name="Style 1 3 5" xfId="39580"/>
    <cellStyle name="Style 1 3 5 2" xfId="39581"/>
    <cellStyle name="Style 1 3 5 2 2" xfId="39582"/>
    <cellStyle name="Style 1 3 5 2 3" xfId="39583"/>
    <cellStyle name="Style 1 3 5 3" xfId="39584"/>
    <cellStyle name="Style 1 3 5 4" xfId="39585"/>
    <cellStyle name="Style 1 3 6" xfId="39586"/>
    <cellStyle name="Style 1 3 6 2" xfId="39587"/>
    <cellStyle name="Style 1 3 7" xfId="39588"/>
    <cellStyle name="Style 1 3 7 2" xfId="39589"/>
    <cellStyle name="Style 1 4" xfId="39590"/>
    <cellStyle name="Style 1 4 2" xfId="39591"/>
    <cellStyle name="Style 1 4 2 2" xfId="39592"/>
    <cellStyle name="Style 1 4 2 2 2" xfId="39593"/>
    <cellStyle name="Style 1 4 2 2 2 2" xfId="39594"/>
    <cellStyle name="Style 1 4 2 2 3" xfId="39595"/>
    <cellStyle name="Style 1 4 2 3" xfId="39596"/>
    <cellStyle name="Style 1 4 2 3 2" xfId="39597"/>
    <cellStyle name="Style 1 4 2 4" xfId="39598"/>
    <cellStyle name="Style 1 4 2 4 2" xfId="39599"/>
    <cellStyle name="Style 1 4 3" xfId="39600"/>
    <cellStyle name="Style 1 4 3 2" xfId="39601"/>
    <cellStyle name="Style 1 4 3 2 2" xfId="39602"/>
    <cellStyle name="Style 1 4 3 3" xfId="39603"/>
    <cellStyle name="Style 1 4 4" xfId="39604"/>
    <cellStyle name="Style 1 4 4 2" xfId="39605"/>
    <cellStyle name="Style 1 4 4 2 2" xfId="39606"/>
    <cellStyle name="Style 1 4 4 3" xfId="39607"/>
    <cellStyle name="Style 1 4 4 4" xfId="39608"/>
    <cellStyle name="Style 1 4 5" xfId="39609"/>
    <cellStyle name="Style 1 4 5 2" xfId="39610"/>
    <cellStyle name="Style 1 4 5 3" xfId="39611"/>
    <cellStyle name="Style 1 4 6" xfId="39612"/>
    <cellStyle name="Style 1 4 6 2" xfId="39613"/>
    <cellStyle name="Style 1 5" xfId="39614"/>
    <cellStyle name="Style 1 5 2" xfId="39615"/>
    <cellStyle name="Style 1 5 2 2" xfId="39616"/>
    <cellStyle name="Style 1 5 2 2 2" xfId="39617"/>
    <cellStyle name="Style 1 5 2 2 2 2" xfId="39618"/>
    <cellStyle name="Style 1 5 2 2 3" xfId="39619"/>
    <cellStyle name="Style 1 5 2 3" xfId="39620"/>
    <cellStyle name="Style 1 5 2 3 2" xfId="39621"/>
    <cellStyle name="Style 1 5 2 4" xfId="39622"/>
    <cellStyle name="Style 1 5 2 4 2" xfId="39623"/>
    <cellStyle name="Style 1 5 3" xfId="39624"/>
    <cellStyle name="Style 1 5 3 2" xfId="39625"/>
    <cellStyle name="Style 1 5 3 2 2" xfId="39626"/>
    <cellStyle name="Style 1 5 3 3" xfId="39627"/>
    <cellStyle name="Style 1 5 3 3 2" xfId="39628"/>
    <cellStyle name="Style 1 5 3 4" xfId="39629"/>
    <cellStyle name="Style 1 5 4" xfId="39630"/>
    <cellStyle name="Style 1 5 4 2" xfId="39631"/>
    <cellStyle name="Style 1 5 4 2 2" xfId="39632"/>
    <cellStyle name="Style 1 5 4 3" xfId="39633"/>
    <cellStyle name="Style 1 5 5" xfId="39634"/>
    <cellStyle name="Style 1 5 5 2" xfId="39635"/>
    <cellStyle name="Style 1 5 5 2 2" xfId="39636"/>
    <cellStyle name="Style 1 5 5 3" xfId="39637"/>
    <cellStyle name="Style 1 5 5 4" xfId="39638"/>
    <cellStyle name="Style 1 5 6" xfId="39639"/>
    <cellStyle name="Style 1 5 6 2" xfId="39640"/>
    <cellStyle name="Style 1 6" xfId="39641"/>
    <cellStyle name="Style 1 6 10" xfId="39642"/>
    <cellStyle name="Style 1 6 2" xfId="39643"/>
    <cellStyle name="Style 1 6 2 2" xfId="39644"/>
    <cellStyle name="Style 1 6 2 2 2" xfId="39645"/>
    <cellStyle name="Style 1 6 2 2 2 2" xfId="39646"/>
    <cellStyle name="Style 1 6 2 2 3" xfId="39647"/>
    <cellStyle name="Style 1 6 2 3" xfId="39648"/>
    <cellStyle name="Style 1 6 2 3 2" xfId="39649"/>
    <cellStyle name="Style 1 6 2 3 2 2" xfId="39650"/>
    <cellStyle name="Style 1 6 2 3 3" xfId="39651"/>
    <cellStyle name="Style 1 6 2 3 4" xfId="39652"/>
    <cellStyle name="Style 1 6 2 4" xfId="39653"/>
    <cellStyle name="Style 1 6 2 4 2" xfId="39654"/>
    <cellStyle name="Style 1 6 2 5" xfId="39655"/>
    <cellStyle name="Style 1 6 2 5 2" xfId="39656"/>
    <cellStyle name="Style 1 6 2 6" xfId="39657"/>
    <cellStyle name="Style 1 6 3" xfId="39658"/>
    <cellStyle name="Style 1 6 3 2" xfId="39659"/>
    <cellStyle name="Style 1 6 3 2 2" xfId="39660"/>
    <cellStyle name="Style 1 6 3 2 2 2" xfId="39661"/>
    <cellStyle name="Style 1 6 3 2 3" xfId="39662"/>
    <cellStyle name="Style 1 6 3 3" xfId="39663"/>
    <cellStyle name="Style 1 6 3 3 2" xfId="39664"/>
    <cellStyle name="Style 1 6 3 3 2 2" xfId="39665"/>
    <cellStyle name="Style 1 6 3 3 3" xfId="39666"/>
    <cellStyle name="Style 1 6 3 4" xfId="39667"/>
    <cellStyle name="Style 1 6 3 4 2" xfId="39668"/>
    <cellStyle name="Style 1 6 3 5" xfId="39669"/>
    <cellStyle name="Style 1 6 3 5 2" xfId="39670"/>
    <cellStyle name="Style 1 6 3 6" xfId="39671"/>
    <cellStyle name="Style 1 6 4" xfId="39672"/>
    <cellStyle name="Style 1 6 4 2" xfId="39673"/>
    <cellStyle name="Style 1 6 4 2 2" xfId="39674"/>
    <cellStyle name="Style 1 6 4 2 2 2" xfId="39675"/>
    <cellStyle name="Style 1 6 4 2 3" xfId="39676"/>
    <cellStyle name="Style 1 6 4 3" xfId="39677"/>
    <cellStyle name="Style 1 6 4 3 2" xfId="39678"/>
    <cellStyle name="Style 1 6 4 3 2 2" xfId="39679"/>
    <cellStyle name="Style 1 6 4 3 3" xfId="39680"/>
    <cellStyle name="Style 1 6 4 4" xfId="39681"/>
    <cellStyle name="Style 1 6 4 4 2" xfId="39682"/>
    <cellStyle name="Style 1 6 4 5" xfId="39683"/>
    <cellStyle name="Style 1 6 4 5 2" xfId="39684"/>
    <cellStyle name="Style 1 6 4 6" xfId="39685"/>
    <cellStyle name="Style 1 6 5" xfId="39686"/>
    <cellStyle name="Style 1 6 5 2" xfId="39687"/>
    <cellStyle name="Style 1 6 5 2 2" xfId="39688"/>
    <cellStyle name="Style 1 6 5 2 2 2" xfId="39689"/>
    <cellStyle name="Style 1 6 5 2 3" xfId="39690"/>
    <cellStyle name="Style 1 6 5 3" xfId="39691"/>
    <cellStyle name="Style 1 6 5 3 2" xfId="39692"/>
    <cellStyle name="Style 1 6 5 3 2 2" xfId="39693"/>
    <cellStyle name="Style 1 6 5 3 3" xfId="39694"/>
    <cellStyle name="Style 1 6 5 4" xfId="39695"/>
    <cellStyle name="Style 1 6 5 4 2" xfId="39696"/>
    <cellStyle name="Style 1 6 5 5" xfId="39697"/>
    <cellStyle name="Style 1 6 5 5 2" xfId="39698"/>
    <cellStyle name="Style 1 6 6" xfId="39699"/>
    <cellStyle name="Style 1 6 6 2" xfId="39700"/>
    <cellStyle name="Style 1 6 6 2 2" xfId="39701"/>
    <cellStyle name="Style 1 6 6 3" xfId="39702"/>
    <cellStyle name="Style 1 6 7" xfId="39703"/>
    <cellStyle name="Style 1 6 7 2" xfId="39704"/>
    <cellStyle name="Style 1 6 7 2 2" xfId="39705"/>
    <cellStyle name="Style 1 6 7 3" xfId="39706"/>
    <cellStyle name="Style 1 6 7 4" xfId="39707"/>
    <cellStyle name="Style 1 6 8" xfId="39708"/>
    <cellStyle name="Style 1 6 8 2" xfId="39709"/>
    <cellStyle name="Style 1 6 9" xfId="39710"/>
    <cellStyle name="Style 1 6 9 2" xfId="39711"/>
    <cellStyle name="Style 1 7" xfId="39712"/>
    <cellStyle name="Style 1 7 2" xfId="39713"/>
    <cellStyle name="Style 1 7 2 2" xfId="39714"/>
    <cellStyle name="Style 1 7 2 2 2" xfId="39715"/>
    <cellStyle name="Style 1 7 2 2 2 2" xfId="39716"/>
    <cellStyle name="Style 1 7 2 3" xfId="39717"/>
    <cellStyle name="Style 1 7 2 3 2" xfId="39718"/>
    <cellStyle name="Style 1 7 2 4" xfId="39719"/>
    <cellStyle name="Style 1 7 2 4 2" xfId="39720"/>
    <cellStyle name="Style 1 7 2 5" xfId="39721"/>
    <cellStyle name="Style 1 7 3" xfId="39722"/>
    <cellStyle name="Style 1 7 3 2" xfId="39723"/>
    <cellStyle name="Style 1 7 3 2 2" xfId="39724"/>
    <cellStyle name="Style 1 7 3 3" xfId="39725"/>
    <cellStyle name="Style 1 7 4" xfId="39726"/>
    <cellStyle name="Style 1 7 4 2" xfId="39727"/>
    <cellStyle name="Style 1 7 4 2 2" xfId="39728"/>
    <cellStyle name="Style 1 7 4 3" xfId="39729"/>
    <cellStyle name="Style 1 7 5" xfId="39730"/>
    <cellStyle name="Style 1 7 5 2" xfId="39731"/>
    <cellStyle name="Style 1 7 6" xfId="39732"/>
    <cellStyle name="Style 1 7 6 2" xfId="39733"/>
    <cellStyle name="Style 1 7 7" xfId="39734"/>
    <cellStyle name="Style 1 8" xfId="39735"/>
    <cellStyle name="Style 1 8 2" xfId="39736"/>
    <cellStyle name="Style 1 8 2 2" xfId="39737"/>
    <cellStyle name="Style 1 8 2 2 2" xfId="39738"/>
    <cellStyle name="Style 1 8 2 2 2 2" xfId="39739"/>
    <cellStyle name="Style 1 8 2 3" xfId="39740"/>
    <cellStyle name="Style 1 8 2 3 2" xfId="39741"/>
    <cellStyle name="Style 1 8 2 4" xfId="39742"/>
    <cellStyle name="Style 1 8 2 4 2" xfId="39743"/>
    <cellStyle name="Style 1 8 2 5" xfId="39744"/>
    <cellStyle name="Style 1 8 3" xfId="39745"/>
    <cellStyle name="Style 1 8 3 2" xfId="39746"/>
    <cellStyle name="Style 1 8 3 2 2" xfId="39747"/>
    <cellStyle name="Style 1 8 3 3" xfId="39748"/>
    <cellStyle name="Style 1 8 4" xfId="39749"/>
    <cellStyle name="Style 1 8 4 2" xfId="39750"/>
    <cellStyle name="Style 1 8 4 2 2" xfId="39751"/>
    <cellStyle name="Style 1 8 4 3" xfId="39752"/>
    <cellStyle name="Style 1 8 5" xfId="39753"/>
    <cellStyle name="Style 1 8 5 2" xfId="39754"/>
    <cellStyle name="Style 1 8 6" xfId="39755"/>
    <cellStyle name="Style 1 8 6 2" xfId="39756"/>
    <cellStyle name="Style 1 8 7" xfId="39757"/>
    <cellStyle name="Style 1 9" xfId="39758"/>
    <cellStyle name="Style 1 9 2" xfId="39759"/>
    <cellStyle name="Style 1 9 2 2" xfId="39760"/>
    <cellStyle name="Style 1 9 2 2 2" xfId="39761"/>
    <cellStyle name="Style 1 9 2 2 2 2" xfId="39762"/>
    <cellStyle name="Style 1 9 2 3" xfId="39763"/>
    <cellStyle name="Style 1 9 2 3 2" xfId="39764"/>
    <cellStyle name="Style 1 9 2 4" xfId="39765"/>
    <cellStyle name="Style 1 9 2 4 2" xfId="39766"/>
    <cellStyle name="Style 1 9 3" xfId="39767"/>
    <cellStyle name="Style 1 9 3 2" xfId="39768"/>
    <cellStyle name="Style 1 9 3 2 2" xfId="39769"/>
    <cellStyle name="Style 1 9 3 3" xfId="39770"/>
    <cellStyle name="Style 1 9 4" xfId="39771"/>
    <cellStyle name="Style 1 9 4 2" xfId="39772"/>
    <cellStyle name="Style 1 9 4 2 2" xfId="39773"/>
    <cellStyle name="Style 1 9 4 3" xfId="39774"/>
    <cellStyle name="Style 1 9 5" xfId="39775"/>
    <cellStyle name="Style 1 9 5 2" xfId="39776"/>
    <cellStyle name="Style 1 9 6" xfId="39777"/>
    <cellStyle name="Style 1 9 6 2" xfId="39778"/>
    <cellStyle name="Style 1 9 7" xfId="39779"/>
    <cellStyle name="Style 1_ Price Inputs" xfId="39780"/>
    <cellStyle name="Style 21" xfId="39781"/>
    <cellStyle name="Style 21 2" xfId="39782"/>
    <cellStyle name="Style 21 2 2" xfId="39783"/>
    <cellStyle name="Style 21 2 2 2" xfId="39784"/>
    <cellStyle name="Style 21 2 3" xfId="39785"/>
    <cellStyle name="Style 21 2 4" xfId="39786"/>
    <cellStyle name="Style 21 3" xfId="39787"/>
    <cellStyle name="Style 21 3 2" xfId="39788"/>
    <cellStyle name="Style 21 4" xfId="39789"/>
    <cellStyle name="Style 21 4 2" xfId="39790"/>
    <cellStyle name="Style 21 5" xfId="39791"/>
    <cellStyle name="Style 22" xfId="39792"/>
    <cellStyle name="Style 22 2" xfId="39793"/>
    <cellStyle name="Style 22 2 2" xfId="39794"/>
    <cellStyle name="Style 22 2 2 2" xfId="39795"/>
    <cellStyle name="Style 22 2 3" xfId="39796"/>
    <cellStyle name="Style 22 2 4" xfId="39797"/>
    <cellStyle name="Style 22 3" xfId="39798"/>
    <cellStyle name="Style 22 3 2" xfId="39799"/>
    <cellStyle name="Style 22 4" xfId="39800"/>
    <cellStyle name="Style 22 4 2" xfId="39801"/>
    <cellStyle name="Style 22 5" xfId="39802"/>
    <cellStyle name="Style 23" xfId="39803"/>
    <cellStyle name="Style 23 2" xfId="39804"/>
    <cellStyle name="Style 23 2 2" xfId="39805"/>
    <cellStyle name="Style 23 2 2 2" xfId="39806"/>
    <cellStyle name="Style 23 2 3" xfId="39807"/>
    <cellStyle name="Style 23 2 4" xfId="39808"/>
    <cellStyle name="Style 23 2 5" xfId="39809"/>
    <cellStyle name="Style 23 3" xfId="39810"/>
    <cellStyle name="Style 23 3 2" xfId="39811"/>
    <cellStyle name="Style 23 4" xfId="39812"/>
    <cellStyle name="Style 23 4 2" xfId="39813"/>
    <cellStyle name="Style 23 5" xfId="39814"/>
    <cellStyle name="Style 24" xfId="39815"/>
    <cellStyle name="Style 24 2" xfId="39816"/>
    <cellStyle name="Style 24 2 2" xfId="39817"/>
    <cellStyle name="Style 24 2 2 2" xfId="39818"/>
    <cellStyle name="Style 24 2 3" xfId="39819"/>
    <cellStyle name="Style 24 2 4" xfId="39820"/>
    <cellStyle name="Style 24 2 5" xfId="39821"/>
    <cellStyle name="Style 24 3" xfId="39822"/>
    <cellStyle name="Style 24 3 2" xfId="39823"/>
    <cellStyle name="Style 24 4" xfId="39824"/>
    <cellStyle name="Style 24 4 2" xfId="39825"/>
    <cellStyle name="Style 24 5" xfId="39826"/>
    <cellStyle name="Style 25" xfId="39827"/>
    <cellStyle name="Style 25 2" xfId="39828"/>
    <cellStyle name="Style 25 2 2" xfId="39829"/>
    <cellStyle name="Style 25 2 2 2" xfId="39830"/>
    <cellStyle name="Style 25 2 3" xfId="39831"/>
    <cellStyle name="Style 25 2 4" xfId="39832"/>
    <cellStyle name="Style 25 2 5" xfId="39833"/>
    <cellStyle name="Style 25 3" xfId="39834"/>
    <cellStyle name="Style 25 3 2" xfId="39835"/>
    <cellStyle name="Style 25 4" xfId="39836"/>
    <cellStyle name="Style 25 4 2" xfId="39837"/>
    <cellStyle name="Style 25 5" xfId="39838"/>
    <cellStyle name="Style 26" xfId="39839"/>
    <cellStyle name="Style 26 2" xfId="39840"/>
    <cellStyle name="Style 26 2 2" xfId="39841"/>
    <cellStyle name="Style 26 2 2 2" xfId="39842"/>
    <cellStyle name="Style 26 2 3" xfId="39843"/>
    <cellStyle name="Style 26 2 4" xfId="39844"/>
    <cellStyle name="Style 26 2 5" xfId="39845"/>
    <cellStyle name="Style 26 3" xfId="39846"/>
    <cellStyle name="Style 26 3 2" xfId="39847"/>
    <cellStyle name="Style 26 4" xfId="39848"/>
    <cellStyle name="Style 26 4 2" xfId="39849"/>
    <cellStyle name="Style 26 5" xfId="39850"/>
    <cellStyle name="Style 27" xfId="39851"/>
    <cellStyle name="Style 27 2" xfId="39852"/>
    <cellStyle name="Style 27 2 2" xfId="39853"/>
    <cellStyle name="Style 27 2 2 2" xfId="39854"/>
    <cellStyle name="Style 27 2 3" xfId="39855"/>
    <cellStyle name="Style 27 2 4" xfId="39856"/>
    <cellStyle name="Style 27 2 5" xfId="39857"/>
    <cellStyle name="Style 27 3" xfId="39858"/>
    <cellStyle name="Style 27 3 2" xfId="39859"/>
    <cellStyle name="Style 27 4" xfId="39860"/>
    <cellStyle name="Style 27 4 2" xfId="39861"/>
    <cellStyle name="Style 27 5" xfId="39862"/>
    <cellStyle name="Style 28" xfId="39863"/>
    <cellStyle name="Style 28 2" xfId="39864"/>
    <cellStyle name="Style 28 2 2" xfId="39865"/>
    <cellStyle name="Style 28 2 2 2" xfId="39866"/>
    <cellStyle name="Style 28 2 3" xfId="39867"/>
    <cellStyle name="Style 28 2 4" xfId="39868"/>
    <cellStyle name="Style 28 2 5" xfId="39869"/>
    <cellStyle name="Style 28 3" xfId="39870"/>
    <cellStyle name="Style 28 3 2" xfId="39871"/>
    <cellStyle name="Style 28 4" xfId="39872"/>
    <cellStyle name="Style 28 4 2" xfId="39873"/>
    <cellStyle name="Style 28 5" xfId="39874"/>
    <cellStyle name="Style 29" xfId="39875"/>
    <cellStyle name="Style 29 2" xfId="39876"/>
    <cellStyle name="Style 29 2 2" xfId="39877"/>
    <cellStyle name="Style 29 2 2 2" xfId="39878"/>
    <cellStyle name="Style 29 2 2 2 2" xfId="39879"/>
    <cellStyle name="Style 29 2 3" xfId="39880"/>
    <cellStyle name="Style 29 2 3 2" xfId="39881"/>
    <cellStyle name="Style 29 2 4" xfId="39882"/>
    <cellStyle name="Style 29 2 4 2" xfId="39883"/>
    <cellStyle name="Style 29 2 5" xfId="39884"/>
    <cellStyle name="Style 29 3" xfId="39885"/>
    <cellStyle name="Style 29 3 2" xfId="39886"/>
    <cellStyle name="Style 29 3 2 2" xfId="39887"/>
    <cellStyle name="Style 29 3 3" xfId="39888"/>
    <cellStyle name="Style 29 4" xfId="39889"/>
    <cellStyle name="Style 29 4 2" xfId="39890"/>
    <cellStyle name="Style 29 4 2 2" xfId="39891"/>
    <cellStyle name="Style 29 4 3" xfId="39892"/>
    <cellStyle name="Style 29 5" xfId="39893"/>
    <cellStyle name="Style 29 5 2" xfId="39894"/>
    <cellStyle name="Style 29 6" xfId="39895"/>
    <cellStyle name="Style 29 6 2" xfId="39896"/>
    <cellStyle name="Style 29 7" xfId="39897"/>
    <cellStyle name="Style 30" xfId="39898"/>
    <cellStyle name="Style 30 2" xfId="39899"/>
    <cellStyle name="Style 30 2 2" xfId="39900"/>
    <cellStyle name="Style 30 2 2 2" xfId="39901"/>
    <cellStyle name="Style 30 2 2 2 2" xfId="39902"/>
    <cellStyle name="Style 30 2 3" xfId="39903"/>
    <cellStyle name="Style 30 2 3 2" xfId="39904"/>
    <cellStyle name="Style 30 2 4" xfId="39905"/>
    <cellStyle name="Style 30 2 4 2" xfId="39906"/>
    <cellStyle name="Style 30 2 5" xfId="39907"/>
    <cellStyle name="Style 30 3" xfId="39908"/>
    <cellStyle name="Style 30 3 2" xfId="39909"/>
    <cellStyle name="Style 30 3 2 2" xfId="39910"/>
    <cellStyle name="Style 30 3 3" xfId="39911"/>
    <cellStyle name="Style 30 4" xfId="39912"/>
    <cellStyle name="Style 30 4 2" xfId="39913"/>
    <cellStyle name="Style 30 4 2 2" xfId="39914"/>
    <cellStyle name="Style 30 4 3" xfId="39915"/>
    <cellStyle name="Style 30 5" xfId="39916"/>
    <cellStyle name="Style 30 5 2" xfId="39917"/>
    <cellStyle name="Style 30 6" xfId="39918"/>
    <cellStyle name="Style 30 6 2" xfId="39919"/>
    <cellStyle name="Style 30 7" xfId="39920"/>
    <cellStyle name="Style 31" xfId="39921"/>
    <cellStyle name="Style 31 2" xfId="39922"/>
    <cellStyle name="Style 31 2 2" xfId="39923"/>
    <cellStyle name="Style 31 2 2 2" xfId="39924"/>
    <cellStyle name="Style 31 2 3" xfId="39925"/>
    <cellStyle name="Style 31 2 4" xfId="39926"/>
    <cellStyle name="Style 31 2 5" xfId="39927"/>
    <cellStyle name="Style 31 3" xfId="39928"/>
    <cellStyle name="Style 31 3 2" xfId="39929"/>
    <cellStyle name="Style 31 4" xfId="39930"/>
    <cellStyle name="Style 31 4 2" xfId="39931"/>
    <cellStyle name="Style 31 5" xfId="39932"/>
    <cellStyle name="Style 32" xfId="39933"/>
    <cellStyle name="Style 32 2" xfId="39934"/>
    <cellStyle name="Style 32 2 2" xfId="39935"/>
    <cellStyle name="Style 32 2 2 2" xfId="39936"/>
    <cellStyle name="Style 32 2 3" xfId="39937"/>
    <cellStyle name="Style 32 2 4" xfId="39938"/>
    <cellStyle name="Style 32 2 5" xfId="39939"/>
    <cellStyle name="Style 32 3" xfId="39940"/>
    <cellStyle name="Style 32 3 2" xfId="39941"/>
    <cellStyle name="Style 32 4" xfId="39942"/>
    <cellStyle name="Style 32 4 2" xfId="39943"/>
    <cellStyle name="Style 32 5" xfId="39944"/>
    <cellStyle name="Style 33" xfId="39945"/>
    <cellStyle name="Style 33 2" xfId="39946"/>
    <cellStyle name="Style 33 2 2" xfId="39947"/>
    <cellStyle name="Style 33 2 2 2" xfId="39948"/>
    <cellStyle name="Style 33 2 2 2 2" xfId="39949"/>
    <cellStyle name="Style 33 2 3" xfId="39950"/>
    <cellStyle name="Style 33 2 3 2" xfId="39951"/>
    <cellStyle name="Style 33 2 4" xfId="39952"/>
    <cellStyle name="Style 33 2 4 2" xfId="39953"/>
    <cellStyle name="Style 33 2 5" xfId="39954"/>
    <cellStyle name="Style 33 3" xfId="39955"/>
    <cellStyle name="Style 33 3 2" xfId="39956"/>
    <cellStyle name="Style 33 3 2 2" xfId="39957"/>
    <cellStyle name="Style 33 3 3" xfId="39958"/>
    <cellStyle name="Style 33 4" xfId="39959"/>
    <cellStyle name="Style 33 4 2" xfId="39960"/>
    <cellStyle name="Style 33 4 2 2" xfId="39961"/>
    <cellStyle name="Style 33 4 3" xfId="39962"/>
    <cellStyle name="Style 33 5" xfId="39963"/>
    <cellStyle name="Style 33 5 2" xfId="39964"/>
    <cellStyle name="Style 33 6" xfId="39965"/>
    <cellStyle name="Style 33 6 2" xfId="39966"/>
    <cellStyle name="Style 33 7" xfId="39967"/>
    <cellStyle name="Style 34" xfId="39968"/>
    <cellStyle name="Style 34 2" xfId="39969"/>
    <cellStyle name="Style 34 2 2" xfId="39970"/>
    <cellStyle name="Style 34 2 2 2" xfId="39971"/>
    <cellStyle name="Style 34 2 2 2 2" xfId="39972"/>
    <cellStyle name="Style 34 2 3" xfId="39973"/>
    <cellStyle name="Style 34 2 3 2" xfId="39974"/>
    <cellStyle name="Style 34 2 4" xfId="39975"/>
    <cellStyle name="Style 34 2 4 2" xfId="39976"/>
    <cellStyle name="Style 34 3" xfId="39977"/>
    <cellStyle name="Style 34 3 2" xfId="39978"/>
    <cellStyle name="Style 34 3 2 2" xfId="39979"/>
    <cellStyle name="Style 34 3 3" xfId="39980"/>
    <cellStyle name="Style 34 4" xfId="39981"/>
    <cellStyle name="Style 34 4 2" xfId="39982"/>
    <cellStyle name="Style 34 4 2 2" xfId="39983"/>
    <cellStyle name="Style 34 4 3" xfId="39984"/>
    <cellStyle name="Style 34 5" xfId="39985"/>
    <cellStyle name="Style 34 5 2" xfId="39986"/>
    <cellStyle name="Style 34 6" xfId="39987"/>
    <cellStyle name="Style 34 6 2" xfId="39988"/>
    <cellStyle name="Style 34 7" xfId="39989"/>
    <cellStyle name="Style 35" xfId="39990"/>
    <cellStyle name="Style 35 2" xfId="39991"/>
    <cellStyle name="Style 35 2 2" xfId="39992"/>
    <cellStyle name="Style 35 2 2 2" xfId="39993"/>
    <cellStyle name="Style 35 2 2 2 2" xfId="39994"/>
    <cellStyle name="Style 35 2 3" xfId="39995"/>
    <cellStyle name="Style 35 2 3 2" xfId="39996"/>
    <cellStyle name="Style 35 2 4" xfId="39997"/>
    <cellStyle name="Style 35 2 4 2" xfId="39998"/>
    <cellStyle name="Style 35 3" xfId="39999"/>
    <cellStyle name="Style 35 3 2" xfId="40000"/>
    <cellStyle name="Style 35 3 2 2" xfId="40001"/>
    <cellStyle name="Style 35 3 3" xfId="40002"/>
    <cellStyle name="Style 35 4" xfId="40003"/>
    <cellStyle name="Style 35 4 2" xfId="40004"/>
    <cellStyle name="Style 35 4 2 2" xfId="40005"/>
    <cellStyle name="Style 35 4 3" xfId="40006"/>
    <cellStyle name="Style 35 5" xfId="40007"/>
    <cellStyle name="Style 35 5 2" xfId="40008"/>
    <cellStyle name="Style 35 6" xfId="40009"/>
    <cellStyle name="Style 35 6 2" xfId="40010"/>
    <cellStyle name="Style 35 7" xfId="40011"/>
    <cellStyle name="Style 36" xfId="40012"/>
    <cellStyle name="Style 36 2" xfId="40013"/>
    <cellStyle name="Style 36 2 2" xfId="40014"/>
    <cellStyle name="Style 36 2 2 2" xfId="40015"/>
    <cellStyle name="Style 36 2 2 2 2" xfId="40016"/>
    <cellStyle name="Style 36 2 3" xfId="40017"/>
    <cellStyle name="Style 36 2 3 2" xfId="40018"/>
    <cellStyle name="Style 36 2 4" xfId="40019"/>
    <cellStyle name="Style 36 2 4 2" xfId="40020"/>
    <cellStyle name="Style 36 3" xfId="40021"/>
    <cellStyle name="Style 36 3 2" xfId="40022"/>
    <cellStyle name="Style 36 3 2 2" xfId="40023"/>
    <cellStyle name="Style 36 3 3" xfId="40024"/>
    <cellStyle name="Style 36 4" xfId="40025"/>
    <cellStyle name="Style 36 4 2" xfId="40026"/>
    <cellStyle name="Style 36 4 2 2" xfId="40027"/>
    <cellStyle name="Style 36 4 3" xfId="40028"/>
    <cellStyle name="Style 36 5" xfId="40029"/>
    <cellStyle name="Style 36 5 2" xfId="40030"/>
    <cellStyle name="Style 36 6" xfId="40031"/>
    <cellStyle name="Style 36 6 2" xfId="40032"/>
    <cellStyle name="Style 36 7" xfId="40033"/>
    <cellStyle name="Style 39" xfId="40034"/>
    <cellStyle name="Style 39 2" xfId="40035"/>
    <cellStyle name="Style 39 2 2" xfId="40036"/>
    <cellStyle name="Style 39 2 2 2" xfId="40037"/>
    <cellStyle name="Style 39 2 2 2 2" xfId="40038"/>
    <cellStyle name="Style 39 2 3" xfId="40039"/>
    <cellStyle name="Style 39 2 3 2" xfId="40040"/>
    <cellStyle name="Style 39 2 4" xfId="40041"/>
    <cellStyle name="Style 39 2 4 2" xfId="40042"/>
    <cellStyle name="Style 39 3" xfId="40043"/>
    <cellStyle name="Style 39 3 2" xfId="40044"/>
    <cellStyle name="Style 39 3 2 2" xfId="40045"/>
    <cellStyle name="Style 39 3 3" xfId="40046"/>
    <cellStyle name="Style 39 4" xfId="40047"/>
    <cellStyle name="Style 39 4 2" xfId="40048"/>
    <cellStyle name="Style 39 4 2 2" xfId="40049"/>
    <cellStyle name="Style 39 4 3" xfId="40050"/>
    <cellStyle name="Style 39 5" xfId="40051"/>
    <cellStyle name="Style 39 5 2" xfId="40052"/>
    <cellStyle name="Style 39 6" xfId="40053"/>
    <cellStyle name="Style 39 6 2" xfId="40054"/>
    <cellStyle name="STYLE1" xfId="40055"/>
    <cellStyle name="STYLE1 2" xfId="40056"/>
    <cellStyle name="STYLE2" xfId="40057"/>
    <cellStyle name="STYLE2 2" xfId="40058"/>
    <cellStyle name="STYLE3" xfId="40059"/>
    <cellStyle name="STYLE3 2" xfId="40060"/>
    <cellStyle name="SubHeading" xfId="40061"/>
    <cellStyle name="SubsidTitle" xfId="40062"/>
    <cellStyle name="sub-tl - Style3" xfId="40063"/>
    <cellStyle name="subtot - Style5" xfId="40064"/>
    <cellStyle name="Subtotal" xfId="40065"/>
    <cellStyle name="Sub-total" xfId="40066"/>
    <cellStyle name="Subtotal 10" xfId="40067"/>
    <cellStyle name="Sub-total 10" xfId="40068"/>
    <cellStyle name="Subtotal 10 10" xfId="40069"/>
    <cellStyle name="Sub-total 10 10" xfId="40070"/>
    <cellStyle name="Subtotal 10 10 2" xfId="40071"/>
    <cellStyle name="Sub-total 10 10 2" xfId="40072"/>
    <cellStyle name="Subtotal 10 10 3" xfId="40073"/>
    <cellStyle name="Sub-total 10 10 3" xfId="40074"/>
    <cellStyle name="Subtotal 10 10 4" xfId="40075"/>
    <cellStyle name="Sub-total 10 10 4" xfId="40076"/>
    <cellStyle name="Subtotal 10 10 5" xfId="40077"/>
    <cellStyle name="Sub-total 10 10 5" xfId="40078"/>
    <cellStyle name="Subtotal 10 10 6" xfId="40079"/>
    <cellStyle name="Sub-total 10 10 6" xfId="40080"/>
    <cellStyle name="Subtotal 10 11" xfId="40081"/>
    <cellStyle name="Sub-total 10 11" xfId="40082"/>
    <cellStyle name="Subtotal 10 11 2" xfId="40083"/>
    <cellStyle name="Sub-total 10 11 2" xfId="40084"/>
    <cellStyle name="Subtotal 10 11 3" xfId="40085"/>
    <cellStyle name="Sub-total 10 11 3" xfId="40086"/>
    <cellStyle name="Subtotal 10 11 4" xfId="40087"/>
    <cellStyle name="Sub-total 10 11 4" xfId="40088"/>
    <cellStyle name="Subtotal 10 11 5" xfId="40089"/>
    <cellStyle name="Sub-total 10 11 5" xfId="40090"/>
    <cellStyle name="Subtotal 10 11 6" xfId="40091"/>
    <cellStyle name="Sub-total 10 11 6" xfId="40092"/>
    <cellStyle name="Subtotal 10 12" xfId="40093"/>
    <cellStyle name="Sub-total 10 12" xfId="40094"/>
    <cellStyle name="Subtotal 10 12 2" xfId="40095"/>
    <cellStyle name="Sub-total 10 12 2" xfId="40096"/>
    <cellStyle name="Subtotal 10 12 3" xfId="40097"/>
    <cellStyle name="Sub-total 10 12 3" xfId="40098"/>
    <cellStyle name="Subtotal 10 12 4" xfId="40099"/>
    <cellStyle name="Sub-total 10 12 4" xfId="40100"/>
    <cellStyle name="Subtotal 10 12 5" xfId="40101"/>
    <cellStyle name="Sub-total 10 12 5" xfId="40102"/>
    <cellStyle name="Subtotal 10 12 6" xfId="40103"/>
    <cellStyle name="Sub-total 10 12 6" xfId="40104"/>
    <cellStyle name="Subtotal 10 13" xfId="40105"/>
    <cellStyle name="Sub-total 10 13" xfId="40106"/>
    <cellStyle name="Subtotal 10 13 2" xfId="40107"/>
    <cellStyle name="Sub-total 10 13 2" xfId="40108"/>
    <cellStyle name="Subtotal 10 13 3" xfId="40109"/>
    <cellStyle name="Sub-total 10 13 3" xfId="40110"/>
    <cellStyle name="Subtotal 10 13 4" xfId="40111"/>
    <cellStyle name="Sub-total 10 13 4" xfId="40112"/>
    <cellStyle name="Subtotal 10 13 5" xfId="40113"/>
    <cellStyle name="Sub-total 10 13 5" xfId="40114"/>
    <cellStyle name="Subtotal 10 13 6" xfId="40115"/>
    <cellStyle name="Sub-total 10 13 6" xfId="40116"/>
    <cellStyle name="Subtotal 10 14" xfId="40117"/>
    <cellStyle name="Sub-total 10 14" xfId="40118"/>
    <cellStyle name="Subtotal 10 15" xfId="40119"/>
    <cellStyle name="Sub-total 10 15" xfId="40120"/>
    <cellStyle name="Subtotal 10 16" xfId="40121"/>
    <cellStyle name="Sub-total 10 16" xfId="40122"/>
    <cellStyle name="Subtotal 10 17" xfId="40123"/>
    <cellStyle name="Sub-total 10 17" xfId="40124"/>
    <cellStyle name="Subtotal 10 18" xfId="40125"/>
    <cellStyle name="Sub-total 10 18" xfId="40126"/>
    <cellStyle name="Subtotal 10 2" xfId="40127"/>
    <cellStyle name="Sub-total 10 2" xfId="40128"/>
    <cellStyle name="Subtotal 10 2 2" xfId="40129"/>
    <cellStyle name="Sub-total 10 2 2" xfId="40130"/>
    <cellStyle name="Subtotal 10 2 3" xfId="40131"/>
    <cellStyle name="Sub-total 10 2 3" xfId="40132"/>
    <cellStyle name="Subtotal 10 2 4" xfId="40133"/>
    <cellStyle name="Sub-total 10 2 4" xfId="40134"/>
    <cellStyle name="Subtotal 10 2 5" xfId="40135"/>
    <cellStyle name="Sub-total 10 2 5" xfId="40136"/>
    <cellStyle name="Subtotal 10 2 6" xfId="40137"/>
    <cellStyle name="Sub-total 10 2 6" xfId="40138"/>
    <cellStyle name="Subtotal 10 3" xfId="40139"/>
    <cellStyle name="Sub-total 10 3" xfId="40140"/>
    <cellStyle name="Subtotal 10 3 2" xfId="40141"/>
    <cellStyle name="Sub-total 10 3 2" xfId="40142"/>
    <cellStyle name="Subtotal 10 3 3" xfId="40143"/>
    <cellStyle name="Sub-total 10 3 3" xfId="40144"/>
    <cellStyle name="Subtotal 10 3 4" xfId="40145"/>
    <cellStyle name="Sub-total 10 3 4" xfId="40146"/>
    <cellStyle name="Subtotal 10 3 5" xfId="40147"/>
    <cellStyle name="Sub-total 10 3 5" xfId="40148"/>
    <cellStyle name="Subtotal 10 3 6" xfId="40149"/>
    <cellStyle name="Sub-total 10 3 6" xfId="40150"/>
    <cellStyle name="Subtotal 10 4" xfId="40151"/>
    <cellStyle name="Sub-total 10 4" xfId="40152"/>
    <cellStyle name="Subtotal 10 4 2" xfId="40153"/>
    <cellStyle name="Sub-total 10 4 2" xfId="40154"/>
    <cellStyle name="Subtotal 10 4 3" xfId="40155"/>
    <cellStyle name="Sub-total 10 4 3" xfId="40156"/>
    <cellStyle name="Subtotal 10 4 4" xfId="40157"/>
    <cellStyle name="Sub-total 10 4 4" xfId="40158"/>
    <cellStyle name="Subtotal 10 4 5" xfId="40159"/>
    <cellStyle name="Sub-total 10 4 5" xfId="40160"/>
    <cellStyle name="Subtotal 10 4 6" xfId="40161"/>
    <cellStyle name="Sub-total 10 4 6" xfId="40162"/>
    <cellStyle name="Subtotal 10 5" xfId="40163"/>
    <cellStyle name="Sub-total 10 5" xfId="40164"/>
    <cellStyle name="Subtotal 10 5 2" xfId="40165"/>
    <cellStyle name="Sub-total 10 5 2" xfId="40166"/>
    <cellStyle name="Subtotal 10 5 3" xfId="40167"/>
    <cellStyle name="Sub-total 10 5 3" xfId="40168"/>
    <cellStyle name="Subtotal 10 5 4" xfId="40169"/>
    <cellStyle name="Sub-total 10 5 4" xfId="40170"/>
    <cellStyle name="Subtotal 10 5 5" xfId="40171"/>
    <cellStyle name="Sub-total 10 5 5" xfId="40172"/>
    <cellStyle name="Subtotal 10 5 6" xfId="40173"/>
    <cellStyle name="Sub-total 10 5 6" xfId="40174"/>
    <cellStyle name="Subtotal 10 6" xfId="40175"/>
    <cellStyle name="Sub-total 10 6" xfId="40176"/>
    <cellStyle name="Subtotal 10 6 2" xfId="40177"/>
    <cellStyle name="Sub-total 10 6 2" xfId="40178"/>
    <cellStyle name="Subtotal 10 6 3" xfId="40179"/>
    <cellStyle name="Sub-total 10 6 3" xfId="40180"/>
    <cellStyle name="Subtotal 10 6 4" xfId="40181"/>
    <cellStyle name="Sub-total 10 6 4" xfId="40182"/>
    <cellStyle name="Subtotal 10 6 5" xfId="40183"/>
    <cellStyle name="Sub-total 10 6 5" xfId="40184"/>
    <cellStyle name="Subtotal 10 6 6" xfId="40185"/>
    <cellStyle name="Sub-total 10 6 6" xfId="40186"/>
    <cellStyle name="Subtotal 10 7" xfId="40187"/>
    <cellStyle name="Sub-total 10 7" xfId="40188"/>
    <cellStyle name="Subtotal 10 7 2" xfId="40189"/>
    <cellStyle name="Sub-total 10 7 2" xfId="40190"/>
    <cellStyle name="Subtotal 10 7 3" xfId="40191"/>
    <cellStyle name="Sub-total 10 7 3" xfId="40192"/>
    <cellStyle name="Subtotal 10 7 4" xfId="40193"/>
    <cellStyle name="Sub-total 10 7 4" xfId="40194"/>
    <cellStyle name="Subtotal 10 7 5" xfId="40195"/>
    <cellStyle name="Sub-total 10 7 5" xfId="40196"/>
    <cellStyle name="Subtotal 10 7 6" xfId="40197"/>
    <cellStyle name="Sub-total 10 7 6" xfId="40198"/>
    <cellStyle name="Subtotal 10 8" xfId="40199"/>
    <cellStyle name="Sub-total 10 8" xfId="40200"/>
    <cellStyle name="Subtotal 10 8 2" xfId="40201"/>
    <cellStyle name="Sub-total 10 8 2" xfId="40202"/>
    <cellStyle name="Subtotal 10 8 3" xfId="40203"/>
    <cellStyle name="Sub-total 10 8 3" xfId="40204"/>
    <cellStyle name="Subtotal 10 8 4" xfId="40205"/>
    <cellStyle name="Sub-total 10 8 4" xfId="40206"/>
    <cellStyle name="Subtotal 10 8 5" xfId="40207"/>
    <cellStyle name="Sub-total 10 8 5" xfId="40208"/>
    <cellStyle name="Subtotal 10 8 6" xfId="40209"/>
    <cellStyle name="Sub-total 10 8 6" xfId="40210"/>
    <cellStyle name="Subtotal 10 9" xfId="40211"/>
    <cellStyle name="Sub-total 10 9" xfId="40212"/>
    <cellStyle name="Subtotal 10 9 2" xfId="40213"/>
    <cellStyle name="Sub-total 10 9 2" xfId="40214"/>
    <cellStyle name="Subtotal 10 9 3" xfId="40215"/>
    <cellStyle name="Sub-total 10 9 3" xfId="40216"/>
    <cellStyle name="Subtotal 10 9 4" xfId="40217"/>
    <cellStyle name="Sub-total 10 9 4" xfId="40218"/>
    <cellStyle name="Subtotal 10 9 5" xfId="40219"/>
    <cellStyle name="Sub-total 10 9 5" xfId="40220"/>
    <cellStyle name="Subtotal 10 9 6" xfId="40221"/>
    <cellStyle name="Sub-total 10 9 6" xfId="40222"/>
    <cellStyle name="Subtotal 11" xfId="40223"/>
    <cellStyle name="Sub-total 11" xfId="40224"/>
    <cellStyle name="Subtotal 11 10" xfId="40225"/>
    <cellStyle name="Sub-total 11 10" xfId="40226"/>
    <cellStyle name="Subtotal 11 10 2" xfId="40227"/>
    <cellStyle name="Sub-total 11 10 2" xfId="40228"/>
    <cellStyle name="Subtotal 11 10 3" xfId="40229"/>
    <cellStyle name="Sub-total 11 10 3" xfId="40230"/>
    <cellStyle name="Subtotal 11 10 4" xfId="40231"/>
    <cellStyle name="Sub-total 11 10 4" xfId="40232"/>
    <cellStyle name="Subtotal 11 10 5" xfId="40233"/>
    <cellStyle name="Sub-total 11 10 5" xfId="40234"/>
    <cellStyle name="Subtotal 11 10 6" xfId="40235"/>
    <cellStyle name="Sub-total 11 10 6" xfId="40236"/>
    <cellStyle name="Subtotal 11 11" xfId="40237"/>
    <cellStyle name="Sub-total 11 11" xfId="40238"/>
    <cellStyle name="Subtotal 11 11 2" xfId="40239"/>
    <cellStyle name="Sub-total 11 11 2" xfId="40240"/>
    <cellStyle name="Subtotal 11 11 3" xfId="40241"/>
    <cellStyle name="Sub-total 11 11 3" xfId="40242"/>
    <cellStyle name="Subtotal 11 11 4" xfId="40243"/>
    <cellStyle name="Sub-total 11 11 4" xfId="40244"/>
    <cellStyle name="Subtotal 11 11 5" xfId="40245"/>
    <cellStyle name="Sub-total 11 11 5" xfId="40246"/>
    <cellStyle name="Subtotal 11 11 6" xfId="40247"/>
    <cellStyle name="Sub-total 11 11 6" xfId="40248"/>
    <cellStyle name="Subtotal 11 12" xfId="40249"/>
    <cellStyle name="Sub-total 11 12" xfId="40250"/>
    <cellStyle name="Subtotal 11 12 2" xfId="40251"/>
    <cellStyle name="Sub-total 11 12 2" xfId="40252"/>
    <cellStyle name="Subtotal 11 12 3" xfId="40253"/>
    <cellStyle name="Sub-total 11 12 3" xfId="40254"/>
    <cellStyle name="Subtotal 11 12 4" xfId="40255"/>
    <cellStyle name="Sub-total 11 12 4" xfId="40256"/>
    <cellStyle name="Subtotal 11 12 5" xfId="40257"/>
    <cellStyle name="Sub-total 11 12 5" xfId="40258"/>
    <cellStyle name="Subtotal 11 12 6" xfId="40259"/>
    <cellStyle name="Sub-total 11 12 6" xfId="40260"/>
    <cellStyle name="Subtotal 11 13" xfId="40261"/>
    <cellStyle name="Sub-total 11 13" xfId="40262"/>
    <cellStyle name="Subtotal 11 13 2" xfId="40263"/>
    <cellStyle name="Sub-total 11 13 2" xfId="40264"/>
    <cellStyle name="Subtotal 11 13 3" xfId="40265"/>
    <cellStyle name="Sub-total 11 13 3" xfId="40266"/>
    <cellStyle name="Subtotal 11 13 4" xfId="40267"/>
    <cellStyle name="Sub-total 11 13 4" xfId="40268"/>
    <cellStyle name="Subtotal 11 13 5" xfId="40269"/>
    <cellStyle name="Sub-total 11 13 5" xfId="40270"/>
    <cellStyle name="Subtotal 11 13 6" xfId="40271"/>
    <cellStyle name="Sub-total 11 13 6" xfId="40272"/>
    <cellStyle name="Subtotal 11 14" xfId="40273"/>
    <cellStyle name="Sub-total 11 14" xfId="40274"/>
    <cellStyle name="Subtotal 11 15" xfId="40275"/>
    <cellStyle name="Sub-total 11 15" xfId="40276"/>
    <cellStyle name="Subtotal 11 16" xfId="40277"/>
    <cellStyle name="Sub-total 11 16" xfId="40278"/>
    <cellStyle name="Subtotal 11 17" xfId="40279"/>
    <cellStyle name="Sub-total 11 17" xfId="40280"/>
    <cellStyle name="Subtotal 11 18" xfId="40281"/>
    <cellStyle name="Sub-total 11 18" xfId="40282"/>
    <cellStyle name="Subtotal 11 2" xfId="40283"/>
    <cellStyle name="Sub-total 11 2" xfId="40284"/>
    <cellStyle name="Subtotal 11 2 2" xfId="40285"/>
    <cellStyle name="Sub-total 11 2 2" xfId="40286"/>
    <cellStyle name="Subtotal 11 2 3" xfId="40287"/>
    <cellStyle name="Sub-total 11 2 3" xfId="40288"/>
    <cellStyle name="Subtotal 11 2 4" xfId="40289"/>
    <cellStyle name="Sub-total 11 2 4" xfId="40290"/>
    <cellStyle name="Subtotal 11 2 5" xfId="40291"/>
    <cellStyle name="Sub-total 11 2 5" xfId="40292"/>
    <cellStyle name="Subtotal 11 2 6" xfId="40293"/>
    <cellStyle name="Sub-total 11 2 6" xfId="40294"/>
    <cellStyle name="Subtotal 11 3" xfId="40295"/>
    <cellStyle name="Sub-total 11 3" xfId="40296"/>
    <cellStyle name="Subtotal 11 3 2" xfId="40297"/>
    <cellStyle name="Sub-total 11 3 2" xfId="40298"/>
    <cellStyle name="Subtotal 11 3 3" xfId="40299"/>
    <cellStyle name="Sub-total 11 3 3" xfId="40300"/>
    <cellStyle name="Subtotal 11 3 4" xfId="40301"/>
    <cellStyle name="Sub-total 11 3 4" xfId="40302"/>
    <cellStyle name="Subtotal 11 3 5" xfId="40303"/>
    <cellStyle name="Sub-total 11 3 5" xfId="40304"/>
    <cellStyle name="Subtotal 11 3 6" xfId="40305"/>
    <cellStyle name="Sub-total 11 3 6" xfId="40306"/>
    <cellStyle name="Subtotal 11 4" xfId="40307"/>
    <cellStyle name="Sub-total 11 4" xfId="40308"/>
    <cellStyle name="Subtotal 11 4 2" xfId="40309"/>
    <cellStyle name="Sub-total 11 4 2" xfId="40310"/>
    <cellStyle name="Subtotal 11 4 3" xfId="40311"/>
    <cellStyle name="Sub-total 11 4 3" xfId="40312"/>
    <cellStyle name="Subtotal 11 4 4" xfId="40313"/>
    <cellStyle name="Sub-total 11 4 4" xfId="40314"/>
    <cellStyle name="Subtotal 11 4 5" xfId="40315"/>
    <cellStyle name="Sub-total 11 4 5" xfId="40316"/>
    <cellStyle name="Subtotal 11 4 6" xfId="40317"/>
    <cellStyle name="Sub-total 11 4 6" xfId="40318"/>
    <cellStyle name="Subtotal 11 5" xfId="40319"/>
    <cellStyle name="Sub-total 11 5" xfId="40320"/>
    <cellStyle name="Subtotal 11 5 2" xfId="40321"/>
    <cellStyle name="Sub-total 11 5 2" xfId="40322"/>
    <cellStyle name="Subtotal 11 5 3" xfId="40323"/>
    <cellStyle name="Sub-total 11 5 3" xfId="40324"/>
    <cellStyle name="Subtotal 11 5 4" xfId="40325"/>
    <cellStyle name="Sub-total 11 5 4" xfId="40326"/>
    <cellStyle name="Subtotal 11 5 5" xfId="40327"/>
    <cellStyle name="Sub-total 11 5 5" xfId="40328"/>
    <cellStyle name="Subtotal 11 5 6" xfId="40329"/>
    <cellStyle name="Sub-total 11 5 6" xfId="40330"/>
    <cellStyle name="Subtotal 11 6" xfId="40331"/>
    <cellStyle name="Sub-total 11 6" xfId="40332"/>
    <cellStyle name="Subtotal 11 6 2" xfId="40333"/>
    <cellStyle name="Sub-total 11 6 2" xfId="40334"/>
    <cellStyle name="Subtotal 11 6 3" xfId="40335"/>
    <cellStyle name="Sub-total 11 6 3" xfId="40336"/>
    <cellStyle name="Subtotal 11 6 4" xfId="40337"/>
    <cellStyle name="Sub-total 11 6 4" xfId="40338"/>
    <cellStyle name="Subtotal 11 6 5" xfId="40339"/>
    <cellStyle name="Sub-total 11 6 5" xfId="40340"/>
    <cellStyle name="Subtotal 11 6 6" xfId="40341"/>
    <cellStyle name="Sub-total 11 6 6" xfId="40342"/>
    <cellStyle name="Subtotal 11 7" xfId="40343"/>
    <cellStyle name="Sub-total 11 7" xfId="40344"/>
    <cellStyle name="Subtotal 11 7 2" xfId="40345"/>
    <cellStyle name="Sub-total 11 7 2" xfId="40346"/>
    <cellStyle name="Subtotal 11 7 3" xfId="40347"/>
    <cellStyle name="Sub-total 11 7 3" xfId="40348"/>
    <cellStyle name="Subtotal 11 7 4" xfId="40349"/>
    <cellStyle name="Sub-total 11 7 4" xfId="40350"/>
    <cellStyle name="Subtotal 11 7 5" xfId="40351"/>
    <cellStyle name="Sub-total 11 7 5" xfId="40352"/>
    <cellStyle name="Subtotal 11 7 6" xfId="40353"/>
    <cellStyle name="Sub-total 11 7 6" xfId="40354"/>
    <cellStyle name="Subtotal 11 8" xfId="40355"/>
    <cellStyle name="Sub-total 11 8" xfId="40356"/>
    <cellStyle name="Subtotal 11 8 2" xfId="40357"/>
    <cellStyle name="Sub-total 11 8 2" xfId="40358"/>
    <cellStyle name="Subtotal 11 8 3" xfId="40359"/>
    <cellStyle name="Sub-total 11 8 3" xfId="40360"/>
    <cellStyle name="Subtotal 11 8 4" xfId="40361"/>
    <cellStyle name="Sub-total 11 8 4" xfId="40362"/>
    <cellStyle name="Subtotal 11 8 5" xfId="40363"/>
    <cellStyle name="Sub-total 11 8 5" xfId="40364"/>
    <cellStyle name="Subtotal 11 8 6" xfId="40365"/>
    <cellStyle name="Sub-total 11 8 6" xfId="40366"/>
    <cellStyle name="Subtotal 11 9" xfId="40367"/>
    <cellStyle name="Sub-total 11 9" xfId="40368"/>
    <cellStyle name="Subtotal 11 9 2" xfId="40369"/>
    <cellStyle name="Sub-total 11 9 2" xfId="40370"/>
    <cellStyle name="Subtotal 11 9 3" xfId="40371"/>
    <cellStyle name="Sub-total 11 9 3" xfId="40372"/>
    <cellStyle name="Subtotal 11 9 4" xfId="40373"/>
    <cellStyle name="Sub-total 11 9 4" xfId="40374"/>
    <cellStyle name="Subtotal 11 9 5" xfId="40375"/>
    <cellStyle name="Sub-total 11 9 5" xfId="40376"/>
    <cellStyle name="Subtotal 11 9 6" xfId="40377"/>
    <cellStyle name="Sub-total 11 9 6" xfId="40378"/>
    <cellStyle name="Subtotal 12" xfId="40379"/>
    <cellStyle name="Sub-total 12" xfId="40380"/>
    <cellStyle name="Subtotal 12 10" xfId="40381"/>
    <cellStyle name="Sub-total 12 10" xfId="40382"/>
    <cellStyle name="Subtotal 12 10 2" xfId="40383"/>
    <cellStyle name="Sub-total 12 10 2" xfId="40384"/>
    <cellStyle name="Subtotal 12 10 3" xfId="40385"/>
    <cellStyle name="Sub-total 12 10 3" xfId="40386"/>
    <cellStyle name="Subtotal 12 10 4" xfId="40387"/>
    <cellStyle name="Sub-total 12 10 4" xfId="40388"/>
    <cellStyle name="Subtotal 12 10 5" xfId="40389"/>
    <cellStyle name="Sub-total 12 10 5" xfId="40390"/>
    <cellStyle name="Subtotal 12 10 6" xfId="40391"/>
    <cellStyle name="Sub-total 12 10 6" xfId="40392"/>
    <cellStyle name="Subtotal 12 11" xfId="40393"/>
    <cellStyle name="Sub-total 12 11" xfId="40394"/>
    <cellStyle name="Subtotal 12 11 2" xfId="40395"/>
    <cellStyle name="Sub-total 12 11 2" xfId="40396"/>
    <cellStyle name="Subtotal 12 11 3" xfId="40397"/>
    <cellStyle name="Sub-total 12 11 3" xfId="40398"/>
    <cellStyle name="Subtotal 12 11 4" xfId="40399"/>
    <cellStyle name="Sub-total 12 11 4" xfId="40400"/>
    <cellStyle name="Subtotal 12 11 5" xfId="40401"/>
    <cellStyle name="Sub-total 12 11 5" xfId="40402"/>
    <cellStyle name="Subtotal 12 11 6" xfId="40403"/>
    <cellStyle name="Sub-total 12 11 6" xfId="40404"/>
    <cellStyle name="Subtotal 12 12" xfId="40405"/>
    <cellStyle name="Sub-total 12 12" xfId="40406"/>
    <cellStyle name="Subtotal 12 12 2" xfId="40407"/>
    <cellStyle name="Sub-total 12 12 2" xfId="40408"/>
    <cellStyle name="Subtotal 12 12 3" xfId="40409"/>
    <cellStyle name="Sub-total 12 12 3" xfId="40410"/>
    <cellStyle name="Subtotal 12 12 4" xfId="40411"/>
    <cellStyle name="Sub-total 12 12 4" xfId="40412"/>
    <cellStyle name="Subtotal 12 12 5" xfId="40413"/>
    <cellStyle name="Sub-total 12 12 5" xfId="40414"/>
    <cellStyle name="Subtotal 12 12 6" xfId="40415"/>
    <cellStyle name="Sub-total 12 12 6" xfId="40416"/>
    <cellStyle name="Subtotal 12 13" xfId="40417"/>
    <cellStyle name="Sub-total 12 13" xfId="40418"/>
    <cellStyle name="Subtotal 12 13 2" xfId="40419"/>
    <cellStyle name="Sub-total 12 13 2" xfId="40420"/>
    <cellStyle name="Subtotal 12 13 3" xfId="40421"/>
    <cellStyle name="Sub-total 12 13 3" xfId="40422"/>
    <cellStyle name="Subtotal 12 13 4" xfId="40423"/>
    <cellStyle name="Sub-total 12 13 4" xfId="40424"/>
    <cellStyle name="Subtotal 12 13 5" xfId="40425"/>
    <cellStyle name="Sub-total 12 13 5" xfId="40426"/>
    <cellStyle name="Subtotal 12 13 6" xfId="40427"/>
    <cellStyle name="Sub-total 12 13 6" xfId="40428"/>
    <cellStyle name="Subtotal 12 14" xfId="40429"/>
    <cellStyle name="Sub-total 12 14" xfId="40430"/>
    <cellStyle name="Subtotal 12 15" xfId="40431"/>
    <cellStyle name="Sub-total 12 15" xfId="40432"/>
    <cellStyle name="Subtotal 12 16" xfId="40433"/>
    <cellStyle name="Sub-total 12 16" xfId="40434"/>
    <cellStyle name="Subtotal 12 17" xfId="40435"/>
    <cellStyle name="Sub-total 12 17" xfId="40436"/>
    <cellStyle name="Subtotal 12 18" xfId="40437"/>
    <cellStyle name="Sub-total 12 18" xfId="40438"/>
    <cellStyle name="Subtotal 12 2" xfId="40439"/>
    <cellStyle name="Sub-total 12 2" xfId="40440"/>
    <cellStyle name="Subtotal 12 2 2" xfId="40441"/>
    <cellStyle name="Sub-total 12 2 2" xfId="40442"/>
    <cellStyle name="Subtotal 12 2 3" xfId="40443"/>
    <cellStyle name="Sub-total 12 2 3" xfId="40444"/>
    <cellStyle name="Subtotal 12 2 4" xfId="40445"/>
    <cellStyle name="Sub-total 12 2 4" xfId="40446"/>
    <cellStyle name="Subtotal 12 2 5" xfId="40447"/>
    <cellStyle name="Sub-total 12 2 5" xfId="40448"/>
    <cellStyle name="Subtotal 12 2 6" xfId="40449"/>
    <cellStyle name="Sub-total 12 2 6" xfId="40450"/>
    <cellStyle name="Subtotal 12 3" xfId="40451"/>
    <cellStyle name="Sub-total 12 3" xfId="40452"/>
    <cellStyle name="Subtotal 12 3 2" xfId="40453"/>
    <cellStyle name="Sub-total 12 3 2" xfId="40454"/>
    <cellStyle name="Subtotal 12 3 3" xfId="40455"/>
    <cellStyle name="Sub-total 12 3 3" xfId="40456"/>
    <cellStyle name="Subtotal 12 3 4" xfId="40457"/>
    <cellStyle name="Sub-total 12 3 4" xfId="40458"/>
    <cellStyle name="Subtotal 12 3 5" xfId="40459"/>
    <cellStyle name="Sub-total 12 3 5" xfId="40460"/>
    <cellStyle name="Subtotal 12 3 6" xfId="40461"/>
    <cellStyle name="Sub-total 12 3 6" xfId="40462"/>
    <cellStyle name="Subtotal 12 4" xfId="40463"/>
    <cellStyle name="Sub-total 12 4" xfId="40464"/>
    <cellStyle name="Subtotal 12 4 2" xfId="40465"/>
    <cellStyle name="Sub-total 12 4 2" xfId="40466"/>
    <cellStyle name="Subtotal 12 4 3" xfId="40467"/>
    <cellStyle name="Sub-total 12 4 3" xfId="40468"/>
    <cellStyle name="Subtotal 12 4 4" xfId="40469"/>
    <cellStyle name="Sub-total 12 4 4" xfId="40470"/>
    <cellStyle name="Subtotal 12 4 5" xfId="40471"/>
    <cellStyle name="Sub-total 12 4 5" xfId="40472"/>
    <cellStyle name="Subtotal 12 4 6" xfId="40473"/>
    <cellStyle name="Sub-total 12 4 6" xfId="40474"/>
    <cellStyle name="Subtotal 12 5" xfId="40475"/>
    <cellStyle name="Sub-total 12 5" xfId="40476"/>
    <cellStyle name="Subtotal 12 5 2" xfId="40477"/>
    <cellStyle name="Sub-total 12 5 2" xfId="40478"/>
    <cellStyle name="Subtotal 12 5 3" xfId="40479"/>
    <cellStyle name="Sub-total 12 5 3" xfId="40480"/>
    <cellStyle name="Subtotal 12 5 4" xfId="40481"/>
    <cellStyle name="Sub-total 12 5 4" xfId="40482"/>
    <cellStyle name="Subtotal 12 5 5" xfId="40483"/>
    <cellStyle name="Sub-total 12 5 5" xfId="40484"/>
    <cellStyle name="Subtotal 12 5 6" xfId="40485"/>
    <cellStyle name="Sub-total 12 5 6" xfId="40486"/>
    <cellStyle name="Subtotal 12 6" xfId="40487"/>
    <cellStyle name="Sub-total 12 6" xfId="40488"/>
    <cellStyle name="Subtotal 12 6 2" xfId="40489"/>
    <cellStyle name="Sub-total 12 6 2" xfId="40490"/>
    <cellStyle name="Subtotal 12 6 3" xfId="40491"/>
    <cellStyle name="Sub-total 12 6 3" xfId="40492"/>
    <cellStyle name="Subtotal 12 6 4" xfId="40493"/>
    <cellStyle name="Sub-total 12 6 4" xfId="40494"/>
    <cellStyle name="Subtotal 12 6 5" xfId="40495"/>
    <cellStyle name="Sub-total 12 6 5" xfId="40496"/>
    <cellStyle name="Subtotal 12 6 6" xfId="40497"/>
    <cellStyle name="Sub-total 12 6 6" xfId="40498"/>
    <cellStyle name="Subtotal 12 7" xfId="40499"/>
    <cellStyle name="Sub-total 12 7" xfId="40500"/>
    <cellStyle name="Subtotal 12 7 2" xfId="40501"/>
    <cellStyle name="Sub-total 12 7 2" xfId="40502"/>
    <cellStyle name="Subtotal 12 7 3" xfId="40503"/>
    <cellStyle name="Sub-total 12 7 3" xfId="40504"/>
    <cellStyle name="Subtotal 12 7 4" xfId="40505"/>
    <cellStyle name="Sub-total 12 7 4" xfId="40506"/>
    <cellStyle name="Subtotal 12 7 5" xfId="40507"/>
    <cellStyle name="Sub-total 12 7 5" xfId="40508"/>
    <cellStyle name="Subtotal 12 7 6" xfId="40509"/>
    <cellStyle name="Sub-total 12 7 6" xfId="40510"/>
    <cellStyle name="Subtotal 12 8" xfId="40511"/>
    <cellStyle name="Sub-total 12 8" xfId="40512"/>
    <cellStyle name="Subtotal 12 8 2" xfId="40513"/>
    <cellStyle name="Sub-total 12 8 2" xfId="40514"/>
    <cellStyle name="Subtotal 12 8 3" xfId="40515"/>
    <cellStyle name="Sub-total 12 8 3" xfId="40516"/>
    <cellStyle name="Subtotal 12 8 4" xfId="40517"/>
    <cellStyle name="Sub-total 12 8 4" xfId="40518"/>
    <cellStyle name="Subtotal 12 8 5" xfId="40519"/>
    <cellStyle name="Sub-total 12 8 5" xfId="40520"/>
    <cellStyle name="Subtotal 12 8 6" xfId="40521"/>
    <cellStyle name="Sub-total 12 8 6" xfId="40522"/>
    <cellStyle name="Subtotal 12 9" xfId="40523"/>
    <cellStyle name="Sub-total 12 9" xfId="40524"/>
    <cellStyle name="Subtotal 12 9 2" xfId="40525"/>
    <cellStyle name="Sub-total 12 9 2" xfId="40526"/>
    <cellStyle name="Subtotal 12 9 3" xfId="40527"/>
    <cellStyle name="Sub-total 12 9 3" xfId="40528"/>
    <cellStyle name="Subtotal 12 9 4" xfId="40529"/>
    <cellStyle name="Sub-total 12 9 4" xfId="40530"/>
    <cellStyle name="Subtotal 12 9 5" xfId="40531"/>
    <cellStyle name="Sub-total 12 9 5" xfId="40532"/>
    <cellStyle name="Subtotal 12 9 6" xfId="40533"/>
    <cellStyle name="Sub-total 12 9 6" xfId="40534"/>
    <cellStyle name="Subtotal 13" xfId="40535"/>
    <cellStyle name="Sub-total 13" xfId="40536"/>
    <cellStyle name="Subtotal 13 10" xfId="40537"/>
    <cellStyle name="Sub-total 13 10" xfId="40538"/>
    <cellStyle name="Subtotal 13 10 2" xfId="40539"/>
    <cellStyle name="Sub-total 13 10 2" xfId="40540"/>
    <cellStyle name="Subtotal 13 10 3" xfId="40541"/>
    <cellStyle name="Sub-total 13 10 3" xfId="40542"/>
    <cellStyle name="Subtotal 13 10 4" xfId="40543"/>
    <cellStyle name="Sub-total 13 10 4" xfId="40544"/>
    <cellStyle name="Subtotal 13 10 5" xfId="40545"/>
    <cellStyle name="Sub-total 13 10 5" xfId="40546"/>
    <cellStyle name="Subtotal 13 10 6" xfId="40547"/>
    <cellStyle name="Sub-total 13 10 6" xfId="40548"/>
    <cellStyle name="Subtotal 13 11" xfId="40549"/>
    <cellStyle name="Sub-total 13 11" xfId="40550"/>
    <cellStyle name="Subtotal 13 11 2" xfId="40551"/>
    <cellStyle name="Sub-total 13 11 2" xfId="40552"/>
    <cellStyle name="Subtotal 13 11 3" xfId="40553"/>
    <cellStyle name="Sub-total 13 11 3" xfId="40554"/>
    <cellStyle name="Subtotal 13 11 4" xfId="40555"/>
    <cellStyle name="Sub-total 13 11 4" xfId="40556"/>
    <cellStyle name="Subtotal 13 11 5" xfId="40557"/>
    <cellStyle name="Sub-total 13 11 5" xfId="40558"/>
    <cellStyle name="Subtotal 13 11 6" xfId="40559"/>
    <cellStyle name="Sub-total 13 11 6" xfId="40560"/>
    <cellStyle name="Subtotal 13 12" xfId="40561"/>
    <cellStyle name="Sub-total 13 12" xfId="40562"/>
    <cellStyle name="Subtotal 13 12 2" xfId="40563"/>
    <cellStyle name="Sub-total 13 12 2" xfId="40564"/>
    <cellStyle name="Subtotal 13 12 3" xfId="40565"/>
    <cellStyle name="Sub-total 13 12 3" xfId="40566"/>
    <cellStyle name="Subtotal 13 12 4" xfId="40567"/>
    <cellStyle name="Sub-total 13 12 4" xfId="40568"/>
    <cellStyle name="Subtotal 13 12 5" xfId="40569"/>
    <cellStyle name="Sub-total 13 12 5" xfId="40570"/>
    <cellStyle name="Subtotal 13 12 6" xfId="40571"/>
    <cellStyle name="Sub-total 13 12 6" xfId="40572"/>
    <cellStyle name="Subtotal 13 13" xfId="40573"/>
    <cellStyle name="Sub-total 13 13" xfId="40574"/>
    <cellStyle name="Subtotal 13 13 2" xfId="40575"/>
    <cellStyle name="Sub-total 13 13 2" xfId="40576"/>
    <cellStyle name="Subtotal 13 13 3" xfId="40577"/>
    <cellStyle name="Sub-total 13 13 3" xfId="40578"/>
    <cellStyle name="Subtotal 13 13 4" xfId="40579"/>
    <cellStyle name="Sub-total 13 13 4" xfId="40580"/>
    <cellStyle name="Subtotal 13 13 5" xfId="40581"/>
    <cellStyle name="Sub-total 13 13 5" xfId="40582"/>
    <cellStyle name="Subtotal 13 13 6" xfId="40583"/>
    <cellStyle name="Sub-total 13 13 6" xfId="40584"/>
    <cellStyle name="Subtotal 13 14" xfId="40585"/>
    <cellStyle name="Sub-total 13 14" xfId="40586"/>
    <cellStyle name="Subtotal 13 15" xfId="40587"/>
    <cellStyle name="Sub-total 13 15" xfId="40588"/>
    <cellStyle name="Subtotal 13 16" xfId="40589"/>
    <cellStyle name="Sub-total 13 16" xfId="40590"/>
    <cellStyle name="Subtotal 13 17" xfId="40591"/>
    <cellStyle name="Sub-total 13 17" xfId="40592"/>
    <cellStyle name="Subtotal 13 18" xfId="40593"/>
    <cellStyle name="Sub-total 13 18" xfId="40594"/>
    <cellStyle name="Subtotal 13 2" xfId="40595"/>
    <cellStyle name="Sub-total 13 2" xfId="40596"/>
    <cellStyle name="Subtotal 13 2 2" xfId="40597"/>
    <cellStyle name="Sub-total 13 2 2" xfId="40598"/>
    <cellStyle name="Subtotal 13 2 3" xfId="40599"/>
    <cellStyle name="Sub-total 13 2 3" xfId="40600"/>
    <cellStyle name="Subtotal 13 2 4" xfId="40601"/>
    <cellStyle name="Sub-total 13 2 4" xfId="40602"/>
    <cellStyle name="Subtotal 13 2 5" xfId="40603"/>
    <cellStyle name="Sub-total 13 2 5" xfId="40604"/>
    <cellStyle name="Subtotal 13 2 6" xfId="40605"/>
    <cellStyle name="Sub-total 13 2 6" xfId="40606"/>
    <cellStyle name="Subtotal 13 3" xfId="40607"/>
    <cellStyle name="Sub-total 13 3" xfId="40608"/>
    <cellStyle name="Subtotal 13 3 2" xfId="40609"/>
    <cellStyle name="Sub-total 13 3 2" xfId="40610"/>
    <cellStyle name="Subtotal 13 3 3" xfId="40611"/>
    <cellStyle name="Sub-total 13 3 3" xfId="40612"/>
    <cellStyle name="Subtotal 13 3 4" xfId="40613"/>
    <cellStyle name="Sub-total 13 3 4" xfId="40614"/>
    <cellStyle name="Subtotal 13 3 5" xfId="40615"/>
    <cellStyle name="Sub-total 13 3 5" xfId="40616"/>
    <cellStyle name="Subtotal 13 3 6" xfId="40617"/>
    <cellStyle name="Sub-total 13 3 6" xfId="40618"/>
    <cellStyle name="Subtotal 13 4" xfId="40619"/>
    <cellStyle name="Sub-total 13 4" xfId="40620"/>
    <cellStyle name="Subtotal 13 4 2" xfId="40621"/>
    <cellStyle name="Sub-total 13 4 2" xfId="40622"/>
    <cellStyle name="Subtotal 13 4 3" xfId="40623"/>
    <cellStyle name="Sub-total 13 4 3" xfId="40624"/>
    <cellStyle name="Subtotal 13 4 4" xfId="40625"/>
    <cellStyle name="Sub-total 13 4 4" xfId="40626"/>
    <cellStyle name="Subtotal 13 4 5" xfId="40627"/>
    <cellStyle name="Sub-total 13 4 5" xfId="40628"/>
    <cellStyle name="Subtotal 13 4 6" xfId="40629"/>
    <cellStyle name="Sub-total 13 4 6" xfId="40630"/>
    <cellStyle name="Subtotal 13 5" xfId="40631"/>
    <cellStyle name="Sub-total 13 5" xfId="40632"/>
    <cellStyle name="Subtotal 13 5 2" xfId="40633"/>
    <cellStyle name="Sub-total 13 5 2" xfId="40634"/>
    <cellStyle name="Subtotal 13 5 3" xfId="40635"/>
    <cellStyle name="Sub-total 13 5 3" xfId="40636"/>
    <cellStyle name="Subtotal 13 5 4" xfId="40637"/>
    <cellStyle name="Sub-total 13 5 4" xfId="40638"/>
    <cellStyle name="Subtotal 13 5 5" xfId="40639"/>
    <cellStyle name="Sub-total 13 5 5" xfId="40640"/>
    <cellStyle name="Subtotal 13 5 6" xfId="40641"/>
    <cellStyle name="Sub-total 13 5 6" xfId="40642"/>
    <cellStyle name="Subtotal 13 6" xfId="40643"/>
    <cellStyle name="Sub-total 13 6" xfId="40644"/>
    <cellStyle name="Subtotal 13 6 2" xfId="40645"/>
    <cellStyle name="Sub-total 13 6 2" xfId="40646"/>
    <cellStyle name="Subtotal 13 6 3" xfId="40647"/>
    <cellStyle name="Sub-total 13 6 3" xfId="40648"/>
    <cellStyle name="Subtotal 13 6 4" xfId="40649"/>
    <cellStyle name="Sub-total 13 6 4" xfId="40650"/>
    <cellStyle name="Subtotal 13 6 5" xfId="40651"/>
    <cellStyle name="Sub-total 13 6 5" xfId="40652"/>
    <cellStyle name="Subtotal 13 6 6" xfId="40653"/>
    <cellStyle name="Sub-total 13 6 6" xfId="40654"/>
    <cellStyle name="Subtotal 13 7" xfId="40655"/>
    <cellStyle name="Sub-total 13 7" xfId="40656"/>
    <cellStyle name="Subtotal 13 7 2" xfId="40657"/>
    <cellStyle name="Sub-total 13 7 2" xfId="40658"/>
    <cellStyle name="Subtotal 13 7 3" xfId="40659"/>
    <cellStyle name="Sub-total 13 7 3" xfId="40660"/>
    <cellStyle name="Subtotal 13 7 4" xfId="40661"/>
    <cellStyle name="Sub-total 13 7 4" xfId="40662"/>
    <cellStyle name="Subtotal 13 7 5" xfId="40663"/>
    <cellStyle name="Sub-total 13 7 5" xfId="40664"/>
    <cellStyle name="Subtotal 13 7 6" xfId="40665"/>
    <cellStyle name="Sub-total 13 7 6" xfId="40666"/>
    <cellStyle name="Subtotal 13 8" xfId="40667"/>
    <cellStyle name="Sub-total 13 8" xfId="40668"/>
    <cellStyle name="Subtotal 13 8 2" xfId="40669"/>
    <cellStyle name="Sub-total 13 8 2" xfId="40670"/>
    <cellStyle name="Subtotal 13 8 3" xfId="40671"/>
    <cellStyle name="Sub-total 13 8 3" xfId="40672"/>
    <cellStyle name="Subtotal 13 8 4" xfId="40673"/>
    <cellStyle name="Sub-total 13 8 4" xfId="40674"/>
    <cellStyle name="Subtotal 13 8 5" xfId="40675"/>
    <cellStyle name="Sub-total 13 8 5" xfId="40676"/>
    <cellStyle name="Subtotal 13 8 6" xfId="40677"/>
    <cellStyle name="Sub-total 13 8 6" xfId="40678"/>
    <cellStyle name="Subtotal 13 9" xfId="40679"/>
    <cellStyle name="Sub-total 13 9" xfId="40680"/>
    <cellStyle name="Subtotal 13 9 2" xfId="40681"/>
    <cellStyle name="Sub-total 13 9 2" xfId="40682"/>
    <cellStyle name="Subtotal 13 9 3" xfId="40683"/>
    <cellStyle name="Sub-total 13 9 3" xfId="40684"/>
    <cellStyle name="Subtotal 13 9 4" xfId="40685"/>
    <cellStyle name="Sub-total 13 9 4" xfId="40686"/>
    <cellStyle name="Subtotal 13 9 5" xfId="40687"/>
    <cellStyle name="Sub-total 13 9 5" xfId="40688"/>
    <cellStyle name="Subtotal 13 9 6" xfId="40689"/>
    <cellStyle name="Sub-total 13 9 6" xfId="40690"/>
    <cellStyle name="Subtotal 14" xfId="40691"/>
    <cellStyle name="Sub-total 14" xfId="40692"/>
    <cellStyle name="Subtotal 14 2" xfId="40693"/>
    <cellStyle name="Sub-total 14 2" xfId="40694"/>
    <cellStyle name="Subtotal 14 3" xfId="40695"/>
    <cellStyle name="Sub-total 14 3" xfId="40696"/>
    <cellStyle name="Subtotal 14 4" xfId="40697"/>
    <cellStyle name="Sub-total 14 4" xfId="40698"/>
    <cellStyle name="Subtotal 14 5" xfId="40699"/>
    <cellStyle name="Sub-total 14 5" xfId="40700"/>
    <cellStyle name="Subtotal 14 6" xfId="40701"/>
    <cellStyle name="Sub-total 14 6" xfId="40702"/>
    <cellStyle name="Subtotal 15" xfId="40703"/>
    <cellStyle name="Sub-total 15" xfId="40704"/>
    <cellStyle name="Subtotal 15 2" xfId="40705"/>
    <cellStyle name="Sub-total 15 2" xfId="40706"/>
    <cellStyle name="Subtotal 15 3" xfId="40707"/>
    <cellStyle name="Sub-total 15 3" xfId="40708"/>
    <cellStyle name="Subtotal 15 4" xfId="40709"/>
    <cellStyle name="Sub-total 15 4" xfId="40710"/>
    <cellStyle name="Subtotal 15 5" xfId="40711"/>
    <cellStyle name="Sub-total 15 5" xfId="40712"/>
    <cellStyle name="Subtotal 15 6" xfId="40713"/>
    <cellStyle name="Sub-total 15 6" xfId="40714"/>
    <cellStyle name="Subtotal 16" xfId="40715"/>
    <cellStyle name="Sub-total 16" xfId="40716"/>
    <cellStyle name="Subtotal 16 2" xfId="40717"/>
    <cellStyle name="Sub-total 16 2" xfId="40718"/>
    <cellStyle name="Subtotal 16 3" xfId="40719"/>
    <cellStyle name="Sub-total 16 3" xfId="40720"/>
    <cellStyle name="Subtotal 16 4" xfId="40721"/>
    <cellStyle name="Sub-total 16 4" xfId="40722"/>
    <cellStyle name="Subtotal 16 5" xfId="40723"/>
    <cellStyle name="Sub-total 16 5" xfId="40724"/>
    <cellStyle name="Subtotal 16 6" xfId="40725"/>
    <cellStyle name="Sub-total 16 6" xfId="40726"/>
    <cellStyle name="Subtotal 17" xfId="40727"/>
    <cellStyle name="Sub-total 17" xfId="40728"/>
    <cellStyle name="Subtotal 17 2" xfId="40729"/>
    <cellStyle name="Sub-total 17 2" xfId="40730"/>
    <cellStyle name="Subtotal 17 3" xfId="40731"/>
    <cellStyle name="Sub-total 17 3" xfId="40732"/>
    <cellStyle name="Subtotal 17 4" xfId="40733"/>
    <cellStyle name="Sub-total 17 4" xfId="40734"/>
    <cellStyle name="Subtotal 17 5" xfId="40735"/>
    <cellStyle name="Sub-total 17 5" xfId="40736"/>
    <cellStyle name="Subtotal 17 6" xfId="40737"/>
    <cellStyle name="Sub-total 17 6" xfId="40738"/>
    <cellStyle name="Subtotal 18" xfId="40739"/>
    <cellStyle name="Sub-total 18" xfId="40740"/>
    <cellStyle name="Subtotal 18 2" xfId="40741"/>
    <cellStyle name="Sub-total 18 2" xfId="40742"/>
    <cellStyle name="Subtotal 18 3" xfId="40743"/>
    <cellStyle name="Sub-total 18 3" xfId="40744"/>
    <cellStyle name="Subtotal 18 4" xfId="40745"/>
    <cellStyle name="Sub-total 18 4" xfId="40746"/>
    <cellStyle name="Subtotal 18 5" xfId="40747"/>
    <cellStyle name="Sub-total 18 5" xfId="40748"/>
    <cellStyle name="Subtotal 18 6" xfId="40749"/>
    <cellStyle name="Sub-total 18 6" xfId="40750"/>
    <cellStyle name="Subtotal 19" xfId="40751"/>
    <cellStyle name="Sub-total 19" xfId="40752"/>
    <cellStyle name="Subtotal 19 2" xfId="40753"/>
    <cellStyle name="Sub-total 19 2" xfId="40754"/>
    <cellStyle name="Subtotal 19 3" xfId="40755"/>
    <cellStyle name="Sub-total 19 3" xfId="40756"/>
    <cellStyle name="Subtotal 19 4" xfId="40757"/>
    <cellStyle name="Sub-total 19 4" xfId="40758"/>
    <cellStyle name="Subtotal 19 5" xfId="40759"/>
    <cellStyle name="Sub-total 19 5" xfId="40760"/>
    <cellStyle name="Subtotal 19 6" xfId="40761"/>
    <cellStyle name="Sub-total 19 6" xfId="40762"/>
    <cellStyle name="Subtotal 2" xfId="40763"/>
    <cellStyle name="Sub-total 2" xfId="40764"/>
    <cellStyle name="Subtotal 2 10" xfId="40765"/>
    <cellStyle name="Sub-total 2 10" xfId="40766"/>
    <cellStyle name="Subtotal 2 10 2" xfId="40767"/>
    <cellStyle name="Sub-total 2 10 2" xfId="40768"/>
    <cellStyle name="Subtotal 2 10 3" xfId="40769"/>
    <cellStyle name="Sub-total 2 10 3" xfId="40770"/>
    <cellStyle name="Subtotal 2 10 4" xfId="40771"/>
    <cellStyle name="Sub-total 2 10 4" xfId="40772"/>
    <cellStyle name="Subtotal 2 10 5" xfId="40773"/>
    <cellStyle name="Sub-total 2 10 5" xfId="40774"/>
    <cellStyle name="Subtotal 2 10 6" xfId="40775"/>
    <cellStyle name="Sub-total 2 10 6" xfId="40776"/>
    <cellStyle name="Subtotal 2 11" xfId="40777"/>
    <cellStyle name="Sub-total 2 11" xfId="40778"/>
    <cellStyle name="Subtotal 2 11 2" xfId="40779"/>
    <cellStyle name="Sub-total 2 11 2" xfId="40780"/>
    <cellStyle name="Subtotal 2 11 3" xfId="40781"/>
    <cellStyle name="Sub-total 2 11 3" xfId="40782"/>
    <cellStyle name="Subtotal 2 11 4" xfId="40783"/>
    <cellStyle name="Sub-total 2 11 4" xfId="40784"/>
    <cellStyle name="Subtotal 2 11 5" xfId="40785"/>
    <cellStyle name="Sub-total 2 11 5" xfId="40786"/>
    <cellStyle name="Subtotal 2 11 6" xfId="40787"/>
    <cellStyle name="Sub-total 2 11 6" xfId="40788"/>
    <cellStyle name="Subtotal 2 12" xfId="40789"/>
    <cellStyle name="Sub-total 2 12" xfId="40790"/>
    <cellStyle name="Subtotal 2 12 2" xfId="40791"/>
    <cellStyle name="Sub-total 2 12 2" xfId="40792"/>
    <cellStyle name="Subtotal 2 12 3" xfId="40793"/>
    <cellStyle name="Sub-total 2 12 3" xfId="40794"/>
    <cellStyle name="Subtotal 2 12 4" xfId="40795"/>
    <cellStyle name="Sub-total 2 12 4" xfId="40796"/>
    <cellStyle name="Subtotal 2 12 5" xfId="40797"/>
    <cellStyle name="Sub-total 2 12 5" xfId="40798"/>
    <cellStyle name="Subtotal 2 12 6" xfId="40799"/>
    <cellStyle name="Sub-total 2 12 6" xfId="40800"/>
    <cellStyle name="Subtotal 2 13" xfId="40801"/>
    <cellStyle name="Sub-total 2 13" xfId="40802"/>
    <cellStyle name="Subtotal 2 13 2" xfId="40803"/>
    <cellStyle name="Sub-total 2 13 2" xfId="40804"/>
    <cellStyle name="Subtotal 2 13 3" xfId="40805"/>
    <cellStyle name="Sub-total 2 13 3" xfId="40806"/>
    <cellStyle name="Subtotal 2 13 4" xfId="40807"/>
    <cellStyle name="Sub-total 2 13 4" xfId="40808"/>
    <cellStyle name="Subtotal 2 13 5" xfId="40809"/>
    <cellStyle name="Sub-total 2 13 5" xfId="40810"/>
    <cellStyle name="Subtotal 2 13 6" xfId="40811"/>
    <cellStyle name="Sub-total 2 13 6" xfId="40812"/>
    <cellStyle name="Subtotal 2 14" xfId="40813"/>
    <cellStyle name="Sub-total 2 14" xfId="40814"/>
    <cellStyle name="Subtotal 2 15" xfId="40815"/>
    <cellStyle name="Sub-total 2 15" xfId="40816"/>
    <cellStyle name="Subtotal 2 16" xfId="40817"/>
    <cellStyle name="Sub-total 2 16" xfId="40818"/>
    <cellStyle name="Subtotal 2 17" xfId="40819"/>
    <cellStyle name="Sub-total 2 17" xfId="40820"/>
    <cellStyle name="Subtotal 2 18" xfId="40821"/>
    <cellStyle name="Sub-total 2 18" xfId="40822"/>
    <cellStyle name="Subtotal 2 2" xfId="40823"/>
    <cellStyle name="Sub-total 2 2" xfId="40824"/>
    <cellStyle name="Subtotal 2 2 10" xfId="40825"/>
    <cellStyle name="Sub-total 2 2 10" xfId="40826"/>
    <cellStyle name="Subtotal 2 2 11" xfId="40827"/>
    <cellStyle name="Sub-total 2 2 11" xfId="40828"/>
    <cellStyle name="Subtotal 2 2 12" xfId="40829"/>
    <cellStyle name="Sub-total 2 2 12" xfId="40830"/>
    <cellStyle name="Subtotal 2 2 13" xfId="40831"/>
    <cellStyle name="Sub-total 2 2 13" xfId="40832"/>
    <cellStyle name="Subtotal 2 2 14" xfId="40833"/>
    <cellStyle name="Sub-total 2 2 14" xfId="40834"/>
    <cellStyle name="Subtotal 2 2 15" xfId="40835"/>
    <cellStyle name="Sub-total 2 2 15" xfId="40836"/>
    <cellStyle name="Subtotal 2 2 16" xfId="40837"/>
    <cellStyle name="Sub-total 2 2 16" xfId="40838"/>
    <cellStyle name="Subtotal 2 2 17" xfId="40839"/>
    <cellStyle name="Sub-total 2 2 17" xfId="40840"/>
    <cellStyle name="Subtotal 2 2 18" xfId="40841"/>
    <cellStyle name="Sub-total 2 2 18" xfId="40842"/>
    <cellStyle name="Subtotal 2 2 19" xfId="40843"/>
    <cellStyle name="Sub-total 2 2 19" xfId="40844"/>
    <cellStyle name="Subtotal 2 2 2" xfId="40845"/>
    <cellStyle name="Sub-total 2 2 2" xfId="40846"/>
    <cellStyle name="Subtotal 2 2 20" xfId="40847"/>
    <cellStyle name="Sub-total 2 2 20" xfId="40848"/>
    <cellStyle name="Subtotal 2 2 21" xfId="40849"/>
    <cellStyle name="Sub-total 2 2 21" xfId="40850"/>
    <cellStyle name="Subtotal 2 2 22" xfId="40851"/>
    <cellStyle name="Sub-total 2 2 22" xfId="40852"/>
    <cellStyle name="Subtotal 2 2 23" xfId="40853"/>
    <cellStyle name="Sub-total 2 2 23" xfId="40854"/>
    <cellStyle name="Subtotal 2 2 3" xfId="40855"/>
    <cellStyle name="Sub-total 2 2 3" xfId="40856"/>
    <cellStyle name="Subtotal 2 2 4" xfId="40857"/>
    <cellStyle name="Sub-total 2 2 4" xfId="40858"/>
    <cellStyle name="Subtotal 2 2 5" xfId="40859"/>
    <cellStyle name="Sub-total 2 2 5" xfId="40860"/>
    <cellStyle name="Subtotal 2 2 6" xfId="40861"/>
    <cellStyle name="Sub-total 2 2 6" xfId="40862"/>
    <cellStyle name="Subtotal 2 2 7" xfId="40863"/>
    <cellStyle name="Sub-total 2 2 7" xfId="40864"/>
    <cellStyle name="Subtotal 2 2 8" xfId="40865"/>
    <cellStyle name="Sub-total 2 2 8" xfId="40866"/>
    <cellStyle name="Subtotal 2 2 9" xfId="40867"/>
    <cellStyle name="Sub-total 2 2 9" xfId="40868"/>
    <cellStyle name="Subtotal 2 3" xfId="40869"/>
    <cellStyle name="Sub-total 2 3" xfId="40870"/>
    <cellStyle name="Subtotal 2 3 10" xfId="40871"/>
    <cellStyle name="Sub-total 2 3 10" xfId="40872"/>
    <cellStyle name="Subtotal 2 3 11" xfId="40873"/>
    <cellStyle name="Sub-total 2 3 11" xfId="40874"/>
    <cellStyle name="Subtotal 2 3 12" xfId="40875"/>
    <cellStyle name="Sub-total 2 3 12" xfId="40876"/>
    <cellStyle name="Subtotal 2 3 13" xfId="40877"/>
    <cellStyle name="Sub-total 2 3 13" xfId="40878"/>
    <cellStyle name="Subtotal 2 3 14" xfId="40879"/>
    <cellStyle name="Sub-total 2 3 14" xfId="40880"/>
    <cellStyle name="Subtotal 2 3 15" xfId="40881"/>
    <cellStyle name="Sub-total 2 3 15" xfId="40882"/>
    <cellStyle name="Subtotal 2 3 16" xfId="40883"/>
    <cellStyle name="Sub-total 2 3 16" xfId="40884"/>
    <cellStyle name="Subtotal 2 3 17" xfId="40885"/>
    <cellStyle name="Sub-total 2 3 17" xfId="40886"/>
    <cellStyle name="Subtotal 2 3 18" xfId="40887"/>
    <cellStyle name="Sub-total 2 3 18" xfId="40888"/>
    <cellStyle name="Subtotal 2 3 19" xfId="40889"/>
    <cellStyle name="Sub-total 2 3 19" xfId="40890"/>
    <cellStyle name="Subtotal 2 3 2" xfId="40891"/>
    <cellStyle name="Sub-total 2 3 2" xfId="40892"/>
    <cellStyle name="Subtotal 2 3 20" xfId="40893"/>
    <cellStyle name="Sub-total 2 3 20" xfId="40894"/>
    <cellStyle name="Subtotal 2 3 21" xfId="40895"/>
    <cellStyle name="Sub-total 2 3 21" xfId="40896"/>
    <cellStyle name="Subtotal 2 3 22" xfId="40897"/>
    <cellStyle name="Sub-total 2 3 22" xfId="40898"/>
    <cellStyle name="Subtotal 2 3 23" xfId="40899"/>
    <cellStyle name="Sub-total 2 3 23" xfId="40900"/>
    <cellStyle name="Subtotal 2 3 3" xfId="40901"/>
    <cellStyle name="Sub-total 2 3 3" xfId="40902"/>
    <cellStyle name="Subtotal 2 3 4" xfId="40903"/>
    <cellStyle name="Sub-total 2 3 4" xfId="40904"/>
    <cellStyle name="Subtotal 2 3 5" xfId="40905"/>
    <cellStyle name="Sub-total 2 3 5" xfId="40906"/>
    <cellStyle name="Subtotal 2 3 6" xfId="40907"/>
    <cellStyle name="Sub-total 2 3 6" xfId="40908"/>
    <cellStyle name="Subtotal 2 3 7" xfId="40909"/>
    <cellStyle name="Sub-total 2 3 7" xfId="40910"/>
    <cellStyle name="Subtotal 2 3 8" xfId="40911"/>
    <cellStyle name="Sub-total 2 3 8" xfId="40912"/>
    <cellStyle name="Subtotal 2 3 9" xfId="40913"/>
    <cellStyle name="Sub-total 2 3 9" xfId="40914"/>
    <cellStyle name="Subtotal 2 4" xfId="40915"/>
    <cellStyle name="Sub-total 2 4" xfId="40916"/>
    <cellStyle name="Subtotal 2 4 2" xfId="40917"/>
    <cellStyle name="Sub-total 2 4 2" xfId="40918"/>
    <cellStyle name="Subtotal 2 4 3" xfId="40919"/>
    <cellStyle name="Sub-total 2 4 3" xfId="40920"/>
    <cellStyle name="Subtotal 2 4 4" xfId="40921"/>
    <cellStyle name="Sub-total 2 4 4" xfId="40922"/>
    <cellStyle name="Subtotal 2 4 5" xfId="40923"/>
    <cellStyle name="Sub-total 2 4 5" xfId="40924"/>
    <cellStyle name="Subtotal 2 4 6" xfId="40925"/>
    <cellStyle name="Sub-total 2 4 6" xfId="40926"/>
    <cellStyle name="Subtotal 2 5" xfId="40927"/>
    <cellStyle name="Sub-total 2 5" xfId="40928"/>
    <cellStyle name="Subtotal 2 5 2" xfId="40929"/>
    <cellStyle name="Sub-total 2 5 2" xfId="40930"/>
    <cellStyle name="Subtotal 2 5 3" xfId="40931"/>
    <cellStyle name="Sub-total 2 5 3" xfId="40932"/>
    <cellStyle name="Subtotal 2 5 4" xfId="40933"/>
    <cellStyle name="Sub-total 2 5 4" xfId="40934"/>
    <cellStyle name="Subtotal 2 5 5" xfId="40935"/>
    <cellStyle name="Sub-total 2 5 5" xfId="40936"/>
    <cellStyle name="Subtotal 2 5 6" xfId="40937"/>
    <cellStyle name="Sub-total 2 5 6" xfId="40938"/>
    <cellStyle name="Subtotal 2 6" xfId="40939"/>
    <cellStyle name="Sub-total 2 6" xfId="40940"/>
    <cellStyle name="Subtotal 2 6 2" xfId="40941"/>
    <cellStyle name="Sub-total 2 6 2" xfId="40942"/>
    <cellStyle name="Subtotal 2 6 3" xfId="40943"/>
    <cellStyle name="Sub-total 2 6 3" xfId="40944"/>
    <cellStyle name="Subtotal 2 6 4" xfId="40945"/>
    <cellStyle name="Sub-total 2 6 4" xfId="40946"/>
    <cellStyle name="Subtotal 2 6 5" xfId="40947"/>
    <cellStyle name="Sub-total 2 6 5" xfId="40948"/>
    <cellStyle name="Subtotal 2 6 6" xfId="40949"/>
    <cellStyle name="Sub-total 2 6 6" xfId="40950"/>
    <cellStyle name="Subtotal 2 7" xfId="40951"/>
    <cellStyle name="Sub-total 2 7" xfId="40952"/>
    <cellStyle name="Subtotal 2 7 2" xfId="40953"/>
    <cellStyle name="Sub-total 2 7 2" xfId="40954"/>
    <cellStyle name="Subtotal 2 7 3" xfId="40955"/>
    <cellStyle name="Sub-total 2 7 3" xfId="40956"/>
    <cellStyle name="Subtotal 2 7 4" xfId="40957"/>
    <cellStyle name="Sub-total 2 7 4" xfId="40958"/>
    <cellStyle name="Subtotal 2 7 5" xfId="40959"/>
    <cellStyle name="Sub-total 2 7 5" xfId="40960"/>
    <cellStyle name="Subtotal 2 7 6" xfId="40961"/>
    <cellStyle name="Sub-total 2 7 6" xfId="40962"/>
    <cellStyle name="Subtotal 2 8" xfId="40963"/>
    <cellStyle name="Sub-total 2 8" xfId="40964"/>
    <cellStyle name="Subtotal 2 8 2" xfId="40965"/>
    <cellStyle name="Sub-total 2 8 2" xfId="40966"/>
    <cellStyle name="Subtotal 2 8 3" xfId="40967"/>
    <cellStyle name="Sub-total 2 8 3" xfId="40968"/>
    <cellStyle name="Subtotal 2 8 4" xfId="40969"/>
    <cellStyle name="Sub-total 2 8 4" xfId="40970"/>
    <cellStyle name="Subtotal 2 8 5" xfId="40971"/>
    <cellStyle name="Sub-total 2 8 5" xfId="40972"/>
    <cellStyle name="Subtotal 2 8 6" xfId="40973"/>
    <cellStyle name="Sub-total 2 8 6" xfId="40974"/>
    <cellStyle name="Subtotal 2 9" xfId="40975"/>
    <cellStyle name="Sub-total 2 9" xfId="40976"/>
    <cellStyle name="Subtotal 2 9 2" xfId="40977"/>
    <cellStyle name="Sub-total 2 9 2" xfId="40978"/>
    <cellStyle name="Subtotal 2 9 3" xfId="40979"/>
    <cellStyle name="Sub-total 2 9 3" xfId="40980"/>
    <cellStyle name="Subtotal 2 9 4" xfId="40981"/>
    <cellStyle name="Sub-total 2 9 4" xfId="40982"/>
    <cellStyle name="Subtotal 2 9 5" xfId="40983"/>
    <cellStyle name="Sub-total 2 9 5" xfId="40984"/>
    <cellStyle name="Subtotal 2 9 6" xfId="40985"/>
    <cellStyle name="Sub-total 2 9 6" xfId="40986"/>
    <cellStyle name="Subtotal 20" xfId="40987"/>
    <cellStyle name="Sub-total 20" xfId="40988"/>
    <cellStyle name="Subtotal 20 2" xfId="40989"/>
    <cellStyle name="Sub-total 20 2" xfId="40990"/>
    <cellStyle name="Subtotal 20 3" xfId="40991"/>
    <cellStyle name="Sub-total 20 3" xfId="40992"/>
    <cellStyle name="Subtotal 20 4" xfId="40993"/>
    <cellStyle name="Sub-total 20 4" xfId="40994"/>
    <cellStyle name="Subtotal 20 5" xfId="40995"/>
    <cellStyle name="Sub-total 20 5" xfId="40996"/>
    <cellStyle name="Subtotal 20 6" xfId="40997"/>
    <cellStyle name="Sub-total 20 6" xfId="40998"/>
    <cellStyle name="Subtotal 21" xfId="40999"/>
    <cellStyle name="Sub-total 21" xfId="41000"/>
    <cellStyle name="Subtotal 21 2" xfId="41001"/>
    <cellStyle name="Sub-total 21 2" xfId="41002"/>
    <cellStyle name="Subtotal 21 3" xfId="41003"/>
    <cellStyle name="Sub-total 21 3" xfId="41004"/>
    <cellStyle name="Subtotal 21 4" xfId="41005"/>
    <cellStyle name="Sub-total 21 4" xfId="41006"/>
    <cellStyle name="Subtotal 21 5" xfId="41007"/>
    <cellStyle name="Sub-total 21 5" xfId="41008"/>
    <cellStyle name="Subtotal 21 6" xfId="41009"/>
    <cellStyle name="Sub-total 21 6" xfId="41010"/>
    <cellStyle name="Subtotal 22" xfId="41011"/>
    <cellStyle name="Sub-total 22" xfId="41012"/>
    <cellStyle name="Subtotal 22 2" xfId="41013"/>
    <cellStyle name="Sub-total 22 2" xfId="41014"/>
    <cellStyle name="Subtotal 22 3" xfId="41015"/>
    <cellStyle name="Sub-total 22 3" xfId="41016"/>
    <cellStyle name="Subtotal 22 4" xfId="41017"/>
    <cellStyle name="Sub-total 22 4" xfId="41018"/>
    <cellStyle name="Subtotal 22 5" xfId="41019"/>
    <cellStyle name="Sub-total 22 5" xfId="41020"/>
    <cellStyle name="Subtotal 22 6" xfId="41021"/>
    <cellStyle name="Sub-total 22 6" xfId="41022"/>
    <cellStyle name="Subtotal 23" xfId="41023"/>
    <cellStyle name="Sub-total 23" xfId="41024"/>
    <cellStyle name="Subtotal 23 2" xfId="41025"/>
    <cellStyle name="Sub-total 23 2" xfId="41026"/>
    <cellStyle name="Subtotal 23 3" xfId="41027"/>
    <cellStyle name="Sub-total 23 3" xfId="41028"/>
    <cellStyle name="Subtotal 23 4" xfId="41029"/>
    <cellStyle name="Sub-total 23 4" xfId="41030"/>
    <cellStyle name="Subtotal 23 5" xfId="41031"/>
    <cellStyle name="Sub-total 23 5" xfId="41032"/>
    <cellStyle name="Subtotal 23 6" xfId="41033"/>
    <cellStyle name="Sub-total 23 6" xfId="41034"/>
    <cellStyle name="Subtotal 24" xfId="41035"/>
    <cellStyle name="Sub-total 24" xfId="41036"/>
    <cellStyle name="Subtotal 24 2" xfId="41037"/>
    <cellStyle name="Sub-total 24 2" xfId="41038"/>
    <cellStyle name="Subtotal 24 3" xfId="41039"/>
    <cellStyle name="Sub-total 24 3" xfId="41040"/>
    <cellStyle name="Subtotal 24 4" xfId="41041"/>
    <cellStyle name="Sub-total 24 4" xfId="41042"/>
    <cellStyle name="Subtotal 24 5" xfId="41043"/>
    <cellStyle name="Sub-total 24 5" xfId="41044"/>
    <cellStyle name="Subtotal 24 6" xfId="41045"/>
    <cellStyle name="Sub-total 24 6" xfId="41046"/>
    <cellStyle name="Subtotal 25" xfId="41047"/>
    <cellStyle name="Sub-total 25" xfId="41048"/>
    <cellStyle name="Subtotal 25 2" xfId="41049"/>
    <cellStyle name="Sub-total 25 2" xfId="41050"/>
    <cellStyle name="Subtotal 25 3" xfId="41051"/>
    <cellStyle name="Sub-total 25 3" xfId="41052"/>
    <cellStyle name="Subtotal 25 4" xfId="41053"/>
    <cellStyle name="Sub-total 25 4" xfId="41054"/>
    <cellStyle name="Subtotal 25 5" xfId="41055"/>
    <cellStyle name="Sub-total 25 5" xfId="41056"/>
    <cellStyle name="Subtotal 25 6" xfId="41057"/>
    <cellStyle name="Sub-total 25 6" xfId="41058"/>
    <cellStyle name="Subtotal 26" xfId="41059"/>
    <cellStyle name="Sub-total 26" xfId="41060"/>
    <cellStyle name="Subtotal 26 2" xfId="41061"/>
    <cellStyle name="Sub-total 26 2" xfId="41062"/>
    <cellStyle name="Subtotal 26 3" xfId="41063"/>
    <cellStyle name="Sub-total 26 3" xfId="41064"/>
    <cellStyle name="Subtotal 26 4" xfId="41065"/>
    <cellStyle name="Sub-total 26 4" xfId="41066"/>
    <cellStyle name="Subtotal 26 5" xfId="41067"/>
    <cellStyle name="Sub-total 26 5" xfId="41068"/>
    <cellStyle name="Subtotal 26 6" xfId="41069"/>
    <cellStyle name="Sub-total 26 6" xfId="41070"/>
    <cellStyle name="Subtotal 27" xfId="41071"/>
    <cellStyle name="Sub-total 27" xfId="41072"/>
    <cellStyle name="Subtotal 28" xfId="41073"/>
    <cellStyle name="Sub-total 28" xfId="41074"/>
    <cellStyle name="Subtotal 29" xfId="41075"/>
    <cellStyle name="Sub-total 29" xfId="41076"/>
    <cellStyle name="Subtotal 3" xfId="41077"/>
    <cellStyle name="Sub-total 3" xfId="41078"/>
    <cellStyle name="Subtotal 3 10" xfId="41079"/>
    <cellStyle name="Sub-total 3 10" xfId="41080"/>
    <cellStyle name="Subtotal 3 10 2" xfId="41081"/>
    <cellStyle name="Sub-total 3 10 2" xfId="41082"/>
    <cellStyle name="Subtotal 3 10 3" xfId="41083"/>
    <cellStyle name="Sub-total 3 10 3" xfId="41084"/>
    <cellStyle name="Subtotal 3 10 4" xfId="41085"/>
    <cellStyle name="Sub-total 3 10 4" xfId="41086"/>
    <cellStyle name="Subtotal 3 10 5" xfId="41087"/>
    <cellStyle name="Sub-total 3 10 5" xfId="41088"/>
    <cellStyle name="Subtotal 3 10 6" xfId="41089"/>
    <cellStyle name="Sub-total 3 10 6" xfId="41090"/>
    <cellStyle name="Subtotal 3 11" xfId="41091"/>
    <cellStyle name="Sub-total 3 11" xfId="41092"/>
    <cellStyle name="Subtotal 3 11 2" xfId="41093"/>
    <cellStyle name="Sub-total 3 11 2" xfId="41094"/>
    <cellStyle name="Subtotal 3 11 3" xfId="41095"/>
    <cellStyle name="Sub-total 3 11 3" xfId="41096"/>
    <cellStyle name="Subtotal 3 11 4" xfId="41097"/>
    <cellStyle name="Sub-total 3 11 4" xfId="41098"/>
    <cellStyle name="Subtotal 3 11 5" xfId="41099"/>
    <cellStyle name="Sub-total 3 11 5" xfId="41100"/>
    <cellStyle name="Subtotal 3 11 6" xfId="41101"/>
    <cellStyle name="Sub-total 3 11 6" xfId="41102"/>
    <cellStyle name="Subtotal 3 12" xfId="41103"/>
    <cellStyle name="Sub-total 3 12" xfId="41104"/>
    <cellStyle name="Subtotal 3 12 2" xfId="41105"/>
    <cellStyle name="Sub-total 3 12 2" xfId="41106"/>
    <cellStyle name="Subtotal 3 12 3" xfId="41107"/>
    <cellStyle name="Sub-total 3 12 3" xfId="41108"/>
    <cellStyle name="Subtotal 3 12 4" xfId="41109"/>
    <cellStyle name="Sub-total 3 12 4" xfId="41110"/>
    <cellStyle name="Subtotal 3 12 5" xfId="41111"/>
    <cellStyle name="Sub-total 3 12 5" xfId="41112"/>
    <cellStyle name="Subtotal 3 12 6" xfId="41113"/>
    <cellStyle name="Sub-total 3 12 6" xfId="41114"/>
    <cellStyle name="Subtotal 3 13" xfId="41115"/>
    <cellStyle name="Sub-total 3 13" xfId="41116"/>
    <cellStyle name="Subtotal 3 13 2" xfId="41117"/>
    <cellStyle name="Sub-total 3 13 2" xfId="41118"/>
    <cellStyle name="Subtotal 3 13 3" xfId="41119"/>
    <cellStyle name="Sub-total 3 13 3" xfId="41120"/>
    <cellStyle name="Subtotal 3 13 4" xfId="41121"/>
    <cellStyle name="Sub-total 3 13 4" xfId="41122"/>
    <cellStyle name="Subtotal 3 13 5" xfId="41123"/>
    <cellStyle name="Sub-total 3 13 5" xfId="41124"/>
    <cellStyle name="Subtotal 3 13 6" xfId="41125"/>
    <cellStyle name="Sub-total 3 13 6" xfId="41126"/>
    <cellStyle name="Subtotal 3 14" xfId="41127"/>
    <cellStyle name="Sub-total 3 14" xfId="41128"/>
    <cellStyle name="Subtotal 3 15" xfId="41129"/>
    <cellStyle name="Sub-total 3 15" xfId="41130"/>
    <cellStyle name="Subtotal 3 16" xfId="41131"/>
    <cellStyle name="Sub-total 3 16" xfId="41132"/>
    <cellStyle name="Subtotal 3 17" xfId="41133"/>
    <cellStyle name="Sub-total 3 17" xfId="41134"/>
    <cellStyle name="Subtotal 3 18" xfId="41135"/>
    <cellStyle name="Sub-total 3 18" xfId="41136"/>
    <cellStyle name="Subtotal 3 2" xfId="41137"/>
    <cellStyle name="Sub-total 3 2" xfId="41138"/>
    <cellStyle name="Subtotal 3 2 10" xfId="41139"/>
    <cellStyle name="Sub-total 3 2 10" xfId="41140"/>
    <cellStyle name="Subtotal 3 2 11" xfId="41141"/>
    <cellStyle name="Sub-total 3 2 11" xfId="41142"/>
    <cellStyle name="Subtotal 3 2 12" xfId="41143"/>
    <cellStyle name="Sub-total 3 2 12" xfId="41144"/>
    <cellStyle name="Subtotal 3 2 13" xfId="41145"/>
    <cellStyle name="Sub-total 3 2 13" xfId="41146"/>
    <cellStyle name="Subtotal 3 2 14" xfId="41147"/>
    <cellStyle name="Sub-total 3 2 14" xfId="41148"/>
    <cellStyle name="Subtotal 3 2 15" xfId="41149"/>
    <cellStyle name="Sub-total 3 2 15" xfId="41150"/>
    <cellStyle name="Subtotal 3 2 16" xfId="41151"/>
    <cellStyle name="Sub-total 3 2 16" xfId="41152"/>
    <cellStyle name="Subtotal 3 2 17" xfId="41153"/>
    <cellStyle name="Sub-total 3 2 17" xfId="41154"/>
    <cellStyle name="Subtotal 3 2 18" xfId="41155"/>
    <cellStyle name="Sub-total 3 2 18" xfId="41156"/>
    <cellStyle name="Subtotal 3 2 19" xfId="41157"/>
    <cellStyle name="Sub-total 3 2 19" xfId="41158"/>
    <cellStyle name="Subtotal 3 2 2" xfId="41159"/>
    <cellStyle name="Sub-total 3 2 2" xfId="41160"/>
    <cellStyle name="Subtotal 3 2 20" xfId="41161"/>
    <cellStyle name="Sub-total 3 2 20" xfId="41162"/>
    <cellStyle name="Subtotal 3 2 21" xfId="41163"/>
    <cellStyle name="Sub-total 3 2 21" xfId="41164"/>
    <cellStyle name="Subtotal 3 2 22" xfId="41165"/>
    <cellStyle name="Sub-total 3 2 22" xfId="41166"/>
    <cellStyle name="Subtotal 3 2 23" xfId="41167"/>
    <cellStyle name="Sub-total 3 2 23" xfId="41168"/>
    <cellStyle name="Subtotal 3 2 3" xfId="41169"/>
    <cellStyle name="Sub-total 3 2 3" xfId="41170"/>
    <cellStyle name="Subtotal 3 2 4" xfId="41171"/>
    <cellStyle name="Sub-total 3 2 4" xfId="41172"/>
    <cellStyle name="Subtotal 3 2 5" xfId="41173"/>
    <cellStyle name="Sub-total 3 2 5" xfId="41174"/>
    <cellStyle name="Subtotal 3 2 6" xfId="41175"/>
    <cellStyle name="Sub-total 3 2 6" xfId="41176"/>
    <cellStyle name="Subtotal 3 2 7" xfId="41177"/>
    <cellStyle name="Sub-total 3 2 7" xfId="41178"/>
    <cellStyle name="Subtotal 3 2 8" xfId="41179"/>
    <cellStyle name="Sub-total 3 2 8" xfId="41180"/>
    <cellStyle name="Subtotal 3 2 9" xfId="41181"/>
    <cellStyle name="Sub-total 3 2 9" xfId="41182"/>
    <cellStyle name="Subtotal 3 3" xfId="41183"/>
    <cellStyle name="Sub-total 3 3" xfId="41184"/>
    <cellStyle name="Subtotal 3 3 10" xfId="41185"/>
    <cellStyle name="Sub-total 3 3 10" xfId="41186"/>
    <cellStyle name="Subtotal 3 3 11" xfId="41187"/>
    <cellStyle name="Sub-total 3 3 11" xfId="41188"/>
    <cellStyle name="Subtotal 3 3 12" xfId="41189"/>
    <cellStyle name="Sub-total 3 3 12" xfId="41190"/>
    <cellStyle name="Subtotal 3 3 13" xfId="41191"/>
    <cellStyle name="Sub-total 3 3 13" xfId="41192"/>
    <cellStyle name="Subtotal 3 3 14" xfId="41193"/>
    <cellStyle name="Sub-total 3 3 14" xfId="41194"/>
    <cellStyle name="Subtotal 3 3 15" xfId="41195"/>
    <cellStyle name="Sub-total 3 3 15" xfId="41196"/>
    <cellStyle name="Subtotal 3 3 16" xfId="41197"/>
    <cellStyle name="Sub-total 3 3 16" xfId="41198"/>
    <cellStyle name="Subtotal 3 3 17" xfId="41199"/>
    <cellStyle name="Sub-total 3 3 17" xfId="41200"/>
    <cellStyle name="Subtotal 3 3 18" xfId="41201"/>
    <cellStyle name="Sub-total 3 3 18" xfId="41202"/>
    <cellStyle name="Subtotal 3 3 19" xfId="41203"/>
    <cellStyle name="Sub-total 3 3 19" xfId="41204"/>
    <cellStyle name="Subtotal 3 3 2" xfId="41205"/>
    <cellStyle name="Sub-total 3 3 2" xfId="41206"/>
    <cellStyle name="Subtotal 3 3 20" xfId="41207"/>
    <cellStyle name="Sub-total 3 3 20" xfId="41208"/>
    <cellStyle name="Subtotal 3 3 21" xfId="41209"/>
    <cellStyle name="Sub-total 3 3 21" xfId="41210"/>
    <cellStyle name="Subtotal 3 3 22" xfId="41211"/>
    <cellStyle name="Sub-total 3 3 22" xfId="41212"/>
    <cellStyle name="Subtotal 3 3 23" xfId="41213"/>
    <cellStyle name="Sub-total 3 3 23" xfId="41214"/>
    <cellStyle name="Subtotal 3 3 3" xfId="41215"/>
    <cellStyle name="Sub-total 3 3 3" xfId="41216"/>
    <cellStyle name="Subtotal 3 3 4" xfId="41217"/>
    <cellStyle name="Sub-total 3 3 4" xfId="41218"/>
    <cellStyle name="Subtotal 3 3 5" xfId="41219"/>
    <cellStyle name="Sub-total 3 3 5" xfId="41220"/>
    <cellStyle name="Subtotal 3 3 6" xfId="41221"/>
    <cellStyle name="Sub-total 3 3 6" xfId="41222"/>
    <cellStyle name="Subtotal 3 3 7" xfId="41223"/>
    <cellStyle name="Sub-total 3 3 7" xfId="41224"/>
    <cellStyle name="Subtotal 3 3 8" xfId="41225"/>
    <cellStyle name="Sub-total 3 3 8" xfId="41226"/>
    <cellStyle name="Subtotal 3 3 9" xfId="41227"/>
    <cellStyle name="Sub-total 3 3 9" xfId="41228"/>
    <cellStyle name="Subtotal 3 4" xfId="41229"/>
    <cellStyle name="Sub-total 3 4" xfId="41230"/>
    <cellStyle name="Subtotal 3 4 2" xfId="41231"/>
    <cellStyle name="Sub-total 3 4 2" xfId="41232"/>
    <cellStyle name="Subtotal 3 4 3" xfId="41233"/>
    <cellStyle name="Sub-total 3 4 3" xfId="41234"/>
    <cellStyle name="Subtotal 3 4 4" xfId="41235"/>
    <cellStyle name="Sub-total 3 4 4" xfId="41236"/>
    <cellStyle name="Subtotal 3 4 5" xfId="41237"/>
    <cellStyle name="Sub-total 3 4 5" xfId="41238"/>
    <cellStyle name="Subtotal 3 4 6" xfId="41239"/>
    <cellStyle name="Sub-total 3 4 6" xfId="41240"/>
    <cellStyle name="Subtotal 3 5" xfId="41241"/>
    <cellStyle name="Sub-total 3 5" xfId="41242"/>
    <cellStyle name="Subtotal 3 5 2" xfId="41243"/>
    <cellStyle name="Sub-total 3 5 2" xfId="41244"/>
    <cellStyle name="Subtotal 3 5 3" xfId="41245"/>
    <cellStyle name="Sub-total 3 5 3" xfId="41246"/>
    <cellStyle name="Subtotal 3 5 4" xfId="41247"/>
    <cellStyle name="Sub-total 3 5 4" xfId="41248"/>
    <cellStyle name="Subtotal 3 5 5" xfId="41249"/>
    <cellStyle name="Sub-total 3 5 5" xfId="41250"/>
    <cellStyle name="Subtotal 3 5 6" xfId="41251"/>
    <cellStyle name="Sub-total 3 5 6" xfId="41252"/>
    <cellStyle name="Subtotal 3 6" xfId="41253"/>
    <cellStyle name="Sub-total 3 6" xfId="41254"/>
    <cellStyle name="Subtotal 3 6 2" xfId="41255"/>
    <cellStyle name="Sub-total 3 6 2" xfId="41256"/>
    <cellStyle name="Subtotal 3 6 3" xfId="41257"/>
    <cellStyle name="Sub-total 3 6 3" xfId="41258"/>
    <cellStyle name="Subtotal 3 6 4" xfId="41259"/>
    <cellStyle name="Sub-total 3 6 4" xfId="41260"/>
    <cellStyle name="Subtotal 3 6 5" xfId="41261"/>
    <cellStyle name="Sub-total 3 6 5" xfId="41262"/>
    <cellStyle name="Subtotal 3 6 6" xfId="41263"/>
    <cellStyle name="Sub-total 3 6 6" xfId="41264"/>
    <cellStyle name="Subtotal 3 7" xfId="41265"/>
    <cellStyle name="Sub-total 3 7" xfId="41266"/>
    <cellStyle name="Subtotal 3 7 2" xfId="41267"/>
    <cellStyle name="Sub-total 3 7 2" xfId="41268"/>
    <cellStyle name="Subtotal 3 7 3" xfId="41269"/>
    <cellStyle name="Sub-total 3 7 3" xfId="41270"/>
    <cellStyle name="Subtotal 3 7 4" xfId="41271"/>
    <cellStyle name="Sub-total 3 7 4" xfId="41272"/>
    <cellStyle name="Subtotal 3 7 5" xfId="41273"/>
    <cellStyle name="Sub-total 3 7 5" xfId="41274"/>
    <cellStyle name="Subtotal 3 7 6" xfId="41275"/>
    <cellStyle name="Sub-total 3 7 6" xfId="41276"/>
    <cellStyle name="Subtotal 3 8" xfId="41277"/>
    <cellStyle name="Sub-total 3 8" xfId="41278"/>
    <cellStyle name="Subtotal 3 8 2" xfId="41279"/>
    <cellStyle name="Sub-total 3 8 2" xfId="41280"/>
    <cellStyle name="Subtotal 3 8 3" xfId="41281"/>
    <cellStyle name="Sub-total 3 8 3" xfId="41282"/>
    <cellStyle name="Subtotal 3 8 4" xfId="41283"/>
    <cellStyle name="Sub-total 3 8 4" xfId="41284"/>
    <cellStyle name="Subtotal 3 8 5" xfId="41285"/>
    <cellStyle name="Sub-total 3 8 5" xfId="41286"/>
    <cellStyle name="Subtotal 3 8 6" xfId="41287"/>
    <cellStyle name="Sub-total 3 8 6" xfId="41288"/>
    <cellStyle name="Subtotal 3 9" xfId="41289"/>
    <cellStyle name="Sub-total 3 9" xfId="41290"/>
    <cellStyle name="Subtotal 3 9 2" xfId="41291"/>
    <cellStyle name="Sub-total 3 9 2" xfId="41292"/>
    <cellStyle name="Subtotal 3 9 3" xfId="41293"/>
    <cellStyle name="Sub-total 3 9 3" xfId="41294"/>
    <cellStyle name="Subtotal 3 9 4" xfId="41295"/>
    <cellStyle name="Sub-total 3 9 4" xfId="41296"/>
    <cellStyle name="Subtotal 3 9 5" xfId="41297"/>
    <cellStyle name="Sub-total 3 9 5" xfId="41298"/>
    <cellStyle name="Subtotal 3 9 6" xfId="41299"/>
    <cellStyle name="Sub-total 3 9 6" xfId="41300"/>
    <cellStyle name="Subtotal 30" xfId="41301"/>
    <cellStyle name="Sub-total 30" xfId="41302"/>
    <cellStyle name="Subtotal 4" xfId="41303"/>
    <cellStyle name="Sub-total 4" xfId="41304"/>
    <cellStyle name="Subtotal 4 10" xfId="41305"/>
    <cellStyle name="Sub-total 4 10" xfId="41306"/>
    <cellStyle name="Subtotal 4 10 2" xfId="41307"/>
    <cellStyle name="Sub-total 4 10 2" xfId="41308"/>
    <cellStyle name="Subtotal 4 10 3" xfId="41309"/>
    <cellStyle name="Sub-total 4 10 3" xfId="41310"/>
    <cellStyle name="Subtotal 4 10 4" xfId="41311"/>
    <cellStyle name="Sub-total 4 10 4" xfId="41312"/>
    <cellStyle name="Subtotal 4 10 5" xfId="41313"/>
    <cellStyle name="Sub-total 4 10 5" xfId="41314"/>
    <cellStyle name="Subtotal 4 10 6" xfId="41315"/>
    <cellStyle name="Sub-total 4 10 6" xfId="41316"/>
    <cellStyle name="Subtotal 4 11" xfId="41317"/>
    <cellStyle name="Sub-total 4 11" xfId="41318"/>
    <cellStyle name="Subtotal 4 11 2" xfId="41319"/>
    <cellStyle name="Sub-total 4 11 2" xfId="41320"/>
    <cellStyle name="Subtotal 4 11 3" xfId="41321"/>
    <cellStyle name="Sub-total 4 11 3" xfId="41322"/>
    <cellStyle name="Subtotal 4 11 4" xfId="41323"/>
    <cellStyle name="Sub-total 4 11 4" xfId="41324"/>
    <cellStyle name="Subtotal 4 11 5" xfId="41325"/>
    <cellStyle name="Sub-total 4 11 5" xfId="41326"/>
    <cellStyle name="Subtotal 4 11 6" xfId="41327"/>
    <cellStyle name="Sub-total 4 11 6" xfId="41328"/>
    <cellStyle name="Subtotal 4 12" xfId="41329"/>
    <cellStyle name="Sub-total 4 12" xfId="41330"/>
    <cellStyle name="Subtotal 4 12 2" xfId="41331"/>
    <cellStyle name="Sub-total 4 12 2" xfId="41332"/>
    <cellStyle name="Subtotal 4 12 3" xfId="41333"/>
    <cellStyle name="Sub-total 4 12 3" xfId="41334"/>
    <cellStyle name="Subtotal 4 12 4" xfId="41335"/>
    <cellStyle name="Sub-total 4 12 4" xfId="41336"/>
    <cellStyle name="Subtotal 4 12 5" xfId="41337"/>
    <cellStyle name="Sub-total 4 12 5" xfId="41338"/>
    <cellStyle name="Subtotal 4 12 6" xfId="41339"/>
    <cellStyle name="Sub-total 4 12 6" xfId="41340"/>
    <cellStyle name="Subtotal 4 13" xfId="41341"/>
    <cellStyle name="Sub-total 4 13" xfId="41342"/>
    <cellStyle name="Subtotal 4 13 2" xfId="41343"/>
    <cellStyle name="Sub-total 4 13 2" xfId="41344"/>
    <cellStyle name="Subtotal 4 13 3" xfId="41345"/>
    <cellStyle name="Sub-total 4 13 3" xfId="41346"/>
    <cellStyle name="Subtotal 4 13 4" xfId="41347"/>
    <cellStyle name="Sub-total 4 13 4" xfId="41348"/>
    <cellStyle name="Subtotal 4 13 5" xfId="41349"/>
    <cellStyle name="Sub-total 4 13 5" xfId="41350"/>
    <cellStyle name="Subtotal 4 13 6" xfId="41351"/>
    <cellStyle name="Sub-total 4 13 6" xfId="41352"/>
    <cellStyle name="Subtotal 4 14" xfId="41353"/>
    <cellStyle name="Sub-total 4 14" xfId="41354"/>
    <cellStyle name="Subtotal 4 15" xfId="41355"/>
    <cellStyle name="Sub-total 4 15" xfId="41356"/>
    <cellStyle name="Subtotal 4 16" xfId="41357"/>
    <cellStyle name="Sub-total 4 16" xfId="41358"/>
    <cellStyle name="Subtotal 4 17" xfId="41359"/>
    <cellStyle name="Sub-total 4 17" xfId="41360"/>
    <cellStyle name="Subtotal 4 18" xfId="41361"/>
    <cellStyle name="Sub-total 4 18" xfId="41362"/>
    <cellStyle name="Subtotal 4 2" xfId="41363"/>
    <cellStyle name="Sub-total 4 2" xfId="41364"/>
    <cellStyle name="Subtotal 4 2 10" xfId="41365"/>
    <cellStyle name="Sub-total 4 2 10" xfId="41366"/>
    <cellStyle name="Subtotal 4 2 11" xfId="41367"/>
    <cellStyle name="Sub-total 4 2 11" xfId="41368"/>
    <cellStyle name="Subtotal 4 2 12" xfId="41369"/>
    <cellStyle name="Sub-total 4 2 12" xfId="41370"/>
    <cellStyle name="Subtotal 4 2 13" xfId="41371"/>
    <cellStyle name="Sub-total 4 2 13" xfId="41372"/>
    <cellStyle name="Subtotal 4 2 14" xfId="41373"/>
    <cellStyle name="Sub-total 4 2 14" xfId="41374"/>
    <cellStyle name="Subtotal 4 2 15" xfId="41375"/>
    <cellStyle name="Sub-total 4 2 15" xfId="41376"/>
    <cellStyle name="Subtotal 4 2 16" xfId="41377"/>
    <cellStyle name="Sub-total 4 2 16" xfId="41378"/>
    <cellStyle name="Subtotal 4 2 17" xfId="41379"/>
    <cellStyle name="Sub-total 4 2 17" xfId="41380"/>
    <cellStyle name="Subtotal 4 2 18" xfId="41381"/>
    <cellStyle name="Sub-total 4 2 18" xfId="41382"/>
    <cellStyle name="Subtotal 4 2 19" xfId="41383"/>
    <cellStyle name="Sub-total 4 2 19" xfId="41384"/>
    <cellStyle name="Subtotal 4 2 2" xfId="41385"/>
    <cellStyle name="Sub-total 4 2 2" xfId="41386"/>
    <cellStyle name="Subtotal 4 2 20" xfId="41387"/>
    <cellStyle name="Sub-total 4 2 20" xfId="41388"/>
    <cellStyle name="Subtotal 4 2 21" xfId="41389"/>
    <cellStyle name="Sub-total 4 2 21" xfId="41390"/>
    <cellStyle name="Subtotal 4 2 22" xfId="41391"/>
    <cellStyle name="Sub-total 4 2 22" xfId="41392"/>
    <cellStyle name="Subtotal 4 2 23" xfId="41393"/>
    <cellStyle name="Sub-total 4 2 23" xfId="41394"/>
    <cellStyle name="Subtotal 4 2 3" xfId="41395"/>
    <cellStyle name="Sub-total 4 2 3" xfId="41396"/>
    <cellStyle name="Subtotal 4 2 4" xfId="41397"/>
    <cellStyle name="Sub-total 4 2 4" xfId="41398"/>
    <cellStyle name="Subtotal 4 2 5" xfId="41399"/>
    <cellStyle name="Sub-total 4 2 5" xfId="41400"/>
    <cellStyle name="Subtotal 4 2 6" xfId="41401"/>
    <cellStyle name="Sub-total 4 2 6" xfId="41402"/>
    <cellStyle name="Subtotal 4 2 7" xfId="41403"/>
    <cellStyle name="Sub-total 4 2 7" xfId="41404"/>
    <cellStyle name="Subtotal 4 2 8" xfId="41405"/>
    <cellStyle name="Sub-total 4 2 8" xfId="41406"/>
    <cellStyle name="Subtotal 4 2 9" xfId="41407"/>
    <cellStyle name="Sub-total 4 2 9" xfId="41408"/>
    <cellStyle name="Subtotal 4 3" xfId="41409"/>
    <cellStyle name="Sub-total 4 3" xfId="41410"/>
    <cellStyle name="Subtotal 4 3 10" xfId="41411"/>
    <cellStyle name="Sub-total 4 3 10" xfId="41412"/>
    <cellStyle name="Subtotal 4 3 11" xfId="41413"/>
    <cellStyle name="Sub-total 4 3 11" xfId="41414"/>
    <cellStyle name="Subtotal 4 3 12" xfId="41415"/>
    <cellStyle name="Sub-total 4 3 12" xfId="41416"/>
    <cellStyle name="Subtotal 4 3 13" xfId="41417"/>
    <cellStyle name="Sub-total 4 3 13" xfId="41418"/>
    <cellStyle name="Subtotal 4 3 14" xfId="41419"/>
    <cellStyle name="Sub-total 4 3 14" xfId="41420"/>
    <cellStyle name="Subtotal 4 3 15" xfId="41421"/>
    <cellStyle name="Sub-total 4 3 15" xfId="41422"/>
    <cellStyle name="Subtotal 4 3 16" xfId="41423"/>
    <cellStyle name="Sub-total 4 3 16" xfId="41424"/>
    <cellStyle name="Subtotal 4 3 17" xfId="41425"/>
    <cellStyle name="Sub-total 4 3 17" xfId="41426"/>
    <cellStyle name="Subtotal 4 3 18" xfId="41427"/>
    <cellStyle name="Sub-total 4 3 18" xfId="41428"/>
    <cellStyle name="Subtotal 4 3 19" xfId="41429"/>
    <cellStyle name="Sub-total 4 3 19" xfId="41430"/>
    <cellStyle name="Subtotal 4 3 2" xfId="41431"/>
    <cellStyle name="Sub-total 4 3 2" xfId="41432"/>
    <cellStyle name="Subtotal 4 3 20" xfId="41433"/>
    <cellStyle name="Sub-total 4 3 20" xfId="41434"/>
    <cellStyle name="Subtotal 4 3 21" xfId="41435"/>
    <cellStyle name="Sub-total 4 3 21" xfId="41436"/>
    <cellStyle name="Subtotal 4 3 22" xfId="41437"/>
    <cellStyle name="Sub-total 4 3 22" xfId="41438"/>
    <cellStyle name="Subtotal 4 3 23" xfId="41439"/>
    <cellStyle name="Sub-total 4 3 23" xfId="41440"/>
    <cellStyle name="Subtotal 4 3 3" xfId="41441"/>
    <cellStyle name="Sub-total 4 3 3" xfId="41442"/>
    <cellStyle name="Subtotal 4 3 4" xfId="41443"/>
    <cellStyle name="Sub-total 4 3 4" xfId="41444"/>
    <cellStyle name="Subtotal 4 3 5" xfId="41445"/>
    <cellStyle name="Sub-total 4 3 5" xfId="41446"/>
    <cellStyle name="Subtotal 4 3 6" xfId="41447"/>
    <cellStyle name="Sub-total 4 3 6" xfId="41448"/>
    <cellStyle name="Subtotal 4 3 7" xfId="41449"/>
    <cellStyle name="Sub-total 4 3 7" xfId="41450"/>
    <cellStyle name="Subtotal 4 3 8" xfId="41451"/>
    <cellStyle name="Sub-total 4 3 8" xfId="41452"/>
    <cellStyle name="Subtotal 4 3 9" xfId="41453"/>
    <cellStyle name="Sub-total 4 3 9" xfId="41454"/>
    <cellStyle name="Subtotal 4 4" xfId="41455"/>
    <cellStyle name="Sub-total 4 4" xfId="41456"/>
    <cellStyle name="Subtotal 4 4 2" xfId="41457"/>
    <cellStyle name="Sub-total 4 4 2" xfId="41458"/>
    <cellStyle name="Subtotal 4 4 3" xfId="41459"/>
    <cellStyle name="Sub-total 4 4 3" xfId="41460"/>
    <cellStyle name="Subtotal 4 4 4" xfId="41461"/>
    <cellStyle name="Sub-total 4 4 4" xfId="41462"/>
    <cellStyle name="Subtotal 4 4 5" xfId="41463"/>
    <cellStyle name="Sub-total 4 4 5" xfId="41464"/>
    <cellStyle name="Subtotal 4 4 6" xfId="41465"/>
    <cellStyle name="Sub-total 4 4 6" xfId="41466"/>
    <cellStyle name="Subtotal 4 5" xfId="41467"/>
    <cellStyle name="Sub-total 4 5" xfId="41468"/>
    <cellStyle name="Subtotal 4 5 2" xfId="41469"/>
    <cellStyle name="Sub-total 4 5 2" xfId="41470"/>
    <cellStyle name="Subtotal 4 5 3" xfId="41471"/>
    <cellStyle name="Sub-total 4 5 3" xfId="41472"/>
    <cellStyle name="Subtotal 4 5 4" xfId="41473"/>
    <cellStyle name="Sub-total 4 5 4" xfId="41474"/>
    <cellStyle name="Subtotal 4 5 5" xfId="41475"/>
    <cellStyle name="Sub-total 4 5 5" xfId="41476"/>
    <cellStyle name="Subtotal 4 5 6" xfId="41477"/>
    <cellStyle name="Sub-total 4 5 6" xfId="41478"/>
    <cellStyle name="Subtotal 4 6" xfId="41479"/>
    <cellStyle name="Sub-total 4 6" xfId="41480"/>
    <cellStyle name="Subtotal 4 6 2" xfId="41481"/>
    <cellStyle name="Sub-total 4 6 2" xfId="41482"/>
    <cellStyle name="Subtotal 4 6 3" xfId="41483"/>
    <cellStyle name="Sub-total 4 6 3" xfId="41484"/>
    <cellStyle name="Subtotal 4 6 4" xfId="41485"/>
    <cellStyle name="Sub-total 4 6 4" xfId="41486"/>
    <cellStyle name="Subtotal 4 6 5" xfId="41487"/>
    <cellStyle name="Sub-total 4 6 5" xfId="41488"/>
    <cellStyle name="Subtotal 4 6 6" xfId="41489"/>
    <cellStyle name="Sub-total 4 6 6" xfId="41490"/>
    <cellStyle name="Subtotal 4 7" xfId="41491"/>
    <cellStyle name="Sub-total 4 7" xfId="41492"/>
    <cellStyle name="Subtotal 4 7 2" xfId="41493"/>
    <cellStyle name="Sub-total 4 7 2" xfId="41494"/>
    <cellStyle name="Subtotal 4 7 3" xfId="41495"/>
    <cellStyle name="Sub-total 4 7 3" xfId="41496"/>
    <cellStyle name="Subtotal 4 7 4" xfId="41497"/>
    <cellStyle name="Sub-total 4 7 4" xfId="41498"/>
    <cellStyle name="Subtotal 4 7 5" xfId="41499"/>
    <cellStyle name="Sub-total 4 7 5" xfId="41500"/>
    <cellStyle name="Subtotal 4 7 6" xfId="41501"/>
    <cellStyle name="Sub-total 4 7 6" xfId="41502"/>
    <cellStyle name="Subtotal 4 8" xfId="41503"/>
    <cellStyle name="Sub-total 4 8" xfId="41504"/>
    <cellStyle name="Subtotal 4 8 2" xfId="41505"/>
    <cellStyle name="Sub-total 4 8 2" xfId="41506"/>
    <cellStyle name="Subtotal 4 8 3" xfId="41507"/>
    <cellStyle name="Sub-total 4 8 3" xfId="41508"/>
    <cellStyle name="Subtotal 4 8 4" xfId="41509"/>
    <cellStyle name="Sub-total 4 8 4" xfId="41510"/>
    <cellStyle name="Subtotal 4 8 5" xfId="41511"/>
    <cellStyle name="Sub-total 4 8 5" xfId="41512"/>
    <cellStyle name="Subtotal 4 8 6" xfId="41513"/>
    <cellStyle name="Sub-total 4 8 6" xfId="41514"/>
    <cellStyle name="Subtotal 4 9" xfId="41515"/>
    <cellStyle name="Sub-total 4 9" xfId="41516"/>
    <cellStyle name="Subtotal 4 9 2" xfId="41517"/>
    <cellStyle name="Sub-total 4 9 2" xfId="41518"/>
    <cellStyle name="Subtotal 4 9 3" xfId="41519"/>
    <cellStyle name="Sub-total 4 9 3" xfId="41520"/>
    <cellStyle name="Subtotal 4 9 4" xfId="41521"/>
    <cellStyle name="Sub-total 4 9 4" xfId="41522"/>
    <cellStyle name="Subtotal 4 9 5" xfId="41523"/>
    <cellStyle name="Sub-total 4 9 5" xfId="41524"/>
    <cellStyle name="Subtotal 4 9 6" xfId="41525"/>
    <cellStyle name="Sub-total 4 9 6" xfId="41526"/>
    <cellStyle name="Subtotal 5" xfId="41527"/>
    <cellStyle name="Sub-total 5" xfId="41528"/>
    <cellStyle name="Subtotal 5 10" xfId="41529"/>
    <cellStyle name="Sub-total 5 10" xfId="41530"/>
    <cellStyle name="Subtotal 5 10 2" xfId="41531"/>
    <cellStyle name="Sub-total 5 10 2" xfId="41532"/>
    <cellStyle name="Subtotal 5 10 3" xfId="41533"/>
    <cellStyle name="Sub-total 5 10 3" xfId="41534"/>
    <cellStyle name="Subtotal 5 10 4" xfId="41535"/>
    <cellStyle name="Sub-total 5 10 4" xfId="41536"/>
    <cellStyle name="Subtotal 5 10 5" xfId="41537"/>
    <cellStyle name="Sub-total 5 10 5" xfId="41538"/>
    <cellStyle name="Subtotal 5 10 6" xfId="41539"/>
    <cellStyle name="Sub-total 5 10 6" xfId="41540"/>
    <cellStyle name="Subtotal 5 11" xfId="41541"/>
    <cellStyle name="Sub-total 5 11" xfId="41542"/>
    <cellStyle name="Subtotal 5 11 2" xfId="41543"/>
    <cellStyle name="Sub-total 5 11 2" xfId="41544"/>
    <cellStyle name="Subtotal 5 11 3" xfId="41545"/>
    <cellStyle name="Sub-total 5 11 3" xfId="41546"/>
    <cellStyle name="Subtotal 5 11 4" xfId="41547"/>
    <cellStyle name="Sub-total 5 11 4" xfId="41548"/>
    <cellStyle name="Subtotal 5 11 5" xfId="41549"/>
    <cellStyle name="Sub-total 5 11 5" xfId="41550"/>
    <cellStyle name="Subtotal 5 11 6" xfId="41551"/>
    <cellStyle name="Sub-total 5 11 6" xfId="41552"/>
    <cellStyle name="Subtotal 5 12" xfId="41553"/>
    <cellStyle name="Sub-total 5 12" xfId="41554"/>
    <cellStyle name="Subtotal 5 12 2" xfId="41555"/>
    <cellStyle name="Sub-total 5 12 2" xfId="41556"/>
    <cellStyle name="Subtotal 5 12 3" xfId="41557"/>
    <cellStyle name="Sub-total 5 12 3" xfId="41558"/>
    <cellStyle name="Subtotal 5 12 4" xfId="41559"/>
    <cellStyle name="Sub-total 5 12 4" xfId="41560"/>
    <cellStyle name="Subtotal 5 12 5" xfId="41561"/>
    <cellStyle name="Sub-total 5 12 5" xfId="41562"/>
    <cellStyle name="Subtotal 5 12 6" xfId="41563"/>
    <cellStyle name="Sub-total 5 12 6" xfId="41564"/>
    <cellStyle name="Subtotal 5 13" xfId="41565"/>
    <cellStyle name="Sub-total 5 13" xfId="41566"/>
    <cellStyle name="Subtotal 5 13 2" xfId="41567"/>
    <cellStyle name="Sub-total 5 13 2" xfId="41568"/>
    <cellStyle name="Subtotal 5 13 3" xfId="41569"/>
    <cellStyle name="Sub-total 5 13 3" xfId="41570"/>
    <cellStyle name="Subtotal 5 13 4" xfId="41571"/>
    <cellStyle name="Sub-total 5 13 4" xfId="41572"/>
    <cellStyle name="Subtotal 5 13 5" xfId="41573"/>
    <cellStyle name="Sub-total 5 13 5" xfId="41574"/>
    <cellStyle name="Subtotal 5 13 6" xfId="41575"/>
    <cellStyle name="Sub-total 5 13 6" xfId="41576"/>
    <cellStyle name="Subtotal 5 14" xfId="41577"/>
    <cellStyle name="Sub-total 5 14" xfId="41578"/>
    <cellStyle name="Subtotal 5 15" xfId="41579"/>
    <cellStyle name="Sub-total 5 15" xfId="41580"/>
    <cellStyle name="Subtotal 5 16" xfId="41581"/>
    <cellStyle name="Sub-total 5 16" xfId="41582"/>
    <cellStyle name="Subtotal 5 17" xfId="41583"/>
    <cellStyle name="Sub-total 5 17" xfId="41584"/>
    <cellStyle name="Subtotal 5 18" xfId="41585"/>
    <cellStyle name="Sub-total 5 18" xfId="41586"/>
    <cellStyle name="Subtotal 5 2" xfId="41587"/>
    <cellStyle name="Sub-total 5 2" xfId="41588"/>
    <cellStyle name="Subtotal 5 2 10" xfId="41589"/>
    <cellStyle name="Sub-total 5 2 10" xfId="41590"/>
    <cellStyle name="Subtotal 5 2 11" xfId="41591"/>
    <cellStyle name="Sub-total 5 2 11" xfId="41592"/>
    <cellStyle name="Subtotal 5 2 12" xfId="41593"/>
    <cellStyle name="Sub-total 5 2 12" xfId="41594"/>
    <cellStyle name="Subtotal 5 2 13" xfId="41595"/>
    <cellStyle name="Sub-total 5 2 13" xfId="41596"/>
    <cellStyle name="Subtotal 5 2 14" xfId="41597"/>
    <cellStyle name="Sub-total 5 2 14" xfId="41598"/>
    <cellStyle name="Subtotal 5 2 15" xfId="41599"/>
    <cellStyle name="Sub-total 5 2 15" xfId="41600"/>
    <cellStyle name="Subtotal 5 2 16" xfId="41601"/>
    <cellStyle name="Sub-total 5 2 16" xfId="41602"/>
    <cellStyle name="Subtotal 5 2 17" xfId="41603"/>
    <cellStyle name="Sub-total 5 2 17" xfId="41604"/>
    <cellStyle name="Subtotal 5 2 18" xfId="41605"/>
    <cellStyle name="Sub-total 5 2 18" xfId="41606"/>
    <cellStyle name="Subtotal 5 2 19" xfId="41607"/>
    <cellStyle name="Sub-total 5 2 19" xfId="41608"/>
    <cellStyle name="Subtotal 5 2 2" xfId="41609"/>
    <cellStyle name="Sub-total 5 2 2" xfId="41610"/>
    <cellStyle name="Subtotal 5 2 20" xfId="41611"/>
    <cellStyle name="Sub-total 5 2 20" xfId="41612"/>
    <cellStyle name="Subtotal 5 2 21" xfId="41613"/>
    <cellStyle name="Sub-total 5 2 21" xfId="41614"/>
    <cellStyle name="Subtotal 5 2 22" xfId="41615"/>
    <cellStyle name="Sub-total 5 2 22" xfId="41616"/>
    <cellStyle name="Subtotal 5 2 23" xfId="41617"/>
    <cellStyle name="Sub-total 5 2 23" xfId="41618"/>
    <cellStyle name="Subtotal 5 2 3" xfId="41619"/>
    <cellStyle name="Sub-total 5 2 3" xfId="41620"/>
    <cellStyle name="Subtotal 5 2 4" xfId="41621"/>
    <cellStyle name="Sub-total 5 2 4" xfId="41622"/>
    <cellStyle name="Subtotal 5 2 5" xfId="41623"/>
    <cellStyle name="Sub-total 5 2 5" xfId="41624"/>
    <cellStyle name="Subtotal 5 2 6" xfId="41625"/>
    <cellStyle name="Sub-total 5 2 6" xfId="41626"/>
    <cellStyle name="Subtotal 5 2 7" xfId="41627"/>
    <cellStyle name="Sub-total 5 2 7" xfId="41628"/>
    <cellStyle name="Subtotal 5 2 8" xfId="41629"/>
    <cellStyle name="Sub-total 5 2 8" xfId="41630"/>
    <cellStyle name="Subtotal 5 2 9" xfId="41631"/>
    <cellStyle name="Sub-total 5 2 9" xfId="41632"/>
    <cellStyle name="Subtotal 5 3" xfId="41633"/>
    <cellStyle name="Sub-total 5 3" xfId="41634"/>
    <cellStyle name="Subtotal 5 3 10" xfId="41635"/>
    <cellStyle name="Sub-total 5 3 10" xfId="41636"/>
    <cellStyle name="Subtotal 5 3 11" xfId="41637"/>
    <cellStyle name="Sub-total 5 3 11" xfId="41638"/>
    <cellStyle name="Subtotal 5 3 12" xfId="41639"/>
    <cellStyle name="Sub-total 5 3 12" xfId="41640"/>
    <cellStyle name="Subtotal 5 3 13" xfId="41641"/>
    <cellStyle name="Sub-total 5 3 13" xfId="41642"/>
    <cellStyle name="Subtotal 5 3 14" xfId="41643"/>
    <cellStyle name="Sub-total 5 3 14" xfId="41644"/>
    <cellStyle name="Subtotal 5 3 15" xfId="41645"/>
    <cellStyle name="Sub-total 5 3 15" xfId="41646"/>
    <cellStyle name="Subtotal 5 3 16" xfId="41647"/>
    <cellStyle name="Sub-total 5 3 16" xfId="41648"/>
    <cellStyle name="Subtotal 5 3 17" xfId="41649"/>
    <cellStyle name="Sub-total 5 3 17" xfId="41650"/>
    <cellStyle name="Subtotal 5 3 18" xfId="41651"/>
    <cellStyle name="Sub-total 5 3 18" xfId="41652"/>
    <cellStyle name="Subtotal 5 3 19" xfId="41653"/>
    <cellStyle name="Sub-total 5 3 19" xfId="41654"/>
    <cellStyle name="Subtotal 5 3 2" xfId="41655"/>
    <cellStyle name="Sub-total 5 3 2" xfId="41656"/>
    <cellStyle name="Subtotal 5 3 20" xfId="41657"/>
    <cellStyle name="Sub-total 5 3 20" xfId="41658"/>
    <cellStyle name="Subtotal 5 3 21" xfId="41659"/>
    <cellStyle name="Sub-total 5 3 21" xfId="41660"/>
    <cellStyle name="Subtotal 5 3 22" xfId="41661"/>
    <cellStyle name="Sub-total 5 3 22" xfId="41662"/>
    <cellStyle name="Subtotal 5 3 23" xfId="41663"/>
    <cellStyle name="Sub-total 5 3 23" xfId="41664"/>
    <cellStyle name="Subtotal 5 3 3" xfId="41665"/>
    <cellStyle name="Sub-total 5 3 3" xfId="41666"/>
    <cellStyle name="Subtotal 5 3 4" xfId="41667"/>
    <cellStyle name="Sub-total 5 3 4" xfId="41668"/>
    <cellStyle name="Subtotal 5 3 5" xfId="41669"/>
    <cellStyle name="Sub-total 5 3 5" xfId="41670"/>
    <cellStyle name="Subtotal 5 3 6" xfId="41671"/>
    <cellStyle name="Sub-total 5 3 6" xfId="41672"/>
    <cellStyle name="Subtotal 5 3 7" xfId="41673"/>
    <cellStyle name="Sub-total 5 3 7" xfId="41674"/>
    <cellStyle name="Subtotal 5 3 8" xfId="41675"/>
    <cellStyle name="Sub-total 5 3 8" xfId="41676"/>
    <cellStyle name="Subtotal 5 3 9" xfId="41677"/>
    <cellStyle name="Sub-total 5 3 9" xfId="41678"/>
    <cellStyle name="Subtotal 5 4" xfId="41679"/>
    <cellStyle name="Sub-total 5 4" xfId="41680"/>
    <cellStyle name="Subtotal 5 4 2" xfId="41681"/>
    <cellStyle name="Sub-total 5 4 2" xfId="41682"/>
    <cellStyle name="Subtotal 5 4 3" xfId="41683"/>
    <cellStyle name="Sub-total 5 4 3" xfId="41684"/>
    <cellStyle name="Subtotal 5 4 4" xfId="41685"/>
    <cellStyle name="Sub-total 5 4 4" xfId="41686"/>
    <cellStyle name="Subtotal 5 4 5" xfId="41687"/>
    <cellStyle name="Sub-total 5 4 5" xfId="41688"/>
    <cellStyle name="Subtotal 5 4 6" xfId="41689"/>
    <cellStyle name="Sub-total 5 4 6" xfId="41690"/>
    <cellStyle name="Subtotal 5 5" xfId="41691"/>
    <cellStyle name="Sub-total 5 5" xfId="41692"/>
    <cellStyle name="Subtotal 5 5 2" xfId="41693"/>
    <cellStyle name="Sub-total 5 5 2" xfId="41694"/>
    <cellStyle name="Subtotal 5 5 3" xfId="41695"/>
    <cellStyle name="Sub-total 5 5 3" xfId="41696"/>
    <cellStyle name="Subtotal 5 5 4" xfId="41697"/>
    <cellStyle name="Sub-total 5 5 4" xfId="41698"/>
    <cellStyle name="Subtotal 5 5 5" xfId="41699"/>
    <cellStyle name="Sub-total 5 5 5" xfId="41700"/>
    <cellStyle name="Subtotal 5 5 6" xfId="41701"/>
    <cellStyle name="Sub-total 5 5 6" xfId="41702"/>
    <cellStyle name="Subtotal 5 6" xfId="41703"/>
    <cellStyle name="Sub-total 5 6" xfId="41704"/>
    <cellStyle name="Subtotal 5 6 2" xfId="41705"/>
    <cellStyle name="Sub-total 5 6 2" xfId="41706"/>
    <cellStyle name="Subtotal 5 6 3" xfId="41707"/>
    <cellStyle name="Sub-total 5 6 3" xfId="41708"/>
    <cellStyle name="Subtotal 5 6 4" xfId="41709"/>
    <cellStyle name="Sub-total 5 6 4" xfId="41710"/>
    <cellStyle name="Subtotal 5 6 5" xfId="41711"/>
    <cellStyle name="Sub-total 5 6 5" xfId="41712"/>
    <cellStyle name="Subtotal 5 6 6" xfId="41713"/>
    <cellStyle name="Sub-total 5 6 6" xfId="41714"/>
    <cellStyle name="Subtotal 5 7" xfId="41715"/>
    <cellStyle name="Sub-total 5 7" xfId="41716"/>
    <cellStyle name="Subtotal 5 7 2" xfId="41717"/>
    <cellStyle name="Sub-total 5 7 2" xfId="41718"/>
    <cellStyle name="Subtotal 5 7 3" xfId="41719"/>
    <cellStyle name="Sub-total 5 7 3" xfId="41720"/>
    <cellStyle name="Subtotal 5 7 4" xfId="41721"/>
    <cellStyle name="Sub-total 5 7 4" xfId="41722"/>
    <cellStyle name="Subtotal 5 7 5" xfId="41723"/>
    <cellStyle name="Sub-total 5 7 5" xfId="41724"/>
    <cellStyle name="Subtotal 5 7 6" xfId="41725"/>
    <cellStyle name="Sub-total 5 7 6" xfId="41726"/>
    <cellStyle name="Subtotal 5 8" xfId="41727"/>
    <cellStyle name="Sub-total 5 8" xfId="41728"/>
    <cellStyle name="Subtotal 5 8 2" xfId="41729"/>
    <cellStyle name="Sub-total 5 8 2" xfId="41730"/>
    <cellStyle name="Subtotal 5 8 3" xfId="41731"/>
    <cellStyle name="Sub-total 5 8 3" xfId="41732"/>
    <cellStyle name="Subtotal 5 8 4" xfId="41733"/>
    <cellStyle name="Sub-total 5 8 4" xfId="41734"/>
    <cellStyle name="Subtotal 5 8 5" xfId="41735"/>
    <cellStyle name="Sub-total 5 8 5" xfId="41736"/>
    <cellStyle name="Subtotal 5 8 6" xfId="41737"/>
    <cellStyle name="Sub-total 5 8 6" xfId="41738"/>
    <cellStyle name="Subtotal 5 9" xfId="41739"/>
    <cellStyle name="Sub-total 5 9" xfId="41740"/>
    <cellStyle name="Subtotal 5 9 2" xfId="41741"/>
    <cellStyle name="Sub-total 5 9 2" xfId="41742"/>
    <cellStyle name="Subtotal 5 9 3" xfId="41743"/>
    <cellStyle name="Sub-total 5 9 3" xfId="41744"/>
    <cellStyle name="Subtotal 5 9 4" xfId="41745"/>
    <cellStyle name="Sub-total 5 9 4" xfId="41746"/>
    <cellStyle name="Subtotal 5 9 5" xfId="41747"/>
    <cellStyle name="Sub-total 5 9 5" xfId="41748"/>
    <cellStyle name="Subtotal 5 9 6" xfId="41749"/>
    <cellStyle name="Sub-total 5 9 6" xfId="41750"/>
    <cellStyle name="Subtotal 6" xfId="41751"/>
    <cellStyle name="Sub-total 6" xfId="41752"/>
    <cellStyle name="Subtotal 6 10" xfId="41753"/>
    <cellStyle name="Sub-total 6 10" xfId="41754"/>
    <cellStyle name="Subtotal 6 10 2" xfId="41755"/>
    <cellStyle name="Sub-total 6 10 2" xfId="41756"/>
    <cellStyle name="Subtotal 6 10 3" xfId="41757"/>
    <cellStyle name="Sub-total 6 10 3" xfId="41758"/>
    <cellStyle name="Subtotal 6 10 4" xfId="41759"/>
    <cellStyle name="Sub-total 6 10 4" xfId="41760"/>
    <cellStyle name="Subtotal 6 10 5" xfId="41761"/>
    <cellStyle name="Sub-total 6 10 5" xfId="41762"/>
    <cellStyle name="Subtotal 6 10 6" xfId="41763"/>
    <cellStyle name="Sub-total 6 10 6" xfId="41764"/>
    <cellStyle name="Subtotal 6 11" xfId="41765"/>
    <cellStyle name="Sub-total 6 11" xfId="41766"/>
    <cellStyle name="Subtotal 6 11 2" xfId="41767"/>
    <cellStyle name="Sub-total 6 11 2" xfId="41768"/>
    <cellStyle name="Subtotal 6 11 3" xfId="41769"/>
    <cellStyle name="Sub-total 6 11 3" xfId="41770"/>
    <cellStyle name="Subtotal 6 11 4" xfId="41771"/>
    <cellStyle name="Sub-total 6 11 4" xfId="41772"/>
    <cellStyle name="Subtotal 6 11 5" xfId="41773"/>
    <cellStyle name="Sub-total 6 11 5" xfId="41774"/>
    <cellStyle name="Subtotal 6 11 6" xfId="41775"/>
    <cellStyle name="Sub-total 6 11 6" xfId="41776"/>
    <cellStyle name="Subtotal 6 12" xfId="41777"/>
    <cellStyle name="Sub-total 6 12" xfId="41778"/>
    <cellStyle name="Subtotal 6 12 2" xfId="41779"/>
    <cellStyle name="Sub-total 6 12 2" xfId="41780"/>
    <cellStyle name="Subtotal 6 12 3" xfId="41781"/>
    <cellStyle name="Sub-total 6 12 3" xfId="41782"/>
    <cellStyle name="Subtotal 6 12 4" xfId="41783"/>
    <cellStyle name="Sub-total 6 12 4" xfId="41784"/>
    <cellStyle name="Subtotal 6 12 5" xfId="41785"/>
    <cellStyle name="Sub-total 6 12 5" xfId="41786"/>
    <cellStyle name="Subtotal 6 12 6" xfId="41787"/>
    <cellStyle name="Sub-total 6 12 6" xfId="41788"/>
    <cellStyle name="Subtotal 6 13" xfId="41789"/>
    <cellStyle name="Sub-total 6 13" xfId="41790"/>
    <cellStyle name="Subtotal 6 13 2" xfId="41791"/>
    <cellStyle name="Sub-total 6 13 2" xfId="41792"/>
    <cellStyle name="Subtotal 6 13 3" xfId="41793"/>
    <cellStyle name="Sub-total 6 13 3" xfId="41794"/>
    <cellStyle name="Subtotal 6 13 4" xfId="41795"/>
    <cellStyle name="Sub-total 6 13 4" xfId="41796"/>
    <cellStyle name="Subtotal 6 13 5" xfId="41797"/>
    <cellStyle name="Sub-total 6 13 5" xfId="41798"/>
    <cellStyle name="Subtotal 6 13 6" xfId="41799"/>
    <cellStyle name="Sub-total 6 13 6" xfId="41800"/>
    <cellStyle name="Subtotal 6 14" xfId="41801"/>
    <cellStyle name="Sub-total 6 14" xfId="41802"/>
    <cellStyle name="Subtotal 6 15" xfId="41803"/>
    <cellStyle name="Sub-total 6 15" xfId="41804"/>
    <cellStyle name="Subtotal 6 16" xfId="41805"/>
    <cellStyle name="Sub-total 6 16" xfId="41806"/>
    <cellStyle name="Subtotal 6 17" xfId="41807"/>
    <cellStyle name="Sub-total 6 17" xfId="41808"/>
    <cellStyle name="Subtotal 6 18" xfId="41809"/>
    <cellStyle name="Sub-total 6 18" xfId="41810"/>
    <cellStyle name="Subtotal 6 2" xfId="41811"/>
    <cellStyle name="Sub-total 6 2" xfId="41812"/>
    <cellStyle name="Subtotal 6 2 10" xfId="41813"/>
    <cellStyle name="Sub-total 6 2 10" xfId="41814"/>
    <cellStyle name="Subtotal 6 2 11" xfId="41815"/>
    <cellStyle name="Sub-total 6 2 11" xfId="41816"/>
    <cellStyle name="Subtotal 6 2 12" xfId="41817"/>
    <cellStyle name="Sub-total 6 2 12" xfId="41818"/>
    <cellStyle name="Subtotal 6 2 13" xfId="41819"/>
    <cellStyle name="Sub-total 6 2 13" xfId="41820"/>
    <cellStyle name="Subtotal 6 2 14" xfId="41821"/>
    <cellStyle name="Sub-total 6 2 14" xfId="41822"/>
    <cellStyle name="Subtotal 6 2 15" xfId="41823"/>
    <cellStyle name="Sub-total 6 2 15" xfId="41824"/>
    <cellStyle name="Subtotal 6 2 16" xfId="41825"/>
    <cellStyle name="Sub-total 6 2 16" xfId="41826"/>
    <cellStyle name="Subtotal 6 2 17" xfId="41827"/>
    <cellStyle name="Sub-total 6 2 17" xfId="41828"/>
    <cellStyle name="Subtotal 6 2 18" xfId="41829"/>
    <cellStyle name="Sub-total 6 2 18" xfId="41830"/>
    <cellStyle name="Subtotal 6 2 19" xfId="41831"/>
    <cellStyle name="Sub-total 6 2 19" xfId="41832"/>
    <cellStyle name="Subtotal 6 2 2" xfId="41833"/>
    <cellStyle name="Sub-total 6 2 2" xfId="41834"/>
    <cellStyle name="Subtotal 6 2 20" xfId="41835"/>
    <cellStyle name="Sub-total 6 2 20" xfId="41836"/>
    <cellStyle name="Subtotal 6 2 21" xfId="41837"/>
    <cellStyle name="Sub-total 6 2 21" xfId="41838"/>
    <cellStyle name="Subtotal 6 2 22" xfId="41839"/>
    <cellStyle name="Sub-total 6 2 22" xfId="41840"/>
    <cellStyle name="Subtotal 6 2 23" xfId="41841"/>
    <cellStyle name="Sub-total 6 2 23" xfId="41842"/>
    <cellStyle name="Subtotal 6 2 3" xfId="41843"/>
    <cellStyle name="Sub-total 6 2 3" xfId="41844"/>
    <cellStyle name="Subtotal 6 2 4" xfId="41845"/>
    <cellStyle name="Sub-total 6 2 4" xfId="41846"/>
    <cellStyle name="Subtotal 6 2 5" xfId="41847"/>
    <cellStyle name="Sub-total 6 2 5" xfId="41848"/>
    <cellStyle name="Subtotal 6 2 6" xfId="41849"/>
    <cellStyle name="Sub-total 6 2 6" xfId="41850"/>
    <cellStyle name="Subtotal 6 2 7" xfId="41851"/>
    <cellStyle name="Sub-total 6 2 7" xfId="41852"/>
    <cellStyle name="Subtotal 6 2 8" xfId="41853"/>
    <cellStyle name="Sub-total 6 2 8" xfId="41854"/>
    <cellStyle name="Subtotal 6 2 9" xfId="41855"/>
    <cellStyle name="Sub-total 6 2 9" xfId="41856"/>
    <cellStyle name="Subtotal 6 3" xfId="41857"/>
    <cellStyle name="Sub-total 6 3" xfId="41858"/>
    <cellStyle name="Subtotal 6 3 10" xfId="41859"/>
    <cellStyle name="Sub-total 6 3 10" xfId="41860"/>
    <cellStyle name="Subtotal 6 3 11" xfId="41861"/>
    <cellStyle name="Sub-total 6 3 11" xfId="41862"/>
    <cellStyle name="Subtotal 6 3 12" xfId="41863"/>
    <cellStyle name="Sub-total 6 3 12" xfId="41864"/>
    <cellStyle name="Subtotal 6 3 13" xfId="41865"/>
    <cellStyle name="Sub-total 6 3 13" xfId="41866"/>
    <cellStyle name="Subtotal 6 3 14" xfId="41867"/>
    <cellStyle name="Sub-total 6 3 14" xfId="41868"/>
    <cellStyle name="Subtotal 6 3 15" xfId="41869"/>
    <cellStyle name="Sub-total 6 3 15" xfId="41870"/>
    <cellStyle name="Subtotal 6 3 16" xfId="41871"/>
    <cellStyle name="Sub-total 6 3 16" xfId="41872"/>
    <cellStyle name="Subtotal 6 3 17" xfId="41873"/>
    <cellStyle name="Sub-total 6 3 17" xfId="41874"/>
    <cellStyle name="Subtotal 6 3 18" xfId="41875"/>
    <cellStyle name="Sub-total 6 3 18" xfId="41876"/>
    <cellStyle name="Subtotal 6 3 19" xfId="41877"/>
    <cellStyle name="Sub-total 6 3 19" xfId="41878"/>
    <cellStyle name="Subtotal 6 3 2" xfId="41879"/>
    <cellStyle name="Sub-total 6 3 2" xfId="41880"/>
    <cellStyle name="Subtotal 6 3 20" xfId="41881"/>
    <cellStyle name="Sub-total 6 3 20" xfId="41882"/>
    <cellStyle name="Subtotal 6 3 21" xfId="41883"/>
    <cellStyle name="Sub-total 6 3 21" xfId="41884"/>
    <cellStyle name="Subtotal 6 3 22" xfId="41885"/>
    <cellStyle name="Sub-total 6 3 22" xfId="41886"/>
    <cellStyle name="Subtotal 6 3 23" xfId="41887"/>
    <cellStyle name="Sub-total 6 3 23" xfId="41888"/>
    <cellStyle name="Subtotal 6 3 3" xfId="41889"/>
    <cellStyle name="Sub-total 6 3 3" xfId="41890"/>
    <cellStyle name="Subtotal 6 3 4" xfId="41891"/>
    <cellStyle name="Sub-total 6 3 4" xfId="41892"/>
    <cellStyle name="Subtotal 6 3 5" xfId="41893"/>
    <cellStyle name="Sub-total 6 3 5" xfId="41894"/>
    <cellStyle name="Subtotal 6 3 6" xfId="41895"/>
    <cellStyle name="Sub-total 6 3 6" xfId="41896"/>
    <cellStyle name="Subtotal 6 3 7" xfId="41897"/>
    <cellStyle name="Sub-total 6 3 7" xfId="41898"/>
    <cellStyle name="Subtotal 6 3 8" xfId="41899"/>
    <cellStyle name="Sub-total 6 3 8" xfId="41900"/>
    <cellStyle name="Subtotal 6 3 9" xfId="41901"/>
    <cellStyle name="Sub-total 6 3 9" xfId="41902"/>
    <cellStyle name="Subtotal 6 4" xfId="41903"/>
    <cellStyle name="Sub-total 6 4" xfId="41904"/>
    <cellStyle name="Subtotal 6 4 2" xfId="41905"/>
    <cellStyle name="Sub-total 6 4 2" xfId="41906"/>
    <cellStyle name="Subtotal 6 4 3" xfId="41907"/>
    <cellStyle name="Sub-total 6 4 3" xfId="41908"/>
    <cellStyle name="Subtotal 6 4 4" xfId="41909"/>
    <cellStyle name="Sub-total 6 4 4" xfId="41910"/>
    <cellStyle name="Subtotal 6 4 5" xfId="41911"/>
    <cellStyle name="Sub-total 6 4 5" xfId="41912"/>
    <cellStyle name="Subtotal 6 4 6" xfId="41913"/>
    <cellStyle name="Sub-total 6 4 6" xfId="41914"/>
    <cellStyle name="Subtotal 6 5" xfId="41915"/>
    <cellStyle name="Sub-total 6 5" xfId="41916"/>
    <cellStyle name="Subtotal 6 5 2" xfId="41917"/>
    <cellStyle name="Sub-total 6 5 2" xfId="41918"/>
    <cellStyle name="Subtotal 6 5 3" xfId="41919"/>
    <cellStyle name="Sub-total 6 5 3" xfId="41920"/>
    <cellStyle name="Subtotal 6 5 4" xfId="41921"/>
    <cellStyle name="Sub-total 6 5 4" xfId="41922"/>
    <cellStyle name="Subtotal 6 5 5" xfId="41923"/>
    <cellStyle name="Sub-total 6 5 5" xfId="41924"/>
    <cellStyle name="Subtotal 6 5 6" xfId="41925"/>
    <cellStyle name="Sub-total 6 5 6" xfId="41926"/>
    <cellStyle name="Subtotal 6 6" xfId="41927"/>
    <cellStyle name="Sub-total 6 6" xfId="41928"/>
    <cellStyle name="Subtotal 6 6 2" xfId="41929"/>
    <cellStyle name="Sub-total 6 6 2" xfId="41930"/>
    <cellStyle name="Subtotal 6 6 3" xfId="41931"/>
    <cellStyle name="Sub-total 6 6 3" xfId="41932"/>
    <cellStyle name="Subtotal 6 6 4" xfId="41933"/>
    <cellStyle name="Sub-total 6 6 4" xfId="41934"/>
    <cellStyle name="Subtotal 6 6 5" xfId="41935"/>
    <cellStyle name="Sub-total 6 6 5" xfId="41936"/>
    <cellStyle name="Subtotal 6 6 6" xfId="41937"/>
    <cellStyle name="Sub-total 6 6 6" xfId="41938"/>
    <cellStyle name="Subtotal 6 7" xfId="41939"/>
    <cellStyle name="Sub-total 6 7" xfId="41940"/>
    <cellStyle name="Subtotal 6 7 2" xfId="41941"/>
    <cellStyle name="Sub-total 6 7 2" xfId="41942"/>
    <cellStyle name="Subtotal 6 7 3" xfId="41943"/>
    <cellStyle name="Sub-total 6 7 3" xfId="41944"/>
    <cellStyle name="Subtotal 6 7 4" xfId="41945"/>
    <cellStyle name="Sub-total 6 7 4" xfId="41946"/>
    <cellStyle name="Subtotal 6 7 5" xfId="41947"/>
    <cellStyle name="Sub-total 6 7 5" xfId="41948"/>
    <cellStyle name="Subtotal 6 7 6" xfId="41949"/>
    <cellStyle name="Sub-total 6 7 6" xfId="41950"/>
    <cellStyle name="Subtotal 6 8" xfId="41951"/>
    <cellStyle name="Sub-total 6 8" xfId="41952"/>
    <cellStyle name="Subtotal 6 8 2" xfId="41953"/>
    <cellStyle name="Sub-total 6 8 2" xfId="41954"/>
    <cellStyle name="Subtotal 6 8 3" xfId="41955"/>
    <cellStyle name="Sub-total 6 8 3" xfId="41956"/>
    <cellStyle name="Subtotal 6 8 4" xfId="41957"/>
    <cellStyle name="Sub-total 6 8 4" xfId="41958"/>
    <cellStyle name="Subtotal 6 8 5" xfId="41959"/>
    <cellStyle name="Sub-total 6 8 5" xfId="41960"/>
    <cellStyle name="Subtotal 6 8 6" xfId="41961"/>
    <cellStyle name="Sub-total 6 8 6" xfId="41962"/>
    <cellStyle name="Subtotal 6 9" xfId="41963"/>
    <cellStyle name="Sub-total 6 9" xfId="41964"/>
    <cellStyle name="Subtotal 6 9 2" xfId="41965"/>
    <cellStyle name="Sub-total 6 9 2" xfId="41966"/>
    <cellStyle name="Subtotal 6 9 3" xfId="41967"/>
    <cellStyle name="Sub-total 6 9 3" xfId="41968"/>
    <cellStyle name="Subtotal 6 9 4" xfId="41969"/>
    <cellStyle name="Sub-total 6 9 4" xfId="41970"/>
    <cellStyle name="Subtotal 6 9 5" xfId="41971"/>
    <cellStyle name="Sub-total 6 9 5" xfId="41972"/>
    <cellStyle name="Subtotal 6 9 6" xfId="41973"/>
    <cellStyle name="Sub-total 6 9 6" xfId="41974"/>
    <cellStyle name="Subtotal 7" xfId="41975"/>
    <cellStyle name="Sub-total 7" xfId="41976"/>
    <cellStyle name="Subtotal 7 10" xfId="41977"/>
    <cellStyle name="Sub-total 7 10" xfId="41978"/>
    <cellStyle name="Subtotal 7 10 2" xfId="41979"/>
    <cellStyle name="Sub-total 7 10 2" xfId="41980"/>
    <cellStyle name="Subtotal 7 10 3" xfId="41981"/>
    <cellStyle name="Sub-total 7 10 3" xfId="41982"/>
    <cellStyle name="Subtotal 7 10 4" xfId="41983"/>
    <cellStyle name="Sub-total 7 10 4" xfId="41984"/>
    <cellStyle name="Subtotal 7 10 5" xfId="41985"/>
    <cellStyle name="Sub-total 7 10 5" xfId="41986"/>
    <cellStyle name="Subtotal 7 10 6" xfId="41987"/>
    <cellStyle name="Sub-total 7 10 6" xfId="41988"/>
    <cellStyle name="Subtotal 7 11" xfId="41989"/>
    <cellStyle name="Sub-total 7 11" xfId="41990"/>
    <cellStyle name="Subtotal 7 11 2" xfId="41991"/>
    <cellStyle name="Sub-total 7 11 2" xfId="41992"/>
    <cellStyle name="Subtotal 7 11 3" xfId="41993"/>
    <cellStyle name="Sub-total 7 11 3" xfId="41994"/>
    <cellStyle name="Subtotal 7 11 4" xfId="41995"/>
    <cellStyle name="Sub-total 7 11 4" xfId="41996"/>
    <cellStyle name="Subtotal 7 11 5" xfId="41997"/>
    <cellStyle name="Sub-total 7 11 5" xfId="41998"/>
    <cellStyle name="Subtotal 7 11 6" xfId="41999"/>
    <cellStyle name="Sub-total 7 11 6" xfId="42000"/>
    <cellStyle name="Subtotal 7 12" xfId="42001"/>
    <cellStyle name="Sub-total 7 12" xfId="42002"/>
    <cellStyle name="Subtotal 7 12 2" xfId="42003"/>
    <cellStyle name="Sub-total 7 12 2" xfId="42004"/>
    <cellStyle name="Subtotal 7 12 3" xfId="42005"/>
    <cellStyle name="Sub-total 7 12 3" xfId="42006"/>
    <cellStyle name="Subtotal 7 12 4" xfId="42007"/>
    <cellStyle name="Sub-total 7 12 4" xfId="42008"/>
    <cellStyle name="Subtotal 7 12 5" xfId="42009"/>
    <cellStyle name="Sub-total 7 12 5" xfId="42010"/>
    <cellStyle name="Subtotal 7 12 6" xfId="42011"/>
    <cellStyle name="Sub-total 7 12 6" xfId="42012"/>
    <cellStyle name="Subtotal 7 13" xfId="42013"/>
    <cellStyle name="Sub-total 7 13" xfId="42014"/>
    <cellStyle name="Subtotal 7 13 2" xfId="42015"/>
    <cellStyle name="Sub-total 7 13 2" xfId="42016"/>
    <cellStyle name="Subtotal 7 13 3" xfId="42017"/>
    <cellStyle name="Sub-total 7 13 3" xfId="42018"/>
    <cellStyle name="Subtotal 7 13 4" xfId="42019"/>
    <cellStyle name="Sub-total 7 13 4" xfId="42020"/>
    <cellStyle name="Subtotal 7 13 5" xfId="42021"/>
    <cellStyle name="Sub-total 7 13 5" xfId="42022"/>
    <cellStyle name="Subtotal 7 13 6" xfId="42023"/>
    <cellStyle name="Sub-total 7 13 6" xfId="42024"/>
    <cellStyle name="Subtotal 7 14" xfId="42025"/>
    <cellStyle name="Sub-total 7 14" xfId="42026"/>
    <cellStyle name="Subtotal 7 15" xfId="42027"/>
    <cellStyle name="Sub-total 7 15" xfId="42028"/>
    <cellStyle name="Subtotal 7 16" xfId="42029"/>
    <cellStyle name="Sub-total 7 16" xfId="42030"/>
    <cellStyle name="Subtotal 7 17" xfId="42031"/>
    <cellStyle name="Sub-total 7 17" xfId="42032"/>
    <cellStyle name="Subtotal 7 18" xfId="42033"/>
    <cellStyle name="Sub-total 7 18" xfId="42034"/>
    <cellStyle name="Subtotal 7 19" xfId="42035"/>
    <cellStyle name="Sub-total 7 19" xfId="42036"/>
    <cellStyle name="Subtotal 7 2" xfId="42037"/>
    <cellStyle name="Sub-total 7 2" xfId="42038"/>
    <cellStyle name="Subtotal 7 2 2" xfId="42039"/>
    <cellStyle name="Sub-total 7 2 2" xfId="42040"/>
    <cellStyle name="Subtotal 7 2 3" xfId="42041"/>
    <cellStyle name="Sub-total 7 2 3" xfId="42042"/>
    <cellStyle name="Subtotal 7 2 4" xfId="42043"/>
    <cellStyle name="Sub-total 7 2 4" xfId="42044"/>
    <cellStyle name="Subtotal 7 2 5" xfId="42045"/>
    <cellStyle name="Sub-total 7 2 5" xfId="42046"/>
    <cellStyle name="Subtotal 7 2 6" xfId="42047"/>
    <cellStyle name="Sub-total 7 2 6" xfId="42048"/>
    <cellStyle name="Subtotal 7 20" xfId="42049"/>
    <cellStyle name="Sub-total 7 20" xfId="42050"/>
    <cellStyle name="Subtotal 7 3" xfId="42051"/>
    <cellStyle name="Sub-total 7 3" xfId="42052"/>
    <cellStyle name="Subtotal 7 3 2" xfId="42053"/>
    <cellStyle name="Sub-total 7 3 2" xfId="42054"/>
    <cellStyle name="Subtotal 7 3 3" xfId="42055"/>
    <cellStyle name="Sub-total 7 3 3" xfId="42056"/>
    <cellStyle name="Subtotal 7 3 4" xfId="42057"/>
    <cellStyle name="Sub-total 7 3 4" xfId="42058"/>
    <cellStyle name="Subtotal 7 3 5" xfId="42059"/>
    <cellStyle name="Sub-total 7 3 5" xfId="42060"/>
    <cellStyle name="Subtotal 7 3 6" xfId="42061"/>
    <cellStyle name="Sub-total 7 3 6" xfId="42062"/>
    <cellStyle name="Subtotal 7 4" xfId="42063"/>
    <cellStyle name="Sub-total 7 4" xfId="42064"/>
    <cellStyle name="Subtotal 7 4 2" xfId="42065"/>
    <cellStyle name="Sub-total 7 4 2" xfId="42066"/>
    <cellStyle name="Subtotal 7 4 3" xfId="42067"/>
    <cellStyle name="Sub-total 7 4 3" xfId="42068"/>
    <cellStyle name="Subtotal 7 4 4" xfId="42069"/>
    <cellStyle name="Sub-total 7 4 4" xfId="42070"/>
    <cellStyle name="Subtotal 7 4 5" xfId="42071"/>
    <cellStyle name="Sub-total 7 4 5" xfId="42072"/>
    <cellStyle name="Subtotal 7 4 6" xfId="42073"/>
    <cellStyle name="Sub-total 7 4 6" xfId="42074"/>
    <cellStyle name="Subtotal 7 5" xfId="42075"/>
    <cellStyle name="Sub-total 7 5" xfId="42076"/>
    <cellStyle name="Subtotal 7 5 2" xfId="42077"/>
    <cellStyle name="Sub-total 7 5 2" xfId="42078"/>
    <cellStyle name="Subtotal 7 5 3" xfId="42079"/>
    <cellStyle name="Sub-total 7 5 3" xfId="42080"/>
    <cellStyle name="Subtotal 7 5 4" xfId="42081"/>
    <cellStyle name="Sub-total 7 5 4" xfId="42082"/>
    <cellStyle name="Subtotal 7 5 5" xfId="42083"/>
    <cellStyle name="Sub-total 7 5 5" xfId="42084"/>
    <cellStyle name="Subtotal 7 5 6" xfId="42085"/>
    <cellStyle name="Sub-total 7 5 6" xfId="42086"/>
    <cellStyle name="Subtotal 7 6" xfId="42087"/>
    <cellStyle name="Sub-total 7 6" xfId="42088"/>
    <cellStyle name="Subtotal 7 6 2" xfId="42089"/>
    <cellStyle name="Sub-total 7 6 2" xfId="42090"/>
    <cellStyle name="Subtotal 7 6 3" xfId="42091"/>
    <cellStyle name="Sub-total 7 6 3" xfId="42092"/>
    <cellStyle name="Subtotal 7 6 4" xfId="42093"/>
    <cellStyle name="Sub-total 7 6 4" xfId="42094"/>
    <cellStyle name="Subtotal 7 6 5" xfId="42095"/>
    <cellStyle name="Sub-total 7 6 5" xfId="42096"/>
    <cellStyle name="Subtotal 7 6 6" xfId="42097"/>
    <cellStyle name="Sub-total 7 6 6" xfId="42098"/>
    <cellStyle name="Subtotal 7 7" xfId="42099"/>
    <cellStyle name="Sub-total 7 7" xfId="42100"/>
    <cellStyle name="Subtotal 7 7 2" xfId="42101"/>
    <cellStyle name="Sub-total 7 7 2" xfId="42102"/>
    <cellStyle name="Subtotal 7 7 3" xfId="42103"/>
    <cellStyle name="Sub-total 7 7 3" xfId="42104"/>
    <cellStyle name="Subtotal 7 7 4" xfId="42105"/>
    <cellStyle name="Sub-total 7 7 4" xfId="42106"/>
    <cellStyle name="Subtotal 7 7 5" xfId="42107"/>
    <cellStyle name="Sub-total 7 7 5" xfId="42108"/>
    <cellStyle name="Subtotal 7 7 6" xfId="42109"/>
    <cellStyle name="Sub-total 7 7 6" xfId="42110"/>
    <cellStyle name="Subtotal 7 8" xfId="42111"/>
    <cellStyle name="Sub-total 7 8" xfId="42112"/>
    <cellStyle name="Subtotal 7 8 2" xfId="42113"/>
    <cellStyle name="Sub-total 7 8 2" xfId="42114"/>
    <cellStyle name="Subtotal 7 8 3" xfId="42115"/>
    <cellStyle name="Sub-total 7 8 3" xfId="42116"/>
    <cellStyle name="Subtotal 7 8 4" xfId="42117"/>
    <cellStyle name="Sub-total 7 8 4" xfId="42118"/>
    <cellStyle name="Subtotal 7 8 5" xfId="42119"/>
    <cellStyle name="Sub-total 7 8 5" xfId="42120"/>
    <cellStyle name="Subtotal 7 8 6" xfId="42121"/>
    <cellStyle name="Sub-total 7 8 6" xfId="42122"/>
    <cellStyle name="Subtotal 7 9" xfId="42123"/>
    <cellStyle name="Sub-total 7 9" xfId="42124"/>
    <cellStyle name="Subtotal 7 9 2" xfId="42125"/>
    <cellStyle name="Sub-total 7 9 2" xfId="42126"/>
    <cellStyle name="Subtotal 7 9 3" xfId="42127"/>
    <cellStyle name="Sub-total 7 9 3" xfId="42128"/>
    <cellStyle name="Subtotal 7 9 4" xfId="42129"/>
    <cellStyle name="Sub-total 7 9 4" xfId="42130"/>
    <cellStyle name="Subtotal 7 9 5" xfId="42131"/>
    <cellStyle name="Sub-total 7 9 5" xfId="42132"/>
    <cellStyle name="Subtotal 7 9 6" xfId="42133"/>
    <cellStyle name="Sub-total 7 9 6" xfId="42134"/>
    <cellStyle name="Subtotal 8" xfId="42135"/>
    <cellStyle name="Sub-total 8" xfId="42136"/>
    <cellStyle name="Subtotal 8 10" xfId="42137"/>
    <cellStyle name="Sub-total 8 10" xfId="42138"/>
    <cellStyle name="Subtotal 8 10 2" xfId="42139"/>
    <cellStyle name="Sub-total 8 10 2" xfId="42140"/>
    <cellStyle name="Subtotal 8 10 3" xfId="42141"/>
    <cellStyle name="Sub-total 8 10 3" xfId="42142"/>
    <cellStyle name="Subtotal 8 10 4" xfId="42143"/>
    <cellStyle name="Sub-total 8 10 4" xfId="42144"/>
    <cellStyle name="Subtotal 8 10 5" xfId="42145"/>
    <cellStyle name="Sub-total 8 10 5" xfId="42146"/>
    <cellStyle name="Subtotal 8 10 6" xfId="42147"/>
    <cellStyle name="Sub-total 8 10 6" xfId="42148"/>
    <cellStyle name="Subtotal 8 11" xfId="42149"/>
    <cellStyle name="Sub-total 8 11" xfId="42150"/>
    <cellStyle name="Subtotal 8 11 2" xfId="42151"/>
    <cellStyle name="Sub-total 8 11 2" xfId="42152"/>
    <cellStyle name="Subtotal 8 11 3" xfId="42153"/>
    <cellStyle name="Sub-total 8 11 3" xfId="42154"/>
    <cellStyle name="Subtotal 8 11 4" xfId="42155"/>
    <cellStyle name="Sub-total 8 11 4" xfId="42156"/>
    <cellStyle name="Subtotal 8 11 5" xfId="42157"/>
    <cellStyle name="Sub-total 8 11 5" xfId="42158"/>
    <cellStyle name="Subtotal 8 11 6" xfId="42159"/>
    <cellStyle name="Sub-total 8 11 6" xfId="42160"/>
    <cellStyle name="Subtotal 8 12" xfId="42161"/>
    <cellStyle name="Sub-total 8 12" xfId="42162"/>
    <cellStyle name="Subtotal 8 12 2" xfId="42163"/>
    <cellStyle name="Sub-total 8 12 2" xfId="42164"/>
    <cellStyle name="Subtotal 8 12 3" xfId="42165"/>
    <cellStyle name="Sub-total 8 12 3" xfId="42166"/>
    <cellStyle name="Subtotal 8 12 4" xfId="42167"/>
    <cellStyle name="Sub-total 8 12 4" xfId="42168"/>
    <cellStyle name="Subtotal 8 12 5" xfId="42169"/>
    <cellStyle name="Sub-total 8 12 5" xfId="42170"/>
    <cellStyle name="Subtotal 8 12 6" xfId="42171"/>
    <cellStyle name="Sub-total 8 12 6" xfId="42172"/>
    <cellStyle name="Subtotal 8 13" xfId="42173"/>
    <cellStyle name="Sub-total 8 13" xfId="42174"/>
    <cellStyle name="Subtotal 8 13 2" xfId="42175"/>
    <cellStyle name="Sub-total 8 13 2" xfId="42176"/>
    <cellStyle name="Subtotal 8 13 3" xfId="42177"/>
    <cellStyle name="Sub-total 8 13 3" xfId="42178"/>
    <cellStyle name="Subtotal 8 13 4" xfId="42179"/>
    <cellStyle name="Sub-total 8 13 4" xfId="42180"/>
    <cellStyle name="Subtotal 8 13 5" xfId="42181"/>
    <cellStyle name="Sub-total 8 13 5" xfId="42182"/>
    <cellStyle name="Subtotal 8 13 6" xfId="42183"/>
    <cellStyle name="Sub-total 8 13 6" xfId="42184"/>
    <cellStyle name="Subtotal 8 14" xfId="42185"/>
    <cellStyle name="Sub-total 8 14" xfId="42186"/>
    <cellStyle name="Subtotal 8 15" xfId="42187"/>
    <cellStyle name="Sub-total 8 15" xfId="42188"/>
    <cellStyle name="Subtotal 8 16" xfId="42189"/>
    <cellStyle name="Sub-total 8 16" xfId="42190"/>
    <cellStyle name="Subtotal 8 17" xfId="42191"/>
    <cellStyle name="Sub-total 8 17" xfId="42192"/>
    <cellStyle name="Subtotal 8 18" xfId="42193"/>
    <cellStyle name="Sub-total 8 18" xfId="42194"/>
    <cellStyle name="Subtotal 8 2" xfId="42195"/>
    <cellStyle name="Sub-total 8 2" xfId="42196"/>
    <cellStyle name="Subtotal 8 2 2" xfId="42197"/>
    <cellStyle name="Sub-total 8 2 2" xfId="42198"/>
    <cellStyle name="Subtotal 8 2 3" xfId="42199"/>
    <cellStyle name="Sub-total 8 2 3" xfId="42200"/>
    <cellStyle name="Subtotal 8 2 4" xfId="42201"/>
    <cellStyle name="Sub-total 8 2 4" xfId="42202"/>
    <cellStyle name="Subtotal 8 2 5" xfId="42203"/>
    <cellStyle name="Sub-total 8 2 5" xfId="42204"/>
    <cellStyle name="Subtotal 8 2 6" xfId="42205"/>
    <cellStyle name="Sub-total 8 2 6" xfId="42206"/>
    <cellStyle name="Subtotal 8 3" xfId="42207"/>
    <cellStyle name="Sub-total 8 3" xfId="42208"/>
    <cellStyle name="Subtotal 8 3 2" xfId="42209"/>
    <cellStyle name="Sub-total 8 3 2" xfId="42210"/>
    <cellStyle name="Subtotal 8 3 3" xfId="42211"/>
    <cellStyle name="Sub-total 8 3 3" xfId="42212"/>
    <cellStyle name="Subtotal 8 3 4" xfId="42213"/>
    <cellStyle name="Sub-total 8 3 4" xfId="42214"/>
    <cellStyle name="Subtotal 8 3 5" xfId="42215"/>
    <cellStyle name="Sub-total 8 3 5" xfId="42216"/>
    <cellStyle name="Subtotal 8 3 6" xfId="42217"/>
    <cellStyle name="Sub-total 8 3 6" xfId="42218"/>
    <cellStyle name="Subtotal 8 4" xfId="42219"/>
    <cellStyle name="Sub-total 8 4" xfId="42220"/>
    <cellStyle name="Subtotal 8 4 2" xfId="42221"/>
    <cellStyle name="Sub-total 8 4 2" xfId="42222"/>
    <cellStyle name="Subtotal 8 4 3" xfId="42223"/>
    <cellStyle name="Sub-total 8 4 3" xfId="42224"/>
    <cellStyle name="Subtotal 8 4 4" xfId="42225"/>
    <cellStyle name="Sub-total 8 4 4" xfId="42226"/>
    <cellStyle name="Subtotal 8 4 5" xfId="42227"/>
    <cellStyle name="Sub-total 8 4 5" xfId="42228"/>
    <cellStyle name="Subtotal 8 4 6" xfId="42229"/>
    <cellStyle name="Sub-total 8 4 6" xfId="42230"/>
    <cellStyle name="Subtotal 8 5" xfId="42231"/>
    <cellStyle name="Sub-total 8 5" xfId="42232"/>
    <cellStyle name="Subtotal 8 5 2" xfId="42233"/>
    <cellStyle name="Sub-total 8 5 2" xfId="42234"/>
    <cellStyle name="Subtotal 8 5 3" xfId="42235"/>
    <cellStyle name="Sub-total 8 5 3" xfId="42236"/>
    <cellStyle name="Subtotal 8 5 4" xfId="42237"/>
    <cellStyle name="Sub-total 8 5 4" xfId="42238"/>
    <cellStyle name="Subtotal 8 5 5" xfId="42239"/>
    <cellStyle name="Sub-total 8 5 5" xfId="42240"/>
    <cellStyle name="Subtotal 8 5 6" xfId="42241"/>
    <cellStyle name="Sub-total 8 5 6" xfId="42242"/>
    <cellStyle name="Subtotal 8 6" xfId="42243"/>
    <cellStyle name="Sub-total 8 6" xfId="42244"/>
    <cellStyle name="Subtotal 8 6 2" xfId="42245"/>
    <cellStyle name="Sub-total 8 6 2" xfId="42246"/>
    <cellStyle name="Subtotal 8 6 3" xfId="42247"/>
    <cellStyle name="Sub-total 8 6 3" xfId="42248"/>
    <cellStyle name="Subtotal 8 6 4" xfId="42249"/>
    <cellStyle name="Sub-total 8 6 4" xfId="42250"/>
    <cellStyle name="Subtotal 8 6 5" xfId="42251"/>
    <cellStyle name="Sub-total 8 6 5" xfId="42252"/>
    <cellStyle name="Subtotal 8 6 6" xfId="42253"/>
    <cellStyle name="Sub-total 8 6 6" xfId="42254"/>
    <cellStyle name="Subtotal 8 7" xfId="42255"/>
    <cellStyle name="Sub-total 8 7" xfId="42256"/>
    <cellStyle name="Subtotal 8 7 2" xfId="42257"/>
    <cellStyle name="Sub-total 8 7 2" xfId="42258"/>
    <cellStyle name="Subtotal 8 7 3" xfId="42259"/>
    <cellStyle name="Sub-total 8 7 3" xfId="42260"/>
    <cellStyle name="Subtotal 8 7 4" xfId="42261"/>
    <cellStyle name="Sub-total 8 7 4" xfId="42262"/>
    <cellStyle name="Subtotal 8 7 5" xfId="42263"/>
    <cellStyle name="Sub-total 8 7 5" xfId="42264"/>
    <cellStyle name="Subtotal 8 7 6" xfId="42265"/>
    <cellStyle name="Sub-total 8 7 6" xfId="42266"/>
    <cellStyle name="Subtotal 8 8" xfId="42267"/>
    <cellStyle name="Sub-total 8 8" xfId="42268"/>
    <cellStyle name="Subtotal 8 8 2" xfId="42269"/>
    <cellStyle name="Sub-total 8 8 2" xfId="42270"/>
    <cellStyle name="Subtotal 8 8 3" xfId="42271"/>
    <cellStyle name="Sub-total 8 8 3" xfId="42272"/>
    <cellStyle name="Subtotal 8 8 4" xfId="42273"/>
    <cellStyle name="Sub-total 8 8 4" xfId="42274"/>
    <cellStyle name="Subtotal 8 8 5" xfId="42275"/>
    <cellStyle name="Sub-total 8 8 5" xfId="42276"/>
    <cellStyle name="Subtotal 8 8 6" xfId="42277"/>
    <cellStyle name="Sub-total 8 8 6" xfId="42278"/>
    <cellStyle name="Subtotal 8 9" xfId="42279"/>
    <cellStyle name="Sub-total 8 9" xfId="42280"/>
    <cellStyle name="Subtotal 8 9 2" xfId="42281"/>
    <cellStyle name="Sub-total 8 9 2" xfId="42282"/>
    <cellStyle name="Subtotal 8 9 3" xfId="42283"/>
    <cellStyle name="Sub-total 8 9 3" xfId="42284"/>
    <cellStyle name="Subtotal 8 9 4" xfId="42285"/>
    <cellStyle name="Sub-total 8 9 4" xfId="42286"/>
    <cellStyle name="Subtotal 8 9 5" xfId="42287"/>
    <cellStyle name="Sub-total 8 9 5" xfId="42288"/>
    <cellStyle name="Subtotal 8 9 6" xfId="42289"/>
    <cellStyle name="Sub-total 8 9 6" xfId="42290"/>
    <cellStyle name="Subtotal 9" xfId="42291"/>
    <cellStyle name="Sub-total 9" xfId="42292"/>
    <cellStyle name="Subtotal 9 10" xfId="42293"/>
    <cellStyle name="Sub-total 9 10" xfId="42294"/>
    <cellStyle name="Subtotal 9 10 2" xfId="42295"/>
    <cellStyle name="Sub-total 9 10 2" xfId="42296"/>
    <cellStyle name="Subtotal 9 10 3" xfId="42297"/>
    <cellStyle name="Sub-total 9 10 3" xfId="42298"/>
    <cellStyle name="Subtotal 9 10 4" xfId="42299"/>
    <cellStyle name="Sub-total 9 10 4" xfId="42300"/>
    <cellStyle name="Subtotal 9 10 5" xfId="42301"/>
    <cellStyle name="Sub-total 9 10 5" xfId="42302"/>
    <cellStyle name="Subtotal 9 10 6" xfId="42303"/>
    <cellStyle name="Sub-total 9 10 6" xfId="42304"/>
    <cellStyle name="Subtotal 9 11" xfId="42305"/>
    <cellStyle name="Sub-total 9 11" xfId="42306"/>
    <cellStyle name="Subtotal 9 11 2" xfId="42307"/>
    <cellStyle name="Sub-total 9 11 2" xfId="42308"/>
    <cellStyle name="Subtotal 9 11 3" xfId="42309"/>
    <cellStyle name="Sub-total 9 11 3" xfId="42310"/>
    <cellStyle name="Subtotal 9 11 4" xfId="42311"/>
    <cellStyle name="Sub-total 9 11 4" xfId="42312"/>
    <cellStyle name="Subtotal 9 11 5" xfId="42313"/>
    <cellStyle name="Sub-total 9 11 5" xfId="42314"/>
    <cellStyle name="Subtotal 9 11 6" xfId="42315"/>
    <cellStyle name="Sub-total 9 11 6" xfId="42316"/>
    <cellStyle name="Subtotal 9 12" xfId="42317"/>
    <cellStyle name="Sub-total 9 12" xfId="42318"/>
    <cellStyle name="Subtotal 9 12 2" xfId="42319"/>
    <cellStyle name="Sub-total 9 12 2" xfId="42320"/>
    <cellStyle name="Subtotal 9 12 3" xfId="42321"/>
    <cellStyle name="Sub-total 9 12 3" xfId="42322"/>
    <cellStyle name="Subtotal 9 12 4" xfId="42323"/>
    <cellStyle name="Sub-total 9 12 4" xfId="42324"/>
    <cellStyle name="Subtotal 9 12 5" xfId="42325"/>
    <cellStyle name="Sub-total 9 12 5" xfId="42326"/>
    <cellStyle name="Subtotal 9 12 6" xfId="42327"/>
    <cellStyle name="Sub-total 9 12 6" xfId="42328"/>
    <cellStyle name="Subtotal 9 13" xfId="42329"/>
    <cellStyle name="Sub-total 9 13" xfId="42330"/>
    <cellStyle name="Subtotal 9 13 2" xfId="42331"/>
    <cellStyle name="Sub-total 9 13 2" xfId="42332"/>
    <cellStyle name="Subtotal 9 13 3" xfId="42333"/>
    <cellStyle name="Sub-total 9 13 3" xfId="42334"/>
    <cellStyle name="Subtotal 9 13 4" xfId="42335"/>
    <cellStyle name="Sub-total 9 13 4" xfId="42336"/>
    <cellStyle name="Subtotal 9 13 5" xfId="42337"/>
    <cellStyle name="Sub-total 9 13 5" xfId="42338"/>
    <cellStyle name="Subtotal 9 13 6" xfId="42339"/>
    <cellStyle name="Sub-total 9 13 6" xfId="42340"/>
    <cellStyle name="Subtotal 9 14" xfId="42341"/>
    <cellStyle name="Sub-total 9 14" xfId="42342"/>
    <cellStyle name="Subtotal 9 15" xfId="42343"/>
    <cellStyle name="Sub-total 9 15" xfId="42344"/>
    <cellStyle name="Subtotal 9 16" xfId="42345"/>
    <cellStyle name="Sub-total 9 16" xfId="42346"/>
    <cellStyle name="Subtotal 9 17" xfId="42347"/>
    <cellStyle name="Sub-total 9 17" xfId="42348"/>
    <cellStyle name="Subtotal 9 18" xfId="42349"/>
    <cellStyle name="Sub-total 9 18" xfId="42350"/>
    <cellStyle name="Subtotal 9 2" xfId="42351"/>
    <cellStyle name="Sub-total 9 2" xfId="42352"/>
    <cellStyle name="Subtotal 9 2 2" xfId="42353"/>
    <cellStyle name="Sub-total 9 2 2" xfId="42354"/>
    <cellStyle name="Subtotal 9 2 3" xfId="42355"/>
    <cellStyle name="Sub-total 9 2 3" xfId="42356"/>
    <cellStyle name="Subtotal 9 2 4" xfId="42357"/>
    <cellStyle name="Sub-total 9 2 4" xfId="42358"/>
    <cellStyle name="Subtotal 9 2 5" xfId="42359"/>
    <cellStyle name="Sub-total 9 2 5" xfId="42360"/>
    <cellStyle name="Subtotal 9 2 6" xfId="42361"/>
    <cellStyle name="Sub-total 9 2 6" xfId="42362"/>
    <cellStyle name="Subtotal 9 3" xfId="42363"/>
    <cellStyle name="Sub-total 9 3" xfId="42364"/>
    <cellStyle name="Subtotal 9 3 2" xfId="42365"/>
    <cellStyle name="Sub-total 9 3 2" xfId="42366"/>
    <cellStyle name="Subtotal 9 3 3" xfId="42367"/>
    <cellStyle name="Sub-total 9 3 3" xfId="42368"/>
    <cellStyle name="Subtotal 9 3 4" xfId="42369"/>
    <cellStyle name="Sub-total 9 3 4" xfId="42370"/>
    <cellStyle name="Subtotal 9 3 5" xfId="42371"/>
    <cellStyle name="Sub-total 9 3 5" xfId="42372"/>
    <cellStyle name="Subtotal 9 3 6" xfId="42373"/>
    <cellStyle name="Sub-total 9 3 6" xfId="42374"/>
    <cellStyle name="Subtotal 9 4" xfId="42375"/>
    <cellStyle name="Sub-total 9 4" xfId="42376"/>
    <cellStyle name="Subtotal 9 4 2" xfId="42377"/>
    <cellStyle name="Sub-total 9 4 2" xfId="42378"/>
    <cellStyle name="Subtotal 9 4 3" xfId="42379"/>
    <cellStyle name="Sub-total 9 4 3" xfId="42380"/>
    <cellStyle name="Subtotal 9 4 4" xfId="42381"/>
    <cellStyle name="Sub-total 9 4 4" xfId="42382"/>
    <cellStyle name="Subtotal 9 4 5" xfId="42383"/>
    <cellStyle name="Sub-total 9 4 5" xfId="42384"/>
    <cellStyle name="Subtotal 9 4 6" xfId="42385"/>
    <cellStyle name="Sub-total 9 4 6" xfId="42386"/>
    <cellStyle name="Subtotal 9 5" xfId="42387"/>
    <cellStyle name="Sub-total 9 5" xfId="42388"/>
    <cellStyle name="Subtotal 9 5 2" xfId="42389"/>
    <cellStyle name="Sub-total 9 5 2" xfId="42390"/>
    <cellStyle name="Subtotal 9 5 3" xfId="42391"/>
    <cellStyle name="Sub-total 9 5 3" xfId="42392"/>
    <cellStyle name="Subtotal 9 5 4" xfId="42393"/>
    <cellStyle name="Sub-total 9 5 4" xfId="42394"/>
    <cellStyle name="Subtotal 9 5 5" xfId="42395"/>
    <cellStyle name="Sub-total 9 5 5" xfId="42396"/>
    <cellStyle name="Subtotal 9 5 6" xfId="42397"/>
    <cellStyle name="Sub-total 9 5 6" xfId="42398"/>
    <cellStyle name="Subtotal 9 6" xfId="42399"/>
    <cellStyle name="Sub-total 9 6" xfId="42400"/>
    <cellStyle name="Subtotal 9 6 2" xfId="42401"/>
    <cellStyle name="Sub-total 9 6 2" xfId="42402"/>
    <cellStyle name="Subtotal 9 6 3" xfId="42403"/>
    <cellStyle name="Sub-total 9 6 3" xfId="42404"/>
    <cellStyle name="Subtotal 9 6 4" xfId="42405"/>
    <cellStyle name="Sub-total 9 6 4" xfId="42406"/>
    <cellStyle name="Subtotal 9 6 5" xfId="42407"/>
    <cellStyle name="Sub-total 9 6 5" xfId="42408"/>
    <cellStyle name="Subtotal 9 6 6" xfId="42409"/>
    <cellStyle name="Sub-total 9 6 6" xfId="42410"/>
    <cellStyle name="Subtotal 9 7" xfId="42411"/>
    <cellStyle name="Sub-total 9 7" xfId="42412"/>
    <cellStyle name="Subtotal 9 7 2" xfId="42413"/>
    <cellStyle name="Sub-total 9 7 2" xfId="42414"/>
    <cellStyle name="Subtotal 9 7 3" xfId="42415"/>
    <cellStyle name="Sub-total 9 7 3" xfId="42416"/>
    <cellStyle name="Subtotal 9 7 4" xfId="42417"/>
    <cellStyle name="Sub-total 9 7 4" xfId="42418"/>
    <cellStyle name="Subtotal 9 7 5" xfId="42419"/>
    <cellStyle name="Sub-total 9 7 5" xfId="42420"/>
    <cellStyle name="Subtotal 9 7 6" xfId="42421"/>
    <cellStyle name="Sub-total 9 7 6" xfId="42422"/>
    <cellStyle name="Subtotal 9 8" xfId="42423"/>
    <cellStyle name="Sub-total 9 8" xfId="42424"/>
    <cellStyle name="Subtotal 9 8 2" xfId="42425"/>
    <cellStyle name="Sub-total 9 8 2" xfId="42426"/>
    <cellStyle name="Subtotal 9 8 3" xfId="42427"/>
    <cellStyle name="Sub-total 9 8 3" xfId="42428"/>
    <cellStyle name="Subtotal 9 8 4" xfId="42429"/>
    <cellStyle name="Sub-total 9 8 4" xfId="42430"/>
    <cellStyle name="Subtotal 9 8 5" xfId="42431"/>
    <cellStyle name="Sub-total 9 8 5" xfId="42432"/>
    <cellStyle name="Subtotal 9 8 6" xfId="42433"/>
    <cellStyle name="Sub-total 9 8 6" xfId="42434"/>
    <cellStyle name="Subtotal 9 9" xfId="42435"/>
    <cellStyle name="Sub-total 9 9" xfId="42436"/>
    <cellStyle name="Subtotal 9 9 2" xfId="42437"/>
    <cellStyle name="Sub-total 9 9 2" xfId="42438"/>
    <cellStyle name="Subtotal 9 9 3" xfId="42439"/>
    <cellStyle name="Sub-total 9 9 3" xfId="42440"/>
    <cellStyle name="Subtotal 9 9 4" xfId="42441"/>
    <cellStyle name="Sub-total 9 9 4" xfId="42442"/>
    <cellStyle name="Subtotal 9 9 5" xfId="42443"/>
    <cellStyle name="Sub-total 9 9 5" xfId="42444"/>
    <cellStyle name="Subtotal 9 9 6" xfId="42445"/>
    <cellStyle name="Sub-total 9 9 6" xfId="42446"/>
    <cellStyle name="Table Data" xfId="42447"/>
    <cellStyle name="Table Headings Bold" xfId="42448"/>
    <cellStyle name="taples Plaza" xfId="42449"/>
    <cellStyle name="taples Plaza 2" xfId="42450"/>
    <cellStyle name="taples Plaza 3" xfId="42451"/>
    <cellStyle name="Test" xfId="7"/>
    <cellStyle name="Test 2" xfId="42452"/>
    <cellStyle name="Text" xfId="42453"/>
    <cellStyle name="Tickmark" xfId="42454"/>
    <cellStyle name="Title 10" xfId="42455"/>
    <cellStyle name="Title 11" xfId="42456"/>
    <cellStyle name="Title 12" xfId="42457"/>
    <cellStyle name="Title 13" xfId="42458"/>
    <cellStyle name="Title 14" xfId="42459"/>
    <cellStyle name="Title 15" xfId="42460"/>
    <cellStyle name="Title 16" xfId="42461"/>
    <cellStyle name="Title 17" xfId="42462"/>
    <cellStyle name="Title 18" xfId="42463"/>
    <cellStyle name="Title 19" xfId="42464"/>
    <cellStyle name="Title 2" xfId="42465"/>
    <cellStyle name="Title 2 2" xfId="42466"/>
    <cellStyle name="Title 2 2 2" xfId="42467"/>
    <cellStyle name="Title 2 2 2 2" xfId="42468"/>
    <cellStyle name="Title 2 2 2 2 2" xfId="42469"/>
    <cellStyle name="Title 2 2 2 3" xfId="42470"/>
    <cellStyle name="Title 2 2 2 4" xfId="42471"/>
    <cellStyle name="Title 2 2 3" xfId="42472"/>
    <cellStyle name="Title 2 2 3 2" xfId="42473"/>
    <cellStyle name="Title 2 2 3 2 2" xfId="42474"/>
    <cellStyle name="Title 2 2 3 3" xfId="42475"/>
    <cellStyle name="Title 2 2 4" xfId="42476"/>
    <cellStyle name="Title 2 2 4 2" xfId="42477"/>
    <cellStyle name="Title 2 2 5" xfId="42478"/>
    <cellStyle name="Title 2 3" xfId="42479"/>
    <cellStyle name="Title 2 3 2" xfId="42480"/>
    <cellStyle name="Title 2 3 2 2" xfId="42481"/>
    <cellStyle name="Title 2 3 2 2 2" xfId="42482"/>
    <cellStyle name="Title 2 3 2 3" xfId="42483"/>
    <cellStyle name="Title 2 3 2 4" xfId="42484"/>
    <cellStyle name="Title 2 3 3" xfId="42485"/>
    <cellStyle name="Title 2 3 3 2" xfId="42486"/>
    <cellStyle name="Title 2 3 3 3" xfId="42487"/>
    <cellStyle name="Title 2 3 4" xfId="42488"/>
    <cellStyle name="Title 2 3 4 2" xfId="42489"/>
    <cellStyle name="Title 2 4" xfId="42490"/>
    <cellStyle name="Title 2 4 2" xfId="42491"/>
    <cellStyle name="Title 2 4 2 2" xfId="42492"/>
    <cellStyle name="Title 2 4 3" xfId="42493"/>
    <cellStyle name="Title 2 4 4" xfId="42494"/>
    <cellStyle name="Title 2 5" xfId="42495"/>
    <cellStyle name="Title 2 5 2" xfId="42496"/>
    <cellStyle name="Title 2 5 3" xfId="42497"/>
    <cellStyle name="Title 2 6" xfId="42498"/>
    <cellStyle name="Title 2 6 2" xfId="42499"/>
    <cellStyle name="Title 2 7" xfId="42500"/>
    <cellStyle name="Title 2 8" xfId="42501"/>
    <cellStyle name="Title 20" xfId="42502"/>
    <cellStyle name="Title 21" xfId="42503"/>
    <cellStyle name="Title 22" xfId="42504"/>
    <cellStyle name="Title 23" xfId="42505"/>
    <cellStyle name="Title 24" xfId="42506"/>
    <cellStyle name="Title 25" xfId="42507"/>
    <cellStyle name="Title 26" xfId="42508"/>
    <cellStyle name="Title 27" xfId="42509"/>
    <cellStyle name="Title 28" xfId="42510"/>
    <cellStyle name="Title 29" xfId="42511"/>
    <cellStyle name="Title 3" xfId="42512"/>
    <cellStyle name="Title 3 2" xfId="42513"/>
    <cellStyle name="Title 3 2 2" xfId="42514"/>
    <cellStyle name="Title 3 2 2 2" xfId="42515"/>
    <cellStyle name="Title 3 2 3" xfId="42516"/>
    <cellStyle name="Title 3 2 4" xfId="42517"/>
    <cellStyle name="Title 3 3" xfId="42518"/>
    <cellStyle name="Title 3 3 2" xfId="42519"/>
    <cellStyle name="Title 3 3 2 2" xfId="42520"/>
    <cellStyle name="Title 3 3 3" xfId="42521"/>
    <cellStyle name="Title 3 4" xfId="42522"/>
    <cellStyle name="Title 3 4 2" xfId="42523"/>
    <cellStyle name="Title 3 5" xfId="42524"/>
    <cellStyle name="Title 30" xfId="42525"/>
    <cellStyle name="Title 31" xfId="42526"/>
    <cellStyle name="Title 32" xfId="42527"/>
    <cellStyle name="Title 33" xfId="42528"/>
    <cellStyle name="Title 34" xfId="42529"/>
    <cellStyle name="Title 35" xfId="42530"/>
    <cellStyle name="Title 36" xfId="42531"/>
    <cellStyle name="Title 37" xfId="42532"/>
    <cellStyle name="Title 38" xfId="42533"/>
    <cellStyle name="Title 39" xfId="42534"/>
    <cellStyle name="Title 4" xfId="42535"/>
    <cellStyle name="Title 4 2" xfId="42536"/>
    <cellStyle name="Title 4 2 2" xfId="42537"/>
    <cellStyle name="Title 4 2 2 2" xfId="42538"/>
    <cellStyle name="Title 4 2 3" xfId="42539"/>
    <cellStyle name="Title 4 2 4" xfId="42540"/>
    <cellStyle name="Title 4 3" xfId="42541"/>
    <cellStyle name="Title 4 3 2" xfId="42542"/>
    <cellStyle name="Title 4 3 3" xfId="42543"/>
    <cellStyle name="Title 4 4" xfId="42544"/>
    <cellStyle name="Title 4 4 2" xfId="42545"/>
    <cellStyle name="Title 40" xfId="42546"/>
    <cellStyle name="Title 41" xfId="42547"/>
    <cellStyle name="Title 42" xfId="42548"/>
    <cellStyle name="Title 43" xfId="42549"/>
    <cellStyle name="Title 44" xfId="42550"/>
    <cellStyle name="Title 45" xfId="42551"/>
    <cellStyle name="Title 46" xfId="42552"/>
    <cellStyle name="Title 47" xfId="42553"/>
    <cellStyle name="Title 48" xfId="42554"/>
    <cellStyle name="Title 49" xfId="42555"/>
    <cellStyle name="Title 5" xfId="42556"/>
    <cellStyle name="Title 5 2" xfId="42557"/>
    <cellStyle name="Title 5 2 2" xfId="42558"/>
    <cellStyle name="Title 5 2 3" xfId="42559"/>
    <cellStyle name="Title 5 3" xfId="42560"/>
    <cellStyle name="Title 5 3 2" xfId="42561"/>
    <cellStyle name="Title 5 4" xfId="42562"/>
    <cellStyle name="Title 50" xfId="42563"/>
    <cellStyle name="Title 51" xfId="42564"/>
    <cellStyle name="Title 52" xfId="42565"/>
    <cellStyle name="Title 53" xfId="42566"/>
    <cellStyle name="Title 54" xfId="42567"/>
    <cellStyle name="Title 55" xfId="42568"/>
    <cellStyle name="Title 56" xfId="42569"/>
    <cellStyle name="Title 57" xfId="42570"/>
    <cellStyle name="Title 58" xfId="42571"/>
    <cellStyle name="Title 59" xfId="42572"/>
    <cellStyle name="Title 6" xfId="42573"/>
    <cellStyle name="Title 6 2" xfId="42574"/>
    <cellStyle name="Title 6 2 2" xfId="42575"/>
    <cellStyle name="Title 6 3" xfId="42576"/>
    <cellStyle name="Title 60" xfId="42577"/>
    <cellStyle name="Title 61" xfId="42578"/>
    <cellStyle name="Title 62" xfId="42579"/>
    <cellStyle name="Title 63" xfId="42580"/>
    <cellStyle name="Title 64" xfId="42581"/>
    <cellStyle name="Title 65" xfId="42582"/>
    <cellStyle name="Title 7" xfId="42583"/>
    <cellStyle name="Title 7 2" xfId="42584"/>
    <cellStyle name="Title 8" xfId="42585"/>
    <cellStyle name="Title 8 2" xfId="42586"/>
    <cellStyle name="Title 9" xfId="42587"/>
    <cellStyle name="Title: - Style3" xfId="42588"/>
    <cellStyle name="Title: - Style3 2" xfId="42589"/>
    <cellStyle name="Title: - Style4" xfId="42590"/>
    <cellStyle name="Title: - Style4 2" xfId="42591"/>
    <cellStyle name="Title: Major" xfId="42592"/>
    <cellStyle name="Title: Major 2" xfId="42593"/>
    <cellStyle name="Title: Major 2 2" xfId="42594"/>
    <cellStyle name="Title: Major 2 2 2" xfId="42595"/>
    <cellStyle name="Title: Major 2 2 2 2" xfId="42596"/>
    <cellStyle name="Title: Major 2 2 3" xfId="42597"/>
    <cellStyle name="Title: Major 2 2 4" xfId="42598"/>
    <cellStyle name="Title: Major 2 3" xfId="42599"/>
    <cellStyle name="Title: Major 2 3 2" xfId="42600"/>
    <cellStyle name="Title: Major 2 4" xfId="42601"/>
    <cellStyle name="Title: Major 2 4 2" xfId="42602"/>
    <cellStyle name="Title: Major 3" xfId="42603"/>
    <cellStyle name="Title: Major 3 2" xfId="42604"/>
    <cellStyle name="Title: Major 3 2 2" xfId="42605"/>
    <cellStyle name="Title: Major 3 3" xfId="42606"/>
    <cellStyle name="Title: Major 4" xfId="42607"/>
    <cellStyle name="Title: Major 4 2" xfId="42608"/>
    <cellStyle name="Title: Major 4 3" xfId="42609"/>
    <cellStyle name="Title: Major 5" xfId="42610"/>
    <cellStyle name="Title: Major 5 2" xfId="42611"/>
    <cellStyle name="Title: Minor" xfId="42612"/>
    <cellStyle name="Title: Minor 2" xfId="42613"/>
    <cellStyle name="Title: Minor 2 2" xfId="42614"/>
    <cellStyle name="Title: Minor 2 2 2" xfId="42615"/>
    <cellStyle name="Title: Minor 2 2 2 2" xfId="42616"/>
    <cellStyle name="Title: Minor 2 2 3" xfId="42617"/>
    <cellStyle name="Title: Minor 2 2 4" xfId="42618"/>
    <cellStyle name="Title: Minor 2 3" xfId="42619"/>
    <cellStyle name="Title: Minor 2 3 2" xfId="42620"/>
    <cellStyle name="Title: Minor 3" xfId="42621"/>
    <cellStyle name="Title: Minor 3 2" xfId="42622"/>
    <cellStyle name="Title: Minor 3 2 2" xfId="42623"/>
    <cellStyle name="Title: Minor 3 3" xfId="42624"/>
    <cellStyle name="Title: Minor 3 4" xfId="42625"/>
    <cellStyle name="Title: Minor 4" xfId="42626"/>
    <cellStyle name="Title: Minor 4 2" xfId="42627"/>
    <cellStyle name="Title: Minor 5" xfId="42628"/>
    <cellStyle name="Title: Minor 5 2" xfId="42629"/>
    <cellStyle name="Title: Minor_Electric Rev Req Model (2009 GRC) Rebuttal" xfId="42630"/>
    <cellStyle name="Title: Worksheet" xfId="42631"/>
    <cellStyle name="Title: Worksheet 2" xfId="42632"/>
    <cellStyle name="Title: Worksheet 2 2" xfId="42633"/>
    <cellStyle name="Title: Worksheet 2 2 2" xfId="42634"/>
    <cellStyle name="Title: Worksheet 2 3" xfId="42635"/>
    <cellStyle name="Title: Worksheet 2 4" xfId="42636"/>
    <cellStyle name="Title: Worksheet 3" xfId="42637"/>
    <cellStyle name="Title: Worksheet 3 2" xfId="42638"/>
    <cellStyle name="Title: Worksheet 3 3" xfId="42639"/>
    <cellStyle name="Title: Worksheet 4" xfId="42640"/>
    <cellStyle name="Title: Worksheet 4 2" xfId="42641"/>
    <cellStyle name="Titles" xfId="42642"/>
    <cellStyle name="Total 10" xfId="42643"/>
    <cellStyle name="Total 11" xfId="42644"/>
    <cellStyle name="Total 12" xfId="42645"/>
    <cellStyle name="Total 13" xfId="42646"/>
    <cellStyle name="Total 14" xfId="42647"/>
    <cellStyle name="Total 15" xfId="42648"/>
    <cellStyle name="Total 16" xfId="42649"/>
    <cellStyle name="Total 17" xfId="42650"/>
    <cellStyle name="Total 18" xfId="42651"/>
    <cellStyle name="Total 19" xfId="42652"/>
    <cellStyle name="Total 2" xfId="42653"/>
    <cellStyle name="Total 2 2" xfId="42654"/>
    <cellStyle name="Total 2 2 2" xfId="42655"/>
    <cellStyle name="Total 2 2 2 2" xfId="42656"/>
    <cellStyle name="Total 2 2 2 2 2" xfId="42657"/>
    <cellStyle name="Total 2 2 2 3" xfId="42658"/>
    <cellStyle name="Total 2 2 2 4" xfId="42659"/>
    <cellStyle name="Total 2 2 2 5" xfId="42660"/>
    <cellStyle name="Total 2 2 2 6" xfId="42661"/>
    <cellStyle name="Total 2 2 2 7" xfId="42662"/>
    <cellStyle name="Total 2 2 3" xfId="42663"/>
    <cellStyle name="Total 2 2 3 2" xfId="42664"/>
    <cellStyle name="Total 2 2 3 2 2" xfId="42665"/>
    <cellStyle name="Total 2 2 3 3" xfId="42666"/>
    <cellStyle name="Total 2 2 4" xfId="42667"/>
    <cellStyle name="Total 2 2 4 2" xfId="42668"/>
    <cellStyle name="Total 2 2 5" xfId="42669"/>
    <cellStyle name="Total 2 3" xfId="42670"/>
    <cellStyle name="Total 2 3 10" xfId="42671"/>
    <cellStyle name="Total 2 3 11" xfId="42672"/>
    <cellStyle name="Total 2 3 2" xfId="42673"/>
    <cellStyle name="Total 2 3 2 2" xfId="42674"/>
    <cellStyle name="Total 2 3 2 2 2" xfId="42675"/>
    <cellStyle name="Total 2 3 2 3" xfId="42676"/>
    <cellStyle name="Total 2 3 2 3 2" xfId="42677"/>
    <cellStyle name="Total 2 3 2 4" xfId="42678"/>
    <cellStyle name="Total 2 3 2 5" xfId="42679"/>
    <cellStyle name="Total 2 3 2 6" xfId="42680"/>
    <cellStyle name="Total 2 3 2 7" xfId="42681"/>
    <cellStyle name="Total 2 3 3" xfId="42682"/>
    <cellStyle name="Total 2 3 3 2" xfId="42683"/>
    <cellStyle name="Total 2 3 3 2 2" xfId="42684"/>
    <cellStyle name="Total 2 3 3 3" xfId="42685"/>
    <cellStyle name="Total 2 3 3 4" xfId="42686"/>
    <cellStyle name="Total 2 3 3 5" xfId="42687"/>
    <cellStyle name="Total 2 3 3 6" xfId="42688"/>
    <cellStyle name="Total 2 3 3 7" xfId="42689"/>
    <cellStyle name="Total 2 3 4" xfId="42690"/>
    <cellStyle name="Total 2 3 4 2" xfId="42691"/>
    <cellStyle name="Total 2 3 4 3" xfId="42692"/>
    <cellStyle name="Total 2 3 4 4" xfId="42693"/>
    <cellStyle name="Total 2 3 4 5" xfId="42694"/>
    <cellStyle name="Total 2 3 4 6" xfId="42695"/>
    <cellStyle name="Total 2 3 4 7" xfId="42696"/>
    <cellStyle name="Total 2 3 5" xfId="42697"/>
    <cellStyle name="Total 2 3 5 2" xfId="42698"/>
    <cellStyle name="Total 2 3 6" xfId="42699"/>
    <cellStyle name="Total 2 3 7" xfId="42700"/>
    <cellStyle name="Total 2 3 8" xfId="42701"/>
    <cellStyle name="Total 2 3 9" xfId="42702"/>
    <cellStyle name="Total 2 4" xfId="42703"/>
    <cellStyle name="Total 2 4 2" xfId="42704"/>
    <cellStyle name="Total 2 4 2 2" xfId="42705"/>
    <cellStyle name="Total 2 4 2 3" xfId="42706"/>
    <cellStyle name="Total 2 4 3" xfId="42707"/>
    <cellStyle name="Total 2 4 4" xfId="42708"/>
    <cellStyle name="Total 2 5" xfId="42709"/>
    <cellStyle name="Total 2 5 2" xfId="42710"/>
    <cellStyle name="Total 2 5 2 2" xfId="42711"/>
    <cellStyle name="Total 2 5 3" xfId="42712"/>
    <cellStyle name="Total 2 5 4" xfId="42713"/>
    <cellStyle name="Total 2 6" xfId="42714"/>
    <cellStyle name="Total 2 6 2" xfId="42715"/>
    <cellStyle name="Total 2 7" xfId="42716"/>
    <cellStyle name="Total 20" xfId="42717"/>
    <cellStyle name="Total 21" xfId="42718"/>
    <cellStyle name="Total 22" xfId="42719"/>
    <cellStyle name="Total 23" xfId="42720"/>
    <cellStyle name="Total 24" xfId="42721"/>
    <cellStyle name="Total 25" xfId="42722"/>
    <cellStyle name="Total 26" xfId="42723"/>
    <cellStyle name="Total 27" xfId="42724"/>
    <cellStyle name="Total 28" xfId="42725"/>
    <cellStyle name="Total 29" xfId="42726"/>
    <cellStyle name="Total 3" xfId="42727"/>
    <cellStyle name="Total 3 2" xfId="42728"/>
    <cellStyle name="Total 3 2 2" xfId="42729"/>
    <cellStyle name="Total 3 2 2 2" xfId="42730"/>
    <cellStyle name="Total 3 2 3" xfId="42731"/>
    <cellStyle name="Total 3 2 3 2" xfId="42732"/>
    <cellStyle name="Total 3 2 4" xfId="42733"/>
    <cellStyle name="Total 3 2 5" xfId="42734"/>
    <cellStyle name="Total 3 2 6" xfId="42735"/>
    <cellStyle name="Total 3 2 7" xfId="42736"/>
    <cellStyle name="Total 3 3" xfId="42737"/>
    <cellStyle name="Total 3 3 2" xfId="42738"/>
    <cellStyle name="Total 3 3 2 2" xfId="42739"/>
    <cellStyle name="Total 3 3 3" xfId="42740"/>
    <cellStyle name="Total 3 3 4" xfId="42741"/>
    <cellStyle name="Total 3 3 5" xfId="42742"/>
    <cellStyle name="Total 3 3 6" xfId="42743"/>
    <cellStyle name="Total 3 3 7" xfId="42744"/>
    <cellStyle name="Total 3 4" xfId="42745"/>
    <cellStyle name="Total 3 4 2" xfId="42746"/>
    <cellStyle name="Total 3 4 3" xfId="42747"/>
    <cellStyle name="Total 3 4 4" xfId="42748"/>
    <cellStyle name="Total 3 4 5" xfId="42749"/>
    <cellStyle name="Total 3 4 6" xfId="42750"/>
    <cellStyle name="Total 3 4 7" xfId="42751"/>
    <cellStyle name="Total 3 5" xfId="42752"/>
    <cellStyle name="Total 30" xfId="42753"/>
    <cellStyle name="Total 31" xfId="42754"/>
    <cellStyle name="Total 32" xfId="42755"/>
    <cellStyle name="Total 33" xfId="42756"/>
    <cellStyle name="Total 34" xfId="42757"/>
    <cellStyle name="Total 35" xfId="42758"/>
    <cellStyle name="Total 36" xfId="42759"/>
    <cellStyle name="Total 37" xfId="42760"/>
    <cellStyle name="Total 38" xfId="42761"/>
    <cellStyle name="Total 39" xfId="42762"/>
    <cellStyle name="Total 4" xfId="42763"/>
    <cellStyle name="Total 4 2" xfId="42764"/>
    <cellStyle name="Total 4 2 2" xfId="42765"/>
    <cellStyle name="Total 4 2 2 2" xfId="42766"/>
    <cellStyle name="Total 4 2 3" xfId="42767"/>
    <cellStyle name="Total 4 2 4" xfId="42768"/>
    <cellStyle name="Total 4 2 5" xfId="42769"/>
    <cellStyle name="Total 4 2 6" xfId="42770"/>
    <cellStyle name="Total 4 2 7" xfId="42771"/>
    <cellStyle name="Total 4 2 8" xfId="42772"/>
    <cellStyle name="Total 4 2 9" xfId="42773"/>
    <cellStyle name="Total 4 3" xfId="42774"/>
    <cellStyle name="Total 4 3 2" xfId="42775"/>
    <cellStyle name="Total 4 4" xfId="42776"/>
    <cellStyle name="Total 4 5" xfId="42777"/>
    <cellStyle name="Total 40" xfId="42778"/>
    <cellStyle name="Total 41" xfId="42779"/>
    <cellStyle name="Total 42" xfId="42780"/>
    <cellStyle name="Total 43" xfId="42781"/>
    <cellStyle name="Total 44" xfId="42782"/>
    <cellStyle name="Total 45" xfId="42783"/>
    <cellStyle name="Total 46" xfId="42784"/>
    <cellStyle name="Total 47" xfId="42785"/>
    <cellStyle name="Total 48" xfId="42786"/>
    <cellStyle name="Total 49" xfId="42787"/>
    <cellStyle name="Total 5" xfId="42788"/>
    <cellStyle name="Total 5 2" xfId="42789"/>
    <cellStyle name="Total 5 2 2" xfId="42790"/>
    <cellStyle name="Total 5 2 3" xfId="42791"/>
    <cellStyle name="Total 5 3" xfId="42792"/>
    <cellStyle name="Total 5 3 2" xfId="42793"/>
    <cellStyle name="Total 5 4" xfId="42794"/>
    <cellStyle name="Total 5 5" xfId="42795"/>
    <cellStyle name="Total 5 6" xfId="42796"/>
    <cellStyle name="Total 5 7" xfId="42797"/>
    <cellStyle name="Total 5 8" xfId="42798"/>
    <cellStyle name="Total 5 9" xfId="42799"/>
    <cellStyle name="Total 50" xfId="42800"/>
    <cellStyle name="Total 51" xfId="42801"/>
    <cellStyle name="Total 52" xfId="42802"/>
    <cellStyle name="Total 53" xfId="42803"/>
    <cellStyle name="Total 54" xfId="42804"/>
    <cellStyle name="Total 55" xfId="42805"/>
    <cellStyle name="Total 56" xfId="42806"/>
    <cellStyle name="Total 57" xfId="42807"/>
    <cellStyle name="Total 58" xfId="42808"/>
    <cellStyle name="Total 59" xfId="42809"/>
    <cellStyle name="Total 6" xfId="42810"/>
    <cellStyle name="Total 6 2" xfId="42811"/>
    <cellStyle name="Total 60" xfId="42812"/>
    <cellStyle name="Total 61" xfId="42813"/>
    <cellStyle name="Total 62" xfId="42814"/>
    <cellStyle name="Total 63" xfId="42815"/>
    <cellStyle name="Total 64" xfId="42816"/>
    <cellStyle name="Total 65" xfId="42817"/>
    <cellStyle name="Total 66" xfId="42818"/>
    <cellStyle name="Total 67" xfId="42819"/>
    <cellStyle name="Total 7" xfId="42820"/>
    <cellStyle name="Total 7 2" xfId="42821"/>
    <cellStyle name="Total 8" xfId="42822"/>
    <cellStyle name="Total 9" xfId="42823"/>
    <cellStyle name="Total 9 2" xfId="42824"/>
    <cellStyle name="Total4 - Style4" xfId="42825"/>
    <cellStyle name="Total4 - Style4 2" xfId="42826"/>
    <cellStyle name="Total4 - Style4 2 2" xfId="42827"/>
    <cellStyle name="Total4 - Style4 2 2 2" xfId="42828"/>
    <cellStyle name="Total4 - Style4 2 3" xfId="42829"/>
    <cellStyle name="Total4 - Style4 2 4" xfId="42830"/>
    <cellStyle name="Total4 - Style4 2 5" xfId="42831"/>
    <cellStyle name="Total4 - Style4 2 6" xfId="42832"/>
    <cellStyle name="Total4 - Style4 2 7" xfId="42833"/>
    <cellStyle name="Total4 - Style4 2 8" xfId="42834"/>
    <cellStyle name="Total4 - Style4 2 9" xfId="42835"/>
    <cellStyle name="Total4 - Style4 3" xfId="42836"/>
    <cellStyle name="Total4 - Style4 3 2" xfId="42837"/>
    <cellStyle name="Total4 - Style4 3 2 2" xfId="42838"/>
    <cellStyle name="Total4 - Style4 3 3" xfId="42839"/>
    <cellStyle name="Total4 - Style4 3 4" xfId="42840"/>
    <cellStyle name="Total4 - Style4 4" xfId="42841"/>
    <cellStyle name="Total4 - Style4 4 2" xfId="42842"/>
    <cellStyle name="Total4 - Style4 5" xfId="42843"/>
    <cellStyle name="Total4 - Style4_ACCOUNTS" xfId="42844"/>
    <cellStyle name="Totals" xfId="42845"/>
    <cellStyle name="Totals [0]" xfId="42846"/>
    <cellStyle name="Totals [2]" xfId="42847"/>
    <cellStyle name="Totals_FWB Summary" xfId="42848"/>
    <cellStyle name="TRANSMISSION RELIABILITY PORTION OF PROJECT" xfId="42849"/>
    <cellStyle name="UnProtectedCalc" xfId="42850"/>
    <cellStyle name="Warning Text 10" xfId="42851"/>
    <cellStyle name="Warning Text 11" xfId="42852"/>
    <cellStyle name="Warning Text 12" xfId="42853"/>
    <cellStyle name="Warning Text 13" xfId="42854"/>
    <cellStyle name="Warning Text 14" xfId="42855"/>
    <cellStyle name="Warning Text 15" xfId="42856"/>
    <cellStyle name="Warning Text 16" xfId="42857"/>
    <cellStyle name="Warning Text 17" xfId="42858"/>
    <cellStyle name="Warning Text 18" xfId="42859"/>
    <cellStyle name="Warning Text 19" xfId="42860"/>
    <cellStyle name="Warning Text 2" xfId="42861"/>
    <cellStyle name="Warning Text 2 2" xfId="42862"/>
    <cellStyle name="Warning Text 2 2 2" xfId="42863"/>
    <cellStyle name="Warning Text 2 2 2 2" xfId="42864"/>
    <cellStyle name="Warning Text 2 2 2 2 2" xfId="42865"/>
    <cellStyle name="Warning Text 2 2 2 3" xfId="42866"/>
    <cellStyle name="Warning Text 2 2 2 4" xfId="42867"/>
    <cellStyle name="Warning Text 2 2 3" xfId="42868"/>
    <cellStyle name="Warning Text 2 2 3 2" xfId="42869"/>
    <cellStyle name="Warning Text 2 2 3 2 2" xfId="42870"/>
    <cellStyle name="Warning Text 2 2 3 3" xfId="42871"/>
    <cellStyle name="Warning Text 2 2 4" xfId="42872"/>
    <cellStyle name="Warning Text 2 2 4 2" xfId="42873"/>
    <cellStyle name="Warning Text 2 2 5" xfId="42874"/>
    <cellStyle name="Warning Text 2 3" xfId="42875"/>
    <cellStyle name="Warning Text 2 3 2" xfId="42876"/>
    <cellStyle name="Warning Text 2 3 2 2" xfId="42877"/>
    <cellStyle name="Warning Text 2 3 2 2 2" xfId="42878"/>
    <cellStyle name="Warning Text 2 3 2 3" xfId="42879"/>
    <cellStyle name="Warning Text 2 3 2 4" xfId="42880"/>
    <cellStyle name="Warning Text 2 3 3" xfId="42881"/>
    <cellStyle name="Warning Text 2 3 3 2" xfId="42882"/>
    <cellStyle name="Warning Text 2 3 4" xfId="42883"/>
    <cellStyle name="Warning Text 2 3 4 2" xfId="42884"/>
    <cellStyle name="Warning Text 2 4" xfId="42885"/>
    <cellStyle name="Warning Text 2 4 2" xfId="42886"/>
    <cellStyle name="Warning Text 2 4 2 2" xfId="42887"/>
    <cellStyle name="Warning Text 2 4 3" xfId="42888"/>
    <cellStyle name="Warning Text 2 4 4" xfId="42889"/>
    <cellStyle name="Warning Text 2 5" xfId="42890"/>
    <cellStyle name="Warning Text 2 5 2" xfId="42891"/>
    <cellStyle name="Warning Text 2 5 3" xfId="42892"/>
    <cellStyle name="Warning Text 2 6" xfId="42893"/>
    <cellStyle name="Warning Text 2 6 2" xfId="42894"/>
    <cellStyle name="Warning Text 20" xfId="42895"/>
    <cellStyle name="Warning Text 21" xfId="42896"/>
    <cellStyle name="Warning Text 22" xfId="42897"/>
    <cellStyle name="Warning Text 23" xfId="42898"/>
    <cellStyle name="Warning Text 24" xfId="42899"/>
    <cellStyle name="Warning Text 25" xfId="42900"/>
    <cellStyle name="Warning Text 26" xfId="42901"/>
    <cellStyle name="Warning Text 27" xfId="42902"/>
    <cellStyle name="Warning Text 28" xfId="42903"/>
    <cellStyle name="Warning Text 29" xfId="42904"/>
    <cellStyle name="Warning Text 3" xfId="42905"/>
    <cellStyle name="Warning Text 3 2" xfId="42906"/>
    <cellStyle name="Warning Text 3 2 2" xfId="42907"/>
    <cellStyle name="Warning Text 3 2 2 2" xfId="42908"/>
    <cellStyle name="Warning Text 3 2 3" xfId="42909"/>
    <cellStyle name="Warning Text 3 2 4" xfId="42910"/>
    <cellStyle name="Warning Text 3 3" xfId="42911"/>
    <cellStyle name="Warning Text 3 3 2" xfId="42912"/>
    <cellStyle name="Warning Text 3 3 2 2" xfId="42913"/>
    <cellStyle name="Warning Text 3 3 3" xfId="42914"/>
    <cellStyle name="Warning Text 3 4" xfId="42915"/>
    <cellStyle name="Warning Text 3 4 2" xfId="42916"/>
    <cellStyle name="Warning Text 3 5" xfId="42917"/>
    <cellStyle name="Warning Text 30" xfId="42918"/>
    <cellStyle name="Warning Text 31" xfId="42919"/>
    <cellStyle name="Warning Text 32" xfId="42920"/>
    <cellStyle name="Warning Text 33" xfId="42921"/>
    <cellStyle name="Warning Text 34" xfId="42922"/>
    <cellStyle name="Warning Text 35" xfId="42923"/>
    <cellStyle name="Warning Text 36" xfId="42924"/>
    <cellStyle name="Warning Text 37" xfId="42925"/>
    <cellStyle name="Warning Text 38" xfId="42926"/>
    <cellStyle name="Warning Text 39" xfId="42927"/>
    <cellStyle name="Warning Text 4" xfId="42928"/>
    <cellStyle name="Warning Text 4 2" xfId="42929"/>
    <cellStyle name="Warning Text 4 2 2" xfId="42930"/>
    <cellStyle name="Warning Text 4 2 2 2" xfId="42931"/>
    <cellStyle name="Warning Text 4 2 3" xfId="42932"/>
    <cellStyle name="Warning Text 4 2 4" xfId="42933"/>
    <cellStyle name="Warning Text 4 3" xfId="42934"/>
    <cellStyle name="Warning Text 4 3 2" xfId="42935"/>
    <cellStyle name="Warning Text 4 3 3" xfId="42936"/>
    <cellStyle name="Warning Text 4 4" xfId="42937"/>
    <cellStyle name="Warning Text 4 4 2" xfId="42938"/>
    <cellStyle name="Warning Text 4 5" xfId="42939"/>
    <cellStyle name="Warning Text 40" xfId="42940"/>
    <cellStyle name="Warning Text 41" xfId="42941"/>
    <cellStyle name="Warning Text 42" xfId="42942"/>
    <cellStyle name="Warning Text 43" xfId="42943"/>
    <cellStyle name="Warning Text 44" xfId="42944"/>
    <cellStyle name="Warning Text 45" xfId="42945"/>
    <cellStyle name="Warning Text 46" xfId="42946"/>
    <cellStyle name="Warning Text 47" xfId="42947"/>
    <cellStyle name="Warning Text 48" xfId="42948"/>
    <cellStyle name="Warning Text 49" xfId="42949"/>
    <cellStyle name="Warning Text 5" xfId="42950"/>
    <cellStyle name="Warning Text 5 2" xfId="42951"/>
    <cellStyle name="Warning Text 5 2 2" xfId="42952"/>
    <cellStyle name="Warning Text 5 2 3" xfId="42953"/>
    <cellStyle name="Warning Text 5 3" xfId="42954"/>
    <cellStyle name="Warning Text 50" xfId="42955"/>
    <cellStyle name="Warning Text 51" xfId="42956"/>
    <cellStyle name="Warning Text 52" xfId="42957"/>
    <cellStyle name="Warning Text 53" xfId="42958"/>
    <cellStyle name="Warning Text 54" xfId="42959"/>
    <cellStyle name="Warning Text 55" xfId="42960"/>
    <cellStyle name="Warning Text 56" xfId="42961"/>
    <cellStyle name="Warning Text 57" xfId="42962"/>
    <cellStyle name="Warning Text 58" xfId="42963"/>
    <cellStyle name="Warning Text 59" xfId="42964"/>
    <cellStyle name="Warning Text 6" xfId="42965"/>
    <cellStyle name="Warning Text 6 2" xfId="42966"/>
    <cellStyle name="Warning Text 6 2 2" xfId="42967"/>
    <cellStyle name="Warning Text 6 3" xfId="42968"/>
    <cellStyle name="Warning Text 6 4" xfId="42969"/>
    <cellStyle name="Warning Text 60" xfId="42970"/>
    <cellStyle name="Warning Text 61" xfId="42971"/>
    <cellStyle name="Warning Text 62" xfId="42972"/>
    <cellStyle name="Warning Text 63" xfId="42973"/>
    <cellStyle name="Warning Text 64" xfId="42974"/>
    <cellStyle name="Warning Text 65" xfId="42975"/>
    <cellStyle name="Warning Text 7" xfId="42976"/>
    <cellStyle name="Warning Text 7 2" xfId="42977"/>
    <cellStyle name="Warning Text 8" xfId="42978"/>
    <cellStyle name="Warning Text 9" xfId="42979"/>
    <cellStyle name="Year" xfId="42980"/>
    <cellStyle name="Year 2" xfId="42981"/>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FFFF99"/>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customXml" Target="../customXml/item2.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calcChain" Target="calcChain.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customXml" Target="../customXml/item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C)%20Gas%202017%20GRC%20Impacts_Compliance.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Impacts"/>
      <sheetName val="Typical Res Bill"/>
      <sheetName val="2017GRC Proforma Revenue"/>
      <sheetName val="2017GRC Proforma Volume"/>
      <sheetName val="Rider Revenue Calculcation ===&gt;"/>
      <sheetName val="Rate Spread - Margin"/>
      <sheetName val="Gas Def Calc"/>
      <sheetName val="Rate Design Res"/>
      <sheetName val="Rate Design C&amp;I"/>
      <sheetName val="Rate Design Int &amp; Trans"/>
      <sheetName val="Rate Design Rental"/>
      <sheetName val="PGA Revenue (Sched 101)"/>
      <sheetName val="PGA Revenue (Sched 106)"/>
      <sheetName val="Schedule 120 Revenue"/>
      <sheetName val="Schedule 129 Revenue"/>
      <sheetName val="Schedule 132 Revenue"/>
      <sheetName val="Schedule 140 Revenue"/>
      <sheetName val="Sch 141 Revenue (ERF)"/>
      <sheetName val="(C) Special Contract ERF Rev"/>
      <sheetName val="Sch 142 Revenue (Decoupling)"/>
      <sheetName val="Sch 142 - 2017 K-Factor"/>
      <sheetName val="Sch 142 Revenue (2017Rate Plan)"/>
      <sheetName val="Sch 142 - 2017 Decoupling"/>
      <sheetName val="JPG-4"/>
      <sheetName val="Schedule 149 Revenue"/>
      <sheetName val="Customer Counts"/>
      <sheetName val="CRM Deficiency Incl. In Base"/>
      <sheetName val="(C) Norm Rev@2016 PGA Rates"/>
      <sheetName val="Rentals at Actual Rates"/>
      <sheetName val="COS Results (Procurement Chrg)"/>
      <sheetName val="COS Results (Demand Chrg)"/>
      <sheetName val="Gas 101 Rates"/>
      <sheetName val="(C) Special Contract Proposed"/>
      <sheetName val="CRM"/>
      <sheetName val="Sheet1"/>
      <sheetName val="(C) Gas 2017 GRC Impacts_Compli"/>
    </sheetNames>
    <sheetDataSet>
      <sheetData sheetId="0"/>
      <sheetData sheetId="1">
        <row r="26">
          <cell r="U26">
            <v>2070798.45</v>
          </cell>
          <cell r="V26">
            <v>-77815097.959999993</v>
          </cell>
          <cell r="W26">
            <v>35487400.419999994</v>
          </cell>
          <cell r="X26">
            <v>-11798704.232350811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tabSelected="1" workbookViewId="0">
      <selection activeCell="F28" sqref="F28"/>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4">
        <f ca="1">D13</f>
        <v>241355316.65167487</v>
      </c>
      <c r="M13" s="144">
        <f ca="1">SUM(K13:L13)</f>
        <v>540709785.21335185</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4">
        <f t="shared" ref="L14:L20" ca="1" si="7">D14</f>
        <v>88237407.203664303</v>
      </c>
      <c r="M14" s="64">
        <f ca="1">SUM(K14:L14)</f>
        <v>175243936.15366429</v>
      </c>
      <c r="N14" s="149">
        <f t="shared" ca="1" si="0"/>
        <v>-1436095.1837968081</v>
      </c>
      <c r="O14" s="146">
        <f t="shared" ca="1" si="1"/>
        <v>-8.1282257701995077E-3</v>
      </c>
      <c r="P14" s="146">
        <f t="shared" ref="P14:P21" ca="1" si="8">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4">
        <f t="shared" ca="1" si="7"/>
        <v>25589970.798237789</v>
      </c>
      <c r="M15" s="64">
        <f ca="1">SUM(K15:L15)</f>
        <v>43783276.850692555</v>
      </c>
      <c r="N15" s="149">
        <f t="shared" ca="1" si="0"/>
        <v>-300460.57859423384</v>
      </c>
      <c r="O15" s="146">
        <f t="shared" ca="1" si="1"/>
        <v>-6.8156784364345772E-3</v>
      </c>
      <c r="P15" s="146">
        <f t="shared" ca="1" si="8"/>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4">
        <f t="shared" ca="1" si="7"/>
        <v>6317708.2300073998</v>
      </c>
      <c r="M16" s="64">
        <f t="shared" ref="M16:M23" ca="1" si="9">SUM(K16:L16)</f>
        <v>15338842.790007401</v>
      </c>
      <c r="N16" s="149">
        <f t="shared" ca="1" si="0"/>
        <v>-148904.29697938077</v>
      </c>
      <c r="O16" s="146">
        <f t="shared" ca="1" si="1"/>
        <v>-9.6143290656195007E-3</v>
      </c>
      <c r="P16" s="146">
        <f t="shared" ca="1" si="8"/>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4">
        <f t="shared" ca="1" si="7"/>
        <v>3704958.4243389997</v>
      </c>
      <c r="M17" s="64">
        <f ca="1">SUM(K17:L17)</f>
        <v>5891491.2943389993</v>
      </c>
      <c r="N17" s="149">
        <f t="shared" ca="1" si="0"/>
        <v>-36164.062961165328</v>
      </c>
      <c r="O17" s="146">
        <f t="shared" ca="1" si="1"/>
        <v>-6.1009051271220943E-3</v>
      </c>
      <c r="P17" s="146">
        <f t="shared" ca="1" si="8"/>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4">
        <f t="shared" ca="1" si="7"/>
        <v>8502618.9420118798</v>
      </c>
      <c r="M18" s="64">
        <f t="shared" ca="1" si="9"/>
        <v>13222058.00201188</v>
      </c>
      <c r="N18" s="149">
        <f ca="1">K18-E18</f>
        <v>-77733.909974802285</v>
      </c>
      <c r="O18" s="146">
        <f t="shared" ca="1" si="1"/>
        <v>-5.8447463305604927E-3</v>
      </c>
      <c r="P18" s="146">
        <f t="shared" ca="1" si="8"/>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si="7"/>
        <v>0</v>
      </c>
      <c r="M19" s="64">
        <f ca="1">SUM(K19:L19)</f>
        <v>5943249.8600000003</v>
      </c>
      <c r="N19" s="149">
        <f ca="1">K19-E19</f>
        <v>-98298.599999999627</v>
      </c>
      <c r="O19" s="146">
        <f ca="1">N19/C19</f>
        <v>-1.627043143836665E-2</v>
      </c>
      <c r="P19" s="146">
        <f t="shared" ca="1" si="8"/>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7"/>
        <v>0</v>
      </c>
      <c r="M20" s="149">
        <f t="shared" si="9"/>
        <v>1465941.3557558353</v>
      </c>
      <c r="N20" s="149">
        <f t="shared" ca="1" si="0"/>
        <v>39123.9061442893</v>
      </c>
      <c r="O20" s="153">
        <f t="shared" ca="1" si="1"/>
        <v>2.742040066508919E-2</v>
      </c>
      <c r="P20" s="146">
        <f t="shared" ca="1" si="8"/>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373707980.24993527</v>
      </c>
      <c r="M21" s="154">
        <f ca="1">SUM(M13:M20)</f>
        <v>801598581.5198226</v>
      </c>
      <c r="N21" s="53">
        <f ca="1">SUM(N13:N20)</f>
        <v>-6997801.0916551594</v>
      </c>
      <c r="O21" s="146">
        <f t="shared" ca="1" si="1"/>
        <v>-8.6542572315927956E-3</v>
      </c>
      <c r="P21" s="157">
        <f t="shared" ca="1" si="8"/>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9"/>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373707980.24993527</v>
      </c>
      <c r="M24" s="154">
        <f ca="1">SUM(M21:M23)</f>
        <v>808608175.74982262</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650" customFormat="1" ht="13.2">
      <c r="B1" s="651" t="s">
        <v>0</v>
      </c>
      <c r="C1" s="652"/>
      <c r="D1" s="652"/>
      <c r="E1" s="652"/>
      <c r="F1" s="652"/>
      <c r="G1" s="652"/>
    </row>
    <row r="2" spans="1:8" s="650" customFormat="1" ht="13.2">
      <c r="B2" s="651" t="s">
        <v>329</v>
      </c>
      <c r="C2" s="652"/>
      <c r="D2" s="652"/>
      <c r="E2" s="652"/>
      <c r="F2" s="652"/>
      <c r="G2" s="652"/>
    </row>
    <row r="3" spans="1:8" s="650" customFormat="1" ht="13.2">
      <c r="B3" s="652" t="s">
        <v>330</v>
      </c>
      <c r="C3" s="652"/>
      <c r="D3" s="652"/>
      <c r="E3" s="652"/>
      <c r="F3" s="652"/>
      <c r="G3" s="652"/>
    </row>
    <row r="4" spans="1:8">
      <c r="E4" s="653"/>
    </row>
    <row r="5" spans="1:8">
      <c r="B5" s="654"/>
      <c r="C5" s="654"/>
      <c r="D5" s="654" t="s">
        <v>331</v>
      </c>
      <c r="E5" s="654" t="s">
        <v>123</v>
      </c>
      <c r="F5" s="654" t="s">
        <v>331</v>
      </c>
    </row>
    <row r="6" spans="1:8">
      <c r="B6" s="654"/>
      <c r="C6" s="654"/>
      <c r="D6" s="654" t="s">
        <v>332</v>
      </c>
      <c r="E6" s="654" t="s">
        <v>333</v>
      </c>
      <c r="F6" s="654" t="s">
        <v>334</v>
      </c>
    </row>
    <row r="7" spans="1:8">
      <c r="A7" s="655"/>
      <c r="B7" s="656" t="s">
        <v>196</v>
      </c>
      <c r="C7" s="656" t="s">
        <v>197</v>
      </c>
      <c r="D7" s="657" t="s">
        <v>335</v>
      </c>
      <c r="E7" s="658" t="s">
        <v>132</v>
      </c>
      <c r="F7" s="657" t="s">
        <v>335</v>
      </c>
    </row>
    <row r="8" spans="1:8">
      <c r="A8" s="659" t="s">
        <v>336</v>
      </c>
      <c r="B8" s="660"/>
      <c r="C8" s="659"/>
      <c r="D8" s="654"/>
      <c r="E8" s="654"/>
      <c r="F8" s="661"/>
    </row>
    <row r="9" spans="1:8">
      <c r="A9" s="660"/>
      <c r="B9" s="662" t="s">
        <v>206</v>
      </c>
      <c r="C9" s="662" t="s">
        <v>207</v>
      </c>
      <c r="D9" s="663">
        <f ca="1">'Rate Design Res'!D13</f>
        <v>577531151.08299994</v>
      </c>
      <c r="E9" s="664">
        <v>0.4173</v>
      </c>
      <c r="F9" s="665">
        <f ca="1">ROUND(E9*D9,2)</f>
        <v>241003749.34999999</v>
      </c>
      <c r="H9" s="666"/>
    </row>
    <row r="10" spans="1:8">
      <c r="A10" s="660"/>
      <c r="B10" s="667"/>
      <c r="C10" s="667"/>
      <c r="D10" s="663"/>
      <c r="E10" s="668"/>
      <c r="F10" s="665"/>
    </row>
    <row r="11" spans="1:8">
      <c r="A11" s="669" t="s">
        <v>337</v>
      </c>
      <c r="B11" s="660"/>
      <c r="C11" s="659"/>
      <c r="D11" s="663"/>
      <c r="E11" s="668"/>
      <c r="F11" s="665"/>
    </row>
    <row r="12" spans="1:8">
      <c r="A12" s="660"/>
      <c r="B12" s="662" t="s">
        <v>206</v>
      </c>
      <c r="C12" s="670" t="s">
        <v>207</v>
      </c>
      <c r="D12" s="671">
        <f ca="1">'Rate Design Res'!D39</f>
        <v>9689.9889999999996</v>
      </c>
      <c r="E12" s="664">
        <v>0.4173</v>
      </c>
      <c r="F12" s="665">
        <f ca="1">ROUND(E12*D12,2)</f>
        <v>4043.63</v>
      </c>
      <c r="H12" s="666"/>
    </row>
    <row r="13" spans="1:8">
      <c r="A13" s="660"/>
      <c r="B13" s="662"/>
      <c r="C13" s="662"/>
      <c r="E13" s="668"/>
      <c r="F13" s="665"/>
    </row>
    <row r="14" spans="1:8">
      <c r="A14" s="672" t="s">
        <v>338</v>
      </c>
      <c r="B14" s="673"/>
      <c r="C14" s="674"/>
      <c r="E14" s="668"/>
      <c r="F14" s="665"/>
    </row>
    <row r="15" spans="1:8">
      <c r="A15" s="673"/>
      <c r="B15" s="675" t="s">
        <v>206</v>
      </c>
      <c r="C15" s="675" t="s">
        <v>207</v>
      </c>
      <c r="D15" s="676">
        <f ca="1">'Rate Design C&amp;I'!D13</f>
        <v>214564223.29299998</v>
      </c>
      <c r="E15" s="664">
        <v>0.41065000000000002</v>
      </c>
      <c r="F15" s="665">
        <f ca="1">ROUND(E15*D15,2)</f>
        <v>88110798.299999997</v>
      </c>
      <c r="H15" s="666"/>
    </row>
    <row r="16" spans="1:8">
      <c r="A16" s="673"/>
      <c r="B16" s="675"/>
      <c r="C16" s="675"/>
      <c r="D16" s="677"/>
      <c r="E16" s="668"/>
      <c r="F16" s="665"/>
    </row>
    <row r="17" spans="1:9">
      <c r="A17" s="678" t="s">
        <v>339</v>
      </c>
      <c r="B17" s="673"/>
      <c r="C17" s="674"/>
      <c r="D17" s="677"/>
      <c r="E17" s="668"/>
      <c r="F17" s="665"/>
    </row>
    <row r="18" spans="1:9">
      <c r="A18" s="673"/>
      <c r="B18" s="679" t="s">
        <v>236</v>
      </c>
      <c r="C18" s="675" t="s">
        <v>207</v>
      </c>
      <c r="D18" s="676">
        <f ca="1">'Rate Design C&amp;I'!D55</f>
        <v>65990650.213</v>
      </c>
      <c r="E18" s="664">
        <v>0.32635999999999998</v>
      </c>
      <c r="F18" s="665"/>
    </row>
    <row r="19" spans="1:9">
      <c r="A19" s="673"/>
      <c r="B19" s="679" t="s">
        <v>234</v>
      </c>
      <c r="C19" s="675" t="s">
        <v>235</v>
      </c>
      <c r="D19" s="676">
        <f ca="1">'Rate Design C&amp;I'!D49</f>
        <v>3818909.6199999996</v>
      </c>
      <c r="E19" s="680">
        <v>1.05</v>
      </c>
      <c r="F19" s="665"/>
    </row>
    <row r="20" spans="1:9">
      <c r="A20" s="673"/>
      <c r="B20" s="679"/>
      <c r="C20" s="675"/>
      <c r="D20" s="677"/>
      <c r="E20" s="668"/>
      <c r="F20" s="665">
        <f ca="1">SUMPRODUCT(D18:D19,E18:E19)</f>
        <v>25546563.704514679</v>
      </c>
      <c r="H20" s="666"/>
    </row>
    <row r="21" spans="1:9">
      <c r="A21" s="672" t="s">
        <v>340</v>
      </c>
      <c r="B21" s="673"/>
      <c r="C21" s="674"/>
      <c r="D21" s="677"/>
      <c r="E21" s="681"/>
      <c r="F21" s="665"/>
    </row>
    <row r="22" spans="1:9" s="682" customFormat="1">
      <c r="A22" s="673"/>
      <c r="B22" s="679" t="s">
        <v>236</v>
      </c>
      <c r="C22" s="675" t="s">
        <v>207</v>
      </c>
      <c r="D22" s="676">
        <f ca="1">'Rate Design Int &amp; Trans'!D21</f>
        <v>17139795.438999999</v>
      </c>
      <c r="E22" s="664">
        <v>0.35809000000000002</v>
      </c>
      <c r="F22" s="665"/>
    </row>
    <row r="23" spans="1:9" s="682" customFormat="1">
      <c r="A23" s="673"/>
      <c r="B23" s="679" t="s">
        <v>234</v>
      </c>
      <c r="C23" s="675" t="s">
        <v>235</v>
      </c>
      <c r="D23" s="676">
        <f ca="1">'Rate Design Int &amp; Trans'!D13</f>
        <v>110230.038</v>
      </c>
      <c r="E23" s="680">
        <v>1.05</v>
      </c>
      <c r="F23" s="665"/>
      <c r="G23" s="683"/>
      <c r="H23" s="684"/>
      <c r="I23" s="685"/>
    </row>
    <row r="24" spans="1:9" s="682" customFormat="1">
      <c r="A24" s="673"/>
      <c r="B24" s="674"/>
      <c r="C24" s="674"/>
      <c r="D24" s="677"/>
      <c r="E24" s="686"/>
      <c r="F24" s="665">
        <f ca="1">SUMPRODUCT(D22:D23,E22:E23)</f>
        <v>6253330.8886515107</v>
      </c>
      <c r="G24" s="683"/>
      <c r="H24" s="687"/>
    </row>
    <row r="25" spans="1:9">
      <c r="A25" s="672" t="s">
        <v>341</v>
      </c>
      <c r="B25" s="673"/>
      <c r="C25" s="674"/>
      <c r="D25" s="677"/>
      <c r="F25" s="688"/>
    </row>
    <row r="26" spans="1:9">
      <c r="A26" s="673"/>
      <c r="B26" s="679" t="s">
        <v>236</v>
      </c>
      <c r="C26" s="675" t="s">
        <v>207</v>
      </c>
      <c r="D26" s="676">
        <f ca="1">'Rate Design Int &amp; Trans'!D81</f>
        <v>9926029.5299999993</v>
      </c>
      <c r="E26" s="664">
        <v>0.36377999999999999</v>
      </c>
      <c r="F26" s="665"/>
    </row>
    <row r="27" spans="1:9">
      <c r="A27" s="673"/>
      <c r="B27" s="679" t="s">
        <v>234</v>
      </c>
      <c r="C27" s="675" t="s">
        <v>235</v>
      </c>
      <c r="D27" s="676">
        <f ca="1">'Rate Design Int &amp; Trans'!D74</f>
        <v>84423.830999999991</v>
      </c>
      <c r="E27" s="680">
        <v>1.05</v>
      </c>
      <c r="F27" s="665"/>
    </row>
    <row r="28" spans="1:9">
      <c r="A28" s="675"/>
      <c r="B28" s="674"/>
      <c r="C28" s="674"/>
      <c r="D28" s="677"/>
      <c r="F28" s="665">
        <f ca="1">SUMPRODUCT(D26:D27,E26:E27)</f>
        <v>3699536.0449733995</v>
      </c>
      <c r="H28" s="666"/>
    </row>
    <row r="29" spans="1:9">
      <c r="A29" s="672" t="s">
        <v>342</v>
      </c>
      <c r="B29" s="673"/>
      <c r="C29" s="674"/>
      <c r="D29" s="677"/>
      <c r="F29" s="689"/>
    </row>
    <row r="30" spans="1:9">
      <c r="A30" s="673"/>
      <c r="B30" s="679" t="s">
        <v>236</v>
      </c>
      <c r="C30" s="675" t="s">
        <v>207</v>
      </c>
      <c r="D30" s="676">
        <f ca="1">'Rate Design Int &amp; Trans'!D142</f>
        <v>23311381.287999999</v>
      </c>
      <c r="E30" s="664">
        <v>0.36124000000000001</v>
      </c>
      <c r="F30" s="665"/>
    </row>
    <row r="31" spans="1:9">
      <c r="A31" s="673"/>
      <c r="B31" s="679" t="s">
        <v>234</v>
      </c>
      <c r="C31" s="675" t="s">
        <v>235</v>
      </c>
      <c r="D31" s="676">
        <f ca="1">'Rate Design Int &amp; Trans'!D131</f>
        <v>0</v>
      </c>
      <c r="E31" s="680">
        <v>1.05</v>
      </c>
      <c r="F31" s="665"/>
    </row>
    <row r="32" spans="1:9">
      <c r="D32" s="677"/>
      <c r="F32" s="665">
        <f ca="1">SUMPRODUCT(D30:D31,E30:E31)</f>
        <v>8421003.3764771204</v>
      </c>
      <c r="H32" s="666"/>
    </row>
    <row r="33" spans="2:6">
      <c r="B33" t="s">
        <v>28</v>
      </c>
      <c r="F33" s="690">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workbookViewId="0">
      <selection activeCell="F45" sqref="F45"/>
    </sheetView>
  </sheetViews>
  <sheetFormatPr defaultColWidth="9.109375" defaultRowHeight="13.2"/>
  <cols>
    <col min="1" max="1" width="7.5546875" style="4" bestFit="1" customWidth="1"/>
    <col min="2" max="2" width="1.44140625" style="4" customWidth="1"/>
    <col min="3" max="3" width="38.109375" style="4" customWidth="1"/>
    <col min="4" max="4" width="12" style="4" customWidth="1"/>
    <col min="5" max="5" width="12.88671875" style="4" bestFit="1" customWidth="1"/>
    <col min="6" max="6" width="13.88671875" style="4" bestFit="1" customWidth="1"/>
    <col min="7" max="7" width="14.44140625" style="4" bestFit="1" customWidth="1"/>
    <col min="8" max="8" width="15.109375" style="4" bestFit="1" customWidth="1"/>
    <col min="9" max="9" width="14.88671875" style="4" bestFit="1" customWidth="1"/>
    <col min="10" max="10" width="13.6640625" style="4" customWidth="1"/>
    <col min="11" max="11" width="14.5546875" style="4" bestFit="1" customWidth="1"/>
    <col min="12" max="12" width="14" style="4" bestFit="1" customWidth="1"/>
    <col min="13" max="13" width="13.88671875" style="4" bestFit="1" customWidth="1"/>
    <col min="14" max="14" width="14.109375" style="4" bestFit="1" customWidth="1"/>
    <col min="15" max="17" width="14.109375" style="4" customWidth="1"/>
    <col min="18" max="18" width="17" style="4" bestFit="1" customWidth="1"/>
    <col min="19" max="19" width="15.109375" style="12" bestFit="1" customWidth="1"/>
    <col min="20" max="20" width="9.109375" style="4"/>
    <col min="21" max="21" width="11.88671875" style="4" bestFit="1" customWidth="1"/>
    <col min="22" max="22" width="14.5546875" style="4" bestFit="1" customWidth="1"/>
    <col min="23" max="16384" width="9.109375" style="4"/>
  </cols>
  <sheetData>
    <row r="1" spans="1:19">
      <c r="B1" s="691" t="str">
        <f ca="1">[113]Revenue!$B$1</f>
        <v>Puget Sound Energy</v>
      </c>
      <c r="C1" s="1"/>
      <c r="D1" s="6"/>
      <c r="E1" s="6"/>
      <c r="F1" s="1"/>
      <c r="G1" s="1"/>
      <c r="H1" s="1"/>
      <c r="I1" s="1"/>
      <c r="J1" s="1"/>
      <c r="K1" s="1"/>
      <c r="L1" s="1"/>
      <c r="M1" s="1"/>
      <c r="N1" s="1"/>
      <c r="O1" s="1"/>
      <c r="P1" s="1"/>
      <c r="Q1" s="1"/>
      <c r="R1" s="1"/>
    </row>
    <row r="2" spans="1:19">
      <c r="B2" s="691" t="str">
        <f ca="1">[113]Revenue!$B$2</f>
        <v>2017 General Rate Case - Gas</v>
      </c>
      <c r="C2" s="1"/>
      <c r="D2" s="1"/>
      <c r="E2" s="1"/>
      <c r="F2" s="1"/>
      <c r="G2" s="1"/>
      <c r="H2" s="1"/>
      <c r="I2" s="1"/>
      <c r="J2" s="1"/>
      <c r="K2" s="1"/>
      <c r="L2" s="1"/>
      <c r="M2" s="1"/>
      <c r="N2" s="1"/>
      <c r="O2" s="1"/>
      <c r="P2" s="1"/>
      <c r="Q2" s="1"/>
      <c r="R2" s="1"/>
    </row>
    <row r="3" spans="1:19">
      <c r="B3" s="1" t="s">
        <v>343</v>
      </c>
      <c r="C3" s="1"/>
      <c r="D3" s="1"/>
      <c r="E3" s="1"/>
      <c r="F3" s="692"/>
      <c r="G3" s="692"/>
      <c r="H3" s="692"/>
      <c r="I3" s="692"/>
      <c r="J3" s="692"/>
      <c r="K3" s="692"/>
      <c r="L3" s="692"/>
      <c r="M3" s="692"/>
      <c r="N3" s="692"/>
      <c r="O3" s="692"/>
      <c r="P3" s="692"/>
      <c r="Q3" s="692"/>
      <c r="R3" s="1"/>
    </row>
    <row r="4" spans="1:19">
      <c r="B4" s="691" t="str">
        <f ca="1">[113]Revenue!$B$4</f>
        <v>Test Year Ended September 30, 2016</v>
      </c>
      <c r="C4" s="1"/>
      <c r="D4" s="1"/>
      <c r="E4" s="1"/>
      <c r="F4" s="1"/>
      <c r="G4" s="1"/>
      <c r="H4" s="1"/>
      <c r="I4" s="1"/>
      <c r="J4" s="1"/>
      <c r="K4" s="1"/>
      <c r="L4" s="1"/>
      <c r="M4" s="1"/>
      <c r="N4" s="1"/>
      <c r="O4" s="1"/>
      <c r="P4" s="1"/>
      <c r="Q4" s="1"/>
      <c r="R4" s="1"/>
    </row>
    <row r="5" spans="1:19" s="12" customFormat="1">
      <c r="B5" s="226"/>
      <c r="C5" s="6"/>
      <c r="D5" s="6"/>
      <c r="E5" s="6"/>
      <c r="F5" s="4"/>
      <c r="G5" s="4"/>
      <c r="H5" s="4"/>
      <c r="I5" s="4"/>
      <c r="J5" s="4"/>
      <c r="K5" s="4"/>
      <c r="L5" s="4"/>
      <c r="M5" s="4"/>
      <c r="N5" s="4"/>
      <c r="O5" s="4"/>
      <c r="P5" s="4"/>
      <c r="Q5" s="4"/>
      <c r="R5" s="231"/>
    </row>
    <row r="6" spans="1:19">
      <c r="A6" s="693" t="s">
        <v>344</v>
      </c>
      <c r="B6" s="694" t="s">
        <v>196</v>
      </c>
      <c r="C6" s="694"/>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c r="S6" s="24" t="s">
        <v>220</v>
      </c>
    </row>
    <row r="7" spans="1:19">
      <c r="B7" s="231" t="s">
        <v>345</v>
      </c>
      <c r="C7" s="231"/>
    </row>
    <row r="8" spans="1:19" s="12" customFormat="1">
      <c r="B8" s="696" t="s">
        <v>132</v>
      </c>
      <c r="C8" s="696"/>
    </row>
    <row r="9" spans="1:19" s="12" customFormat="1">
      <c r="B9" s="117" t="s">
        <v>346</v>
      </c>
      <c r="C9" s="117"/>
      <c r="D9" s="117">
        <v>16</v>
      </c>
      <c r="E9" s="4" t="s">
        <v>347</v>
      </c>
      <c r="F9" s="697">
        <f ca="1">'[113](C) Rev at 2016PGARate'!F9</f>
        <v>9.85</v>
      </c>
      <c r="G9" s="697">
        <f ca="1">'[113](C) Rev at 2016PGARate'!G9</f>
        <v>9.85</v>
      </c>
      <c r="H9" s="697">
        <f ca="1">'[113](C) Rev at 2016PGARate'!H9</f>
        <v>9.85</v>
      </c>
      <c r="I9" s="697">
        <f ca="1">'[113](C) Rev at 2016PGARate'!I9</f>
        <v>9.85</v>
      </c>
      <c r="J9" s="697">
        <f ca="1">'[113](C) Rev at 2016PGARate'!J9</f>
        <v>9.85</v>
      </c>
      <c r="K9" s="697">
        <f ca="1">'[113](C) Rev at 2016PGARate'!K9</f>
        <v>9.85</v>
      </c>
      <c r="L9" s="697">
        <f ca="1">'[113](C) Rev at 2016PGARate'!L9</f>
        <v>9.85</v>
      </c>
      <c r="M9" s="697">
        <f ca="1">'[113](C) Rev at 2016PGARate'!M9</f>
        <v>9.85</v>
      </c>
      <c r="N9" s="697">
        <f ca="1">'[113](C) Rev at 2016PGARate'!N9</f>
        <v>9.85</v>
      </c>
      <c r="O9" s="697">
        <f ca="1">'[113](C) Rev at 2016PGARate'!O9</f>
        <v>9.85</v>
      </c>
      <c r="P9" s="697">
        <f ca="1">'[113](C) Rev at 2016PGARate'!P9</f>
        <v>9.85</v>
      </c>
      <c r="Q9" s="697">
        <f ca="1">'[113](C) Rev at 2016PGARate'!Q9</f>
        <v>9.85</v>
      </c>
    </row>
    <row r="10" spans="1:19" s="117" customFormat="1">
      <c r="B10" s="117" t="s">
        <v>348</v>
      </c>
      <c r="D10" s="4">
        <v>101</v>
      </c>
      <c r="E10" s="4" t="s">
        <v>347</v>
      </c>
      <c r="F10" s="697">
        <f ca="1">'[113](C) Rev at 2016PGARate'!F10</f>
        <v>7.93</v>
      </c>
      <c r="G10" s="697">
        <f ca="1">'[113](C) Rev at 2016PGARate'!G10</f>
        <v>7.93</v>
      </c>
      <c r="H10" s="697">
        <f ca="1">'[113](C) Rev at 2016PGARate'!H10</f>
        <v>7.93</v>
      </c>
      <c r="I10" s="697">
        <f ca="1">'[113](C) Rev at 2016PGARate'!I10</f>
        <v>7.93</v>
      </c>
      <c r="J10" s="697">
        <f ca="1">'[113](C) Rev at 2016PGARate'!J10</f>
        <v>7.93</v>
      </c>
      <c r="K10" s="697">
        <f ca="1">'[113](C) Rev at 2016PGARate'!K10</f>
        <v>7.93</v>
      </c>
      <c r="L10" s="697">
        <f ca="1">'[113](C) Rev at 2016PGARate'!L10</f>
        <v>7.93</v>
      </c>
      <c r="M10" s="697">
        <f ca="1">'[113](C) Rev at 2016PGARate'!M10</f>
        <v>7.93</v>
      </c>
      <c r="N10" s="697">
        <f ca="1">'[113](C) Rev at 2016PGARate'!N10</f>
        <v>7.93</v>
      </c>
      <c r="O10" s="697">
        <f ca="1">'[113](C) Rev at 2016PGARate'!O10</f>
        <v>7.93</v>
      </c>
      <c r="P10" s="697">
        <f ca="1">'[113](C) Rev at 2016PGARate'!P10</f>
        <v>7.93</v>
      </c>
      <c r="Q10" s="697">
        <f ca="1">'[113](C) Rev at 2016PGARate'!Q10</f>
        <v>7.93</v>
      </c>
      <c r="R10" s="698"/>
    </row>
    <row r="11" spans="1:19" s="117" customFormat="1">
      <c r="B11" s="117" t="s">
        <v>349</v>
      </c>
      <c r="D11" s="4"/>
      <c r="E11" s="4"/>
      <c r="F11" s="697">
        <f ca="1">'[113](C) Rev at 2016PGARate'!F11</f>
        <v>7.58</v>
      </c>
      <c r="G11" s="697">
        <f ca="1">'[113](C) Rev at 2016PGARate'!G11</f>
        <v>7.58</v>
      </c>
      <c r="H11" s="697">
        <f ca="1">'[113](C) Rev at 2016PGARate'!H11</f>
        <v>7.58</v>
      </c>
      <c r="I11" s="697">
        <f ca="1">'[113](C) Rev at 2016PGARate'!I11</f>
        <v>7.58</v>
      </c>
      <c r="J11" s="697">
        <f ca="1">'[113](C) Rev at 2016PGARate'!J11</f>
        <v>7.58</v>
      </c>
      <c r="K11" s="697">
        <f ca="1">'[113](C) Rev at 2016PGARate'!K11</f>
        <v>7.58</v>
      </c>
      <c r="L11" s="697">
        <f ca="1">'[113](C) Rev at 2016PGARate'!L11</f>
        <v>7.58</v>
      </c>
      <c r="M11" s="697">
        <f ca="1">'[113](C) Rev at 2016PGARate'!M11</f>
        <v>7.58</v>
      </c>
      <c r="N11" s="697">
        <f ca="1">'[113](C) Rev at 2016PGARate'!N11</f>
        <v>7.58</v>
      </c>
      <c r="O11" s="697">
        <f ca="1">'[113](C) Rev at 2016PGARate'!O11</f>
        <v>7.58</v>
      </c>
      <c r="P11" s="697">
        <f ca="1">'[113](C) Rev at 2016PGARate'!P11</f>
        <v>7.58</v>
      </c>
      <c r="Q11" s="697">
        <f ca="1">'[113](C) Rev at 2016PGARate'!Q11</f>
        <v>7.58</v>
      </c>
      <c r="R11" s="698"/>
    </row>
    <row r="12" spans="1:19" s="12" customFormat="1"/>
    <row r="13" spans="1:19" s="12" customFormat="1">
      <c r="B13" s="696" t="s">
        <v>350</v>
      </c>
    </row>
    <row r="14" spans="1:19" s="12" customFormat="1">
      <c r="B14" s="117" t="s">
        <v>346</v>
      </c>
      <c r="C14" s="117"/>
      <c r="D14" s="117"/>
      <c r="E14" s="12" t="s">
        <v>217</v>
      </c>
      <c r="F14" s="699">
        <f ca="1">[113]Data!C192</f>
        <v>44.403526315789478</v>
      </c>
      <c r="G14" s="699">
        <f ca="1">[113]Data!D192</f>
        <v>43.715368421052631</v>
      </c>
      <c r="H14" s="699">
        <f ca="1">[113]Data!E192</f>
        <v>42.519263157894734</v>
      </c>
      <c r="I14" s="699">
        <f ca="1">[113]Data!F192</f>
        <v>41.526947368421048</v>
      </c>
      <c r="J14" s="699">
        <f ca="1">[113]Data!G192</f>
        <v>39.933105263157898</v>
      </c>
      <c r="K14" s="699">
        <f ca="1">[113]Data!H192</f>
        <v>42.188210526315792</v>
      </c>
      <c r="L14" s="699">
        <f ca="1">[113]Data!I192</f>
        <v>42.538315789473678</v>
      </c>
      <c r="M14" s="699">
        <f ca="1">[113]Data!J192</f>
        <v>43.63078947368421</v>
      </c>
      <c r="N14" s="699">
        <f ca="1">[113]Data!K192</f>
        <v>40.525052631578944</v>
      </c>
      <c r="O14" s="699">
        <f ca="1">[113]Data!L192</f>
        <v>43.405315789473683</v>
      </c>
      <c r="P14" s="699">
        <f ca="1">[113]Data!M192</f>
        <v>43.372105263157898</v>
      </c>
      <c r="Q14" s="699">
        <f ca="1">[113]Data!N192</f>
        <v>42.24142105263158</v>
      </c>
      <c r="R14" s="345">
        <f ca="1">SUM(F14:Q14)</f>
        <v>509.99942105263153</v>
      </c>
    </row>
    <row r="15" spans="1:19" s="12" customFormat="1">
      <c r="B15" s="117" t="s">
        <v>351</v>
      </c>
      <c r="E15" s="700">
        <v>19</v>
      </c>
      <c r="F15" s="701"/>
      <c r="G15" s="701"/>
      <c r="H15" s="701"/>
      <c r="I15" s="701"/>
      <c r="J15" s="701"/>
      <c r="K15" s="701"/>
      <c r="L15" s="701"/>
      <c r="M15" s="701"/>
      <c r="N15" s="701"/>
      <c r="O15" s="701"/>
      <c r="P15" s="701"/>
      <c r="Q15" s="701"/>
      <c r="R15" s="345"/>
    </row>
    <row r="16" spans="1:19" s="12" customFormat="1">
      <c r="B16" s="117" t="s">
        <v>352</v>
      </c>
      <c r="E16" s="700"/>
      <c r="F16" s="345">
        <f t="shared" ref="F16:Q16" ca="1" si="0">F14*$E$15</f>
        <v>843.66700000000003</v>
      </c>
      <c r="G16" s="345">
        <f t="shared" ca="1" si="0"/>
        <v>830.59199999999998</v>
      </c>
      <c r="H16" s="345">
        <f t="shared" ca="1" si="0"/>
        <v>807.86599999999999</v>
      </c>
      <c r="I16" s="345">
        <f t="shared" ca="1" si="0"/>
        <v>789.01199999999994</v>
      </c>
      <c r="J16" s="345">
        <f t="shared" ca="1" si="0"/>
        <v>758.72900000000004</v>
      </c>
      <c r="K16" s="345">
        <f t="shared" ca="1" si="0"/>
        <v>801.57600000000002</v>
      </c>
      <c r="L16" s="345">
        <f t="shared" ca="1" si="0"/>
        <v>808.22799999999984</v>
      </c>
      <c r="M16" s="345">
        <f t="shared" ca="1" si="0"/>
        <v>828.98500000000001</v>
      </c>
      <c r="N16" s="345">
        <f t="shared" ca="1" si="0"/>
        <v>769.97599999999989</v>
      </c>
      <c r="O16" s="345">
        <f t="shared" ca="1" si="0"/>
        <v>824.70100000000002</v>
      </c>
      <c r="P16" s="345">
        <f t="shared" ca="1" si="0"/>
        <v>824.07</v>
      </c>
      <c r="Q16" s="345">
        <f t="shared" ca="1" si="0"/>
        <v>802.58699999999999</v>
      </c>
      <c r="R16" s="345">
        <f ca="1">SUM(F16:Q16)</f>
        <v>9689.9889999999996</v>
      </c>
    </row>
    <row r="17" spans="1:19" s="12" customFormat="1">
      <c r="R17" s="79"/>
    </row>
    <row r="18" spans="1:19" s="12" customFormat="1">
      <c r="B18" s="696" t="s">
        <v>353</v>
      </c>
      <c r="R18" s="79"/>
    </row>
    <row r="19" spans="1:19" s="12" customFormat="1">
      <c r="A19" s="12" t="s">
        <v>354</v>
      </c>
      <c r="B19" s="117" t="s">
        <v>346</v>
      </c>
      <c r="C19" s="117"/>
      <c r="D19" s="117">
        <v>16</v>
      </c>
      <c r="F19" s="56">
        <f t="shared" ref="F19:Q19" ca="1" si="1">F9*F14</f>
        <v>437.37473421052636</v>
      </c>
      <c r="G19" s="56">
        <f t="shared" ca="1" si="1"/>
        <v>430.59637894736841</v>
      </c>
      <c r="H19" s="56">
        <f t="shared" ca="1" si="1"/>
        <v>418.81474210526312</v>
      </c>
      <c r="I19" s="56">
        <f t="shared" ca="1" si="1"/>
        <v>409.04043157894733</v>
      </c>
      <c r="J19" s="56">
        <f t="shared" ca="1" si="1"/>
        <v>393.34108684210531</v>
      </c>
      <c r="K19" s="56">
        <f t="shared" ca="1" si="1"/>
        <v>415.55387368421054</v>
      </c>
      <c r="L19" s="56">
        <f t="shared" ca="1" si="1"/>
        <v>419.00241052631571</v>
      </c>
      <c r="M19" s="56">
        <f t="shared" ca="1" si="1"/>
        <v>429.76327631578943</v>
      </c>
      <c r="N19" s="56">
        <f t="shared" ca="1" si="1"/>
        <v>399.1717684210526</v>
      </c>
      <c r="O19" s="56">
        <f t="shared" ca="1" si="1"/>
        <v>427.54236052631575</v>
      </c>
      <c r="P19" s="56">
        <f t="shared" ca="1" si="1"/>
        <v>427.2152368421053</v>
      </c>
      <c r="Q19" s="56">
        <f t="shared" ca="1" si="1"/>
        <v>416.07799736842105</v>
      </c>
      <c r="R19" s="140">
        <f ca="1">SUM(F19:Q19)</f>
        <v>5023.494297368421</v>
      </c>
    </row>
    <row r="20" spans="1:19" s="12" customFormat="1">
      <c r="A20" s="12" t="s">
        <v>355</v>
      </c>
      <c r="B20" s="117" t="s">
        <v>356</v>
      </c>
      <c r="D20" s="4">
        <v>101</v>
      </c>
      <c r="F20" s="61">
        <f t="shared" ref="F20:Q20" ca="1" si="2">F10*F14</f>
        <v>352.11996368421052</v>
      </c>
      <c r="G20" s="61">
        <f t="shared" ca="1" si="2"/>
        <v>346.66287157894737</v>
      </c>
      <c r="H20" s="61">
        <f t="shared" ca="1" si="2"/>
        <v>337.17775684210523</v>
      </c>
      <c r="I20" s="61">
        <f t="shared" ca="1" si="2"/>
        <v>329.30869263157888</v>
      </c>
      <c r="J20" s="61">
        <f t="shared" ca="1" si="2"/>
        <v>316.66952473684211</v>
      </c>
      <c r="K20" s="61">
        <f t="shared" ca="1" si="2"/>
        <v>334.55250947368421</v>
      </c>
      <c r="L20" s="61">
        <f t="shared" ca="1" si="2"/>
        <v>337.32884421052626</v>
      </c>
      <c r="M20" s="61">
        <f t="shared" ca="1" si="2"/>
        <v>345.99216052631579</v>
      </c>
      <c r="N20" s="61">
        <f t="shared" ca="1" si="2"/>
        <v>321.36366736842103</v>
      </c>
      <c r="O20" s="61">
        <f t="shared" ca="1" si="2"/>
        <v>344.20415421052627</v>
      </c>
      <c r="P20" s="61">
        <f t="shared" ca="1" si="2"/>
        <v>343.94079473684212</v>
      </c>
      <c r="Q20" s="61">
        <f t="shared" ca="1" si="2"/>
        <v>334.97446894736839</v>
      </c>
      <c r="R20" s="140">
        <f ca="1">SUM(F20:Q20)</f>
        <v>4044.2954089473678</v>
      </c>
      <c r="S20" s="117"/>
    </row>
    <row r="21" spans="1:19" s="12" customFormat="1">
      <c r="B21" s="4" t="s">
        <v>357</v>
      </c>
      <c r="F21" s="52">
        <f t="shared" ref="F21:Q21" ca="1" si="3">SUM(F19:F20)</f>
        <v>789.49469789473687</v>
      </c>
      <c r="G21" s="52">
        <f t="shared" ca="1" si="3"/>
        <v>777.25925052631578</v>
      </c>
      <c r="H21" s="52">
        <f t="shared" ca="1" si="3"/>
        <v>755.9924989473684</v>
      </c>
      <c r="I21" s="52">
        <f t="shared" ca="1" si="3"/>
        <v>738.34912421052627</v>
      </c>
      <c r="J21" s="52">
        <f t="shared" ca="1" si="3"/>
        <v>710.01061157894742</v>
      </c>
      <c r="K21" s="52">
        <f t="shared" ca="1" si="3"/>
        <v>750.1063831578947</v>
      </c>
      <c r="L21" s="52">
        <f t="shared" ca="1" si="3"/>
        <v>756.33125473684197</v>
      </c>
      <c r="M21" s="52">
        <f t="shared" ca="1" si="3"/>
        <v>775.75543684210515</v>
      </c>
      <c r="N21" s="52">
        <f t="shared" ca="1" si="3"/>
        <v>720.53543578947369</v>
      </c>
      <c r="O21" s="52">
        <f t="shared" ca="1" si="3"/>
        <v>771.74651473684207</v>
      </c>
      <c r="P21" s="52">
        <f t="shared" ca="1" si="3"/>
        <v>771.15603157894748</v>
      </c>
      <c r="Q21" s="52">
        <f t="shared" ca="1" si="3"/>
        <v>751.05246631578939</v>
      </c>
      <c r="R21" s="52">
        <f ca="1">SUM(R19:R20)</f>
        <v>9067.7897063157889</v>
      </c>
    </row>
    <row r="22" spans="1:19">
      <c r="D22" s="16"/>
      <c r="E22" s="16"/>
      <c r="F22" s="702"/>
      <c r="G22" s="702"/>
      <c r="H22" s="702"/>
      <c r="I22" s="702"/>
      <c r="J22" s="702"/>
      <c r="K22" s="702"/>
      <c r="L22" s="702"/>
      <c r="M22" s="702"/>
      <c r="N22" s="702"/>
      <c r="O22" s="702"/>
      <c r="P22" s="702"/>
      <c r="Q22" s="702"/>
      <c r="R22" s="16"/>
    </row>
    <row r="23" spans="1:19">
      <c r="A23" s="4" t="s">
        <v>358</v>
      </c>
      <c r="B23" s="4" t="s">
        <v>349</v>
      </c>
      <c r="D23" s="16"/>
      <c r="E23" s="16"/>
      <c r="F23" s="61">
        <f t="shared" ref="F23:Q23" ca="1" si="4">F14*F11</f>
        <v>336.57872947368423</v>
      </c>
      <c r="G23" s="61">
        <f t="shared" ca="1" si="4"/>
        <v>331.36249263157896</v>
      </c>
      <c r="H23" s="61">
        <f t="shared" ca="1" si="4"/>
        <v>322.2960147368421</v>
      </c>
      <c r="I23" s="61">
        <f t="shared" ca="1" si="4"/>
        <v>314.77426105263157</v>
      </c>
      <c r="J23" s="61">
        <f t="shared" ca="1" si="4"/>
        <v>302.69293789473687</v>
      </c>
      <c r="K23" s="61">
        <f t="shared" ca="1" si="4"/>
        <v>319.78663578947373</v>
      </c>
      <c r="L23" s="61">
        <f t="shared" ca="1" si="4"/>
        <v>322.44043368421046</v>
      </c>
      <c r="M23" s="61">
        <f t="shared" ca="1" si="4"/>
        <v>330.72138421052631</v>
      </c>
      <c r="N23" s="61">
        <f t="shared" ca="1" si="4"/>
        <v>307.17989894736843</v>
      </c>
      <c r="O23" s="61">
        <f t="shared" ca="1" si="4"/>
        <v>329.01229368421053</v>
      </c>
      <c r="P23" s="61">
        <f t="shared" ca="1" si="4"/>
        <v>328.76055789473685</v>
      </c>
      <c r="Q23" s="61">
        <f t="shared" ca="1" si="4"/>
        <v>320.18997157894739</v>
      </c>
      <c r="R23" s="703">
        <f ca="1">SUM(F23:Q23)</f>
        <v>3865.7956115789466</v>
      </c>
      <c r="S23" s="61"/>
    </row>
    <row r="24" spans="1:19">
      <c r="D24" s="16"/>
      <c r="E24" s="16"/>
      <c r="F24" s="702"/>
      <c r="G24" s="702"/>
      <c r="H24" s="702"/>
      <c r="I24" s="702"/>
      <c r="J24" s="702"/>
      <c r="K24" s="702"/>
      <c r="L24" s="702"/>
      <c r="M24" s="702"/>
      <c r="N24" s="702"/>
      <c r="O24" s="702"/>
      <c r="P24" s="702"/>
      <c r="Q24" s="702"/>
      <c r="R24" s="16"/>
    </row>
    <row r="25" spans="1:19">
      <c r="B25" s="231" t="s">
        <v>336</v>
      </c>
      <c r="C25" s="231"/>
    </row>
    <row r="26" spans="1:19">
      <c r="B26" s="231" t="s">
        <v>132</v>
      </c>
      <c r="C26" s="231"/>
    </row>
    <row r="27" spans="1:19">
      <c r="B27" s="4" t="s">
        <v>359</v>
      </c>
      <c r="D27" s="4">
        <v>23</v>
      </c>
      <c r="E27" s="4" t="s">
        <v>360</v>
      </c>
      <c r="F27" s="704">
        <f ca="1">'[113](C) Rev at 2016PGARate'!F27</f>
        <v>10.34</v>
      </c>
      <c r="G27" s="704">
        <f ca="1">'[113](C) Rev at 2016PGARate'!G27</f>
        <v>10.34</v>
      </c>
      <c r="H27" s="704">
        <f ca="1">'[113](C) Rev at 2016PGARate'!H27</f>
        <v>10.34</v>
      </c>
      <c r="I27" s="704">
        <f ca="1">'[113](C) Rev at 2016PGARate'!I27</f>
        <v>10.34</v>
      </c>
      <c r="J27" s="704">
        <f ca="1">'[113](C) Rev at 2016PGARate'!J27</f>
        <v>10.34</v>
      </c>
      <c r="K27" s="704">
        <f ca="1">'[113](C) Rev at 2016PGARate'!K27</f>
        <v>10.34</v>
      </c>
      <c r="L27" s="704">
        <f ca="1">'[113](C) Rev at 2016PGARate'!L27</f>
        <v>10.34</v>
      </c>
      <c r="M27" s="704">
        <f ca="1">'[113](C) Rev at 2016PGARate'!M27</f>
        <v>10.34</v>
      </c>
      <c r="N27" s="704">
        <f ca="1">'[113](C) Rev at 2016PGARate'!N27</f>
        <v>10.34</v>
      </c>
      <c r="O27" s="704">
        <f ca="1">'[113](C) Rev at 2016PGARate'!O27</f>
        <v>10.34</v>
      </c>
      <c r="P27" s="704">
        <f ca="1">'[113](C) Rev at 2016PGARate'!P27</f>
        <v>10.34</v>
      </c>
      <c r="Q27" s="704">
        <f ca="1">'[113](C) Rev at 2016PGARate'!Q27</f>
        <v>10.34</v>
      </c>
      <c r="R27" s="705"/>
    </row>
    <row r="28" spans="1:19">
      <c r="B28" s="4" t="s">
        <v>346</v>
      </c>
      <c r="D28" s="4">
        <v>23</v>
      </c>
      <c r="E28" s="4" t="s">
        <v>361</v>
      </c>
      <c r="F28" s="706">
        <f ca="1">'[113](C) Rev at 2016PGARate'!F28</f>
        <v>0.36492000000000002</v>
      </c>
      <c r="G28" s="706">
        <f ca="1">'[113](C) Rev at 2016PGARate'!G28</f>
        <v>0.36492000000000002</v>
      </c>
      <c r="H28" s="706">
        <f ca="1">'[113](C) Rev at 2016PGARate'!H28</f>
        <v>0.36492000000000002</v>
      </c>
      <c r="I28" s="706">
        <f ca="1">'[113](C) Rev at 2016PGARate'!I28</f>
        <v>0.36492000000000002</v>
      </c>
      <c r="J28" s="706">
        <f ca="1">'[113](C) Rev at 2016PGARate'!J28</f>
        <v>0.36492000000000002</v>
      </c>
      <c r="K28" s="706">
        <f ca="1">'[113](C) Rev at 2016PGARate'!K28</f>
        <v>0.36492000000000002</v>
      </c>
      <c r="L28" s="706">
        <f ca="1">'[113](C) Rev at 2016PGARate'!L28</f>
        <v>0.36492000000000002</v>
      </c>
      <c r="M28" s="706">
        <f ca="1">'[113](C) Rev at 2016PGARate'!M28</f>
        <v>0.36492000000000002</v>
      </c>
      <c r="N28" s="706">
        <f ca="1">'[113](C) Rev at 2016PGARate'!N28</f>
        <v>0.36492000000000002</v>
      </c>
      <c r="O28" s="706">
        <f ca="1">'[113](C) Rev at 2016PGARate'!O28</f>
        <v>0.36492000000000002</v>
      </c>
      <c r="P28" s="706">
        <f ca="1">'[113](C) Rev at 2016PGARate'!P28</f>
        <v>0.36492000000000002</v>
      </c>
      <c r="Q28" s="706">
        <f ca="1">'[113](C) Rev at 2016PGARate'!Q28</f>
        <v>0.36492000000000002</v>
      </c>
      <c r="R28" s="707"/>
    </row>
    <row r="29" spans="1:19">
      <c r="B29" s="4" t="s">
        <v>348</v>
      </c>
      <c r="D29" s="4">
        <v>101</v>
      </c>
      <c r="E29" s="4" t="s">
        <v>361</v>
      </c>
      <c r="F29" s="706">
        <f ca="1">'[113](C) Rev at 2016PGARate'!F29</f>
        <v>0.4173</v>
      </c>
      <c r="G29" s="706">
        <f ca="1">'[113](C) Rev at 2016PGARate'!G29</f>
        <v>0.4173</v>
      </c>
      <c r="H29" s="706">
        <f ca="1">'[113](C) Rev at 2016PGARate'!H29</f>
        <v>0.4173</v>
      </c>
      <c r="I29" s="706">
        <f ca="1">'[113](C) Rev at 2016PGARate'!I29</f>
        <v>0.4173</v>
      </c>
      <c r="J29" s="706">
        <f ca="1">'[113](C) Rev at 2016PGARate'!J29</f>
        <v>0.4173</v>
      </c>
      <c r="K29" s="706">
        <f ca="1">'[113](C) Rev at 2016PGARate'!K29</f>
        <v>0.4173</v>
      </c>
      <c r="L29" s="706">
        <f ca="1">'[113](C) Rev at 2016PGARate'!L29</f>
        <v>0.4173</v>
      </c>
      <c r="M29" s="706">
        <f ca="1">'[113](C) Rev at 2016PGARate'!M29</f>
        <v>0.4173</v>
      </c>
      <c r="N29" s="706">
        <f ca="1">'[113](C) Rev at 2016PGARate'!N29</f>
        <v>0.4173</v>
      </c>
      <c r="O29" s="706">
        <f ca="1">'[113](C) Rev at 2016PGARate'!O29</f>
        <v>0.4173</v>
      </c>
      <c r="P29" s="706">
        <f ca="1">'[113](C) Rev at 2016PGARate'!P29</f>
        <v>0.4173</v>
      </c>
      <c r="Q29" s="706">
        <f ca="1">'[113](C) Rev at 2016PGARate'!Q29</f>
        <v>0.4173</v>
      </c>
      <c r="R29" s="707"/>
    </row>
    <row r="30" spans="1:19">
      <c r="B30" s="4" t="s">
        <v>349</v>
      </c>
      <c r="F30" s="706">
        <f ca="1">'[113](C) Rev at 2016PGARate'!F30</f>
        <v>0.39890000000000003</v>
      </c>
      <c r="G30" s="706">
        <f ca="1">'[113](C) Rev at 2016PGARate'!G30</f>
        <v>0.39890000000000003</v>
      </c>
      <c r="H30" s="706">
        <f ca="1">'[113](C) Rev at 2016PGARate'!H30</f>
        <v>0.39890000000000003</v>
      </c>
      <c r="I30" s="706">
        <f ca="1">'[113](C) Rev at 2016PGARate'!I30</f>
        <v>0.39890000000000003</v>
      </c>
      <c r="J30" s="706">
        <f ca="1">'[113](C) Rev at 2016PGARate'!J30</f>
        <v>0.39890000000000003</v>
      </c>
      <c r="K30" s="706">
        <f ca="1">'[113](C) Rev at 2016PGARate'!K30</f>
        <v>0.39890000000000003</v>
      </c>
      <c r="L30" s="706">
        <f ca="1">'[113](C) Rev at 2016PGARate'!L30</f>
        <v>0.39890000000000003</v>
      </c>
      <c r="M30" s="706">
        <f ca="1">'[113](C) Rev at 2016PGARate'!M30</f>
        <v>0.39890000000000003</v>
      </c>
      <c r="N30" s="706">
        <f ca="1">'[113](C) Rev at 2016PGARate'!N30</f>
        <v>0.39890000000000003</v>
      </c>
      <c r="O30" s="706">
        <f ca="1">'[113](C) Rev at 2016PGARate'!O30</f>
        <v>0.39890000000000003</v>
      </c>
      <c r="P30" s="706">
        <f ca="1">'[113](C) Rev at 2016PGARate'!P30</f>
        <v>0.39890000000000003</v>
      </c>
      <c r="Q30" s="706">
        <f ca="1">'[113](C) Rev at 2016PGARate'!Q30</f>
        <v>0.39890000000000003</v>
      </c>
    </row>
    <row r="32" spans="1:19">
      <c r="B32" s="231" t="s">
        <v>350</v>
      </c>
    </row>
    <row r="33" spans="1:18">
      <c r="B33" s="4" t="s">
        <v>205</v>
      </c>
      <c r="E33" s="4" t="s">
        <v>205</v>
      </c>
      <c r="F33" s="105">
        <f ca="1">[113]Data!C195</f>
        <v>759249.0616873157</v>
      </c>
      <c r="G33" s="105">
        <f ca="1">[113]Data!D195</f>
        <v>730682.58106960682</v>
      </c>
      <c r="H33" s="105">
        <f ca="1">[113]Data!E195</f>
        <v>751500.46550048597</v>
      </c>
      <c r="I33" s="105">
        <f ca="1">[113]Data!F195</f>
        <v>754280.78857977351</v>
      </c>
      <c r="J33" s="105">
        <f ca="1">[113]Data!G195</f>
        <v>712992.45401720516</v>
      </c>
      <c r="K33" s="105">
        <f ca="1">[113]Data!H195</f>
        <v>764064.2442834879</v>
      </c>
      <c r="L33" s="105">
        <f ca="1">[113]Data!I195</f>
        <v>762824.17978620017</v>
      </c>
      <c r="M33" s="105">
        <f ca="1">[113]Data!J195</f>
        <v>782056.19339164253</v>
      </c>
      <c r="N33" s="105">
        <f ca="1">[113]Data!K195</f>
        <v>745448.81535471336</v>
      </c>
      <c r="O33" s="105">
        <f ca="1">[113]Data!L195</f>
        <v>766775.44606413995</v>
      </c>
      <c r="P33" s="105">
        <f ca="1">[113]Data!M195</f>
        <v>766456.68804664735</v>
      </c>
      <c r="Q33" s="105">
        <f ca="1">[113]Data!N195</f>
        <v>749686.64237123425</v>
      </c>
      <c r="R33" s="159">
        <f ca="1">SUM(F33:Q33)</f>
        <v>9046017.5601524524</v>
      </c>
    </row>
    <row r="34" spans="1:18">
      <c r="B34" s="4" t="s">
        <v>104</v>
      </c>
      <c r="E34" s="4" t="s">
        <v>207</v>
      </c>
      <c r="F34" s="105">
        <f ca="1">'[113]Weather Adj'!D160</f>
        <v>42897331.461000003</v>
      </c>
      <c r="G34" s="105">
        <f ca="1">'[113]Weather Adj'!E160</f>
        <v>62231323.408999994</v>
      </c>
      <c r="H34" s="105">
        <f ca="1">'[113]Weather Adj'!F160</f>
        <v>96653307.501000002</v>
      </c>
      <c r="I34" s="105">
        <f ca="1">'[113]Weather Adj'!G160</f>
        <v>91595598.991999999</v>
      </c>
      <c r="J34" s="105">
        <f ca="1">'[113]Weather Adj'!H160</f>
        <v>77635007.008000001</v>
      </c>
      <c r="K34" s="105">
        <f ca="1">'[113]Weather Adj'!I160</f>
        <v>65304168.060000002</v>
      </c>
      <c r="L34" s="105">
        <f ca="1">'[113]Weather Adj'!J160</f>
        <v>45772321.185000002</v>
      </c>
      <c r="M34" s="105">
        <f ca="1">'[113]Weather Adj'!K160</f>
        <v>28825584.690000001</v>
      </c>
      <c r="N34" s="105">
        <f ca="1">'[113]Weather Adj'!L160</f>
        <v>19259250.386999998</v>
      </c>
      <c r="O34" s="105">
        <f ca="1">'[113]Weather Adj'!M160</f>
        <v>14539363.1</v>
      </c>
      <c r="P34" s="105">
        <f ca="1">'[113]Weather Adj'!N160</f>
        <v>13454917.184</v>
      </c>
      <c r="Q34" s="105">
        <f ca="1">'[113]Weather Adj'!O160</f>
        <v>19362978.105999999</v>
      </c>
      <c r="R34" s="159">
        <f ca="1">SUM(F34:Q34)</f>
        <v>577531151.08299994</v>
      </c>
    </row>
    <row r="35" spans="1:18">
      <c r="R35" s="5"/>
    </row>
    <row r="36" spans="1:18">
      <c r="B36" s="231" t="s">
        <v>353</v>
      </c>
      <c r="R36" s="5"/>
    </row>
    <row r="37" spans="1:18">
      <c r="A37" s="4" t="s">
        <v>354</v>
      </c>
      <c r="B37" s="4" t="s">
        <v>359</v>
      </c>
      <c r="D37" s="4">
        <v>23</v>
      </c>
      <c r="F37" s="15">
        <f t="shared" ref="F37:Q38" ca="1" si="5">ROUND(F27*F33,0)</f>
        <v>7850635</v>
      </c>
      <c r="G37" s="15">
        <f t="shared" ca="1" si="5"/>
        <v>7555258</v>
      </c>
      <c r="H37" s="15">
        <f t="shared" ca="1" si="5"/>
        <v>7770515</v>
      </c>
      <c r="I37" s="15">
        <f t="shared" ca="1" si="5"/>
        <v>7799263</v>
      </c>
      <c r="J37" s="15">
        <f t="shared" ca="1" si="5"/>
        <v>7372342</v>
      </c>
      <c r="K37" s="15">
        <f t="shared" ca="1" si="5"/>
        <v>7900424</v>
      </c>
      <c r="L37" s="15">
        <f t="shared" ca="1" si="5"/>
        <v>7887602</v>
      </c>
      <c r="M37" s="15">
        <f t="shared" ca="1" si="5"/>
        <v>8086461</v>
      </c>
      <c r="N37" s="15">
        <f t="shared" ca="1" si="5"/>
        <v>7707941</v>
      </c>
      <c r="O37" s="15">
        <f t="shared" ca="1" si="5"/>
        <v>7928458</v>
      </c>
      <c r="P37" s="15">
        <f t="shared" ca="1" si="5"/>
        <v>7925162</v>
      </c>
      <c r="Q37" s="15">
        <f t="shared" ca="1" si="5"/>
        <v>7751760</v>
      </c>
      <c r="R37" s="144">
        <f ca="1">SUM(F37:Q37)</f>
        <v>93535821</v>
      </c>
    </row>
    <row r="38" spans="1:18">
      <c r="A38" s="4" t="s">
        <v>354</v>
      </c>
      <c r="B38" s="4" t="s">
        <v>346</v>
      </c>
      <c r="D38" s="4">
        <v>23</v>
      </c>
      <c r="F38" s="15">
        <f t="shared" ca="1" si="5"/>
        <v>15654094</v>
      </c>
      <c r="G38" s="15">
        <f t="shared" ca="1" si="5"/>
        <v>22709455</v>
      </c>
      <c r="H38" s="15">
        <f t="shared" ca="1" si="5"/>
        <v>35270725</v>
      </c>
      <c r="I38" s="15">
        <f t="shared" ca="1" si="5"/>
        <v>33425066</v>
      </c>
      <c r="J38" s="15">
        <f t="shared" ca="1" si="5"/>
        <v>28330567</v>
      </c>
      <c r="K38" s="15">
        <f t="shared" ca="1" si="5"/>
        <v>23830797</v>
      </c>
      <c r="L38" s="15">
        <f t="shared" ca="1" si="5"/>
        <v>16703235</v>
      </c>
      <c r="M38" s="15">
        <f t="shared" ca="1" si="5"/>
        <v>10519032</v>
      </c>
      <c r="N38" s="15">
        <f t="shared" ca="1" si="5"/>
        <v>7028086</v>
      </c>
      <c r="O38" s="15">
        <f t="shared" ca="1" si="5"/>
        <v>5305704</v>
      </c>
      <c r="P38" s="15">
        <f t="shared" ca="1" si="5"/>
        <v>4909968</v>
      </c>
      <c r="Q38" s="15">
        <f t="shared" ca="1" si="5"/>
        <v>7065938</v>
      </c>
      <c r="R38" s="144">
        <f ca="1">SUM(F38:Q38)</f>
        <v>210752667</v>
      </c>
    </row>
    <row r="39" spans="1:18">
      <c r="A39" s="12" t="s">
        <v>355</v>
      </c>
      <c r="B39" s="4" t="s">
        <v>356</v>
      </c>
      <c r="D39" s="4">
        <v>101</v>
      </c>
      <c r="F39" s="15">
        <f t="shared" ref="F39:Q39" ca="1" si="6">ROUND(F29*F34,0)</f>
        <v>17901056</v>
      </c>
      <c r="G39" s="15">
        <f t="shared" ca="1" si="6"/>
        <v>25969131</v>
      </c>
      <c r="H39" s="15">
        <f t="shared" ca="1" si="6"/>
        <v>40333425</v>
      </c>
      <c r="I39" s="15">
        <f t="shared" ca="1" si="6"/>
        <v>38222843</v>
      </c>
      <c r="J39" s="56">
        <f t="shared" ca="1" si="6"/>
        <v>32397088</v>
      </c>
      <c r="K39" s="15">
        <f t="shared" ca="1" si="6"/>
        <v>27251429</v>
      </c>
      <c r="L39" s="15">
        <f t="shared" ca="1" si="6"/>
        <v>19100790</v>
      </c>
      <c r="M39" s="15">
        <f t="shared" ca="1" si="6"/>
        <v>12028916</v>
      </c>
      <c r="N39" s="15">
        <f t="shared" ca="1" si="6"/>
        <v>8036885</v>
      </c>
      <c r="O39" s="15">
        <f t="shared" ca="1" si="6"/>
        <v>6067276</v>
      </c>
      <c r="P39" s="15">
        <f t="shared" ca="1" si="6"/>
        <v>5614737</v>
      </c>
      <c r="Q39" s="15">
        <f t="shared" ca="1" si="6"/>
        <v>8080171</v>
      </c>
      <c r="R39" s="144">
        <f ca="1">SUM(F39:Q39)</f>
        <v>241003747</v>
      </c>
    </row>
    <row r="40" spans="1:18">
      <c r="B40" s="4" t="s">
        <v>357</v>
      </c>
      <c r="F40" s="54">
        <f t="shared" ref="F40:Q40" ca="1" si="7">SUM(F37:F39)</f>
        <v>41405785</v>
      </c>
      <c r="G40" s="54">
        <f t="shared" ca="1" si="7"/>
        <v>56233844</v>
      </c>
      <c r="H40" s="54">
        <f t="shared" ca="1" si="7"/>
        <v>83374665</v>
      </c>
      <c r="I40" s="54">
        <f t="shared" ca="1" si="7"/>
        <v>79447172</v>
      </c>
      <c r="J40" s="54">
        <f t="shared" ca="1" si="7"/>
        <v>68099997</v>
      </c>
      <c r="K40" s="54">
        <f t="shared" ca="1" si="7"/>
        <v>58982650</v>
      </c>
      <c r="L40" s="54">
        <f t="shared" ca="1" si="7"/>
        <v>43691627</v>
      </c>
      <c r="M40" s="54">
        <f t="shared" ca="1" si="7"/>
        <v>30634409</v>
      </c>
      <c r="N40" s="54">
        <f t="shared" ca="1" si="7"/>
        <v>22772912</v>
      </c>
      <c r="O40" s="54">
        <f t="shared" ca="1" si="7"/>
        <v>19301438</v>
      </c>
      <c r="P40" s="54">
        <f t="shared" ca="1" si="7"/>
        <v>18449867</v>
      </c>
      <c r="Q40" s="54">
        <f t="shared" ca="1" si="7"/>
        <v>22897869</v>
      </c>
      <c r="R40" s="54">
        <f ca="1">SUM(R37:R39)</f>
        <v>545292235</v>
      </c>
    </row>
    <row r="42" spans="1:18">
      <c r="A42" s="4" t="s">
        <v>358</v>
      </c>
      <c r="B42" s="4" t="s">
        <v>349</v>
      </c>
      <c r="F42" s="15">
        <f t="shared" ref="F42:Q42" ca="1" si="8">F34*F30</f>
        <v>17111745.519792903</v>
      </c>
      <c r="G42" s="15">
        <f t="shared" ca="1" si="8"/>
        <v>24824074.907850102</v>
      </c>
      <c r="H42" s="15">
        <f t="shared" ca="1" si="8"/>
        <v>38555004.362148903</v>
      </c>
      <c r="I42" s="15">
        <f t="shared" ca="1" si="8"/>
        <v>36537484.437908806</v>
      </c>
      <c r="J42" s="15">
        <f t="shared" ca="1" si="8"/>
        <v>30968604.295491204</v>
      </c>
      <c r="K42" s="15">
        <f t="shared" ca="1" si="8"/>
        <v>26049832.639134005</v>
      </c>
      <c r="L42" s="15">
        <f t="shared" ca="1" si="8"/>
        <v>18258578.920696501</v>
      </c>
      <c r="M42" s="15">
        <f t="shared" ca="1" si="8"/>
        <v>11498525.732841002</v>
      </c>
      <c r="N42" s="15">
        <f t="shared" ca="1" si="8"/>
        <v>7682514.9793742998</v>
      </c>
      <c r="O42" s="15">
        <f t="shared" ca="1" si="8"/>
        <v>5799751.9405900007</v>
      </c>
      <c r="P42" s="15">
        <f t="shared" ca="1" si="8"/>
        <v>5367166.4646976003</v>
      </c>
      <c r="Q42" s="15">
        <f t="shared" ca="1" si="8"/>
        <v>7723891.9664834002</v>
      </c>
      <c r="R42" s="15">
        <f ca="1">SUM(F42:Q42)</f>
        <v>230377176.16700873</v>
      </c>
    </row>
    <row r="44" spans="1:18">
      <c r="B44" s="231" t="s">
        <v>362</v>
      </c>
      <c r="C44" s="231"/>
    </row>
    <row r="45" spans="1:18">
      <c r="B45" s="231" t="s">
        <v>132</v>
      </c>
      <c r="C45" s="231"/>
    </row>
    <row r="46" spans="1:18">
      <c r="B46" s="4" t="s">
        <v>359</v>
      </c>
      <c r="D46" s="4">
        <v>53</v>
      </c>
      <c r="E46" s="4" t="s">
        <v>360</v>
      </c>
      <c r="F46" s="704">
        <f ca="1">'[113](C) Rev at 2016PGARate'!F46</f>
        <v>10.34</v>
      </c>
      <c r="G46" s="704">
        <f ca="1">'[113](C) Rev at 2016PGARate'!G46</f>
        <v>10.34</v>
      </c>
      <c r="H46" s="704">
        <f ca="1">'[113](C) Rev at 2016PGARate'!H46</f>
        <v>10.34</v>
      </c>
      <c r="I46" s="704">
        <f ca="1">'[113](C) Rev at 2016PGARate'!I46</f>
        <v>10.34</v>
      </c>
      <c r="J46" s="704">
        <f ca="1">'[113](C) Rev at 2016PGARate'!J46</f>
        <v>10.34</v>
      </c>
      <c r="K46" s="704">
        <f ca="1">'[113](C) Rev at 2016PGARate'!K46</f>
        <v>10.34</v>
      </c>
      <c r="L46" s="704">
        <f ca="1">'[113](C) Rev at 2016PGARate'!L46</f>
        <v>10.34</v>
      </c>
      <c r="M46" s="704">
        <f ca="1">'[113](C) Rev at 2016PGARate'!M46</f>
        <v>10.34</v>
      </c>
      <c r="N46" s="704">
        <f ca="1">'[113](C) Rev at 2016PGARate'!N46</f>
        <v>10.34</v>
      </c>
      <c r="O46" s="704">
        <f ca="1">'[113](C) Rev at 2016PGARate'!O46</f>
        <v>10.34</v>
      </c>
      <c r="P46" s="704">
        <f ca="1">'[113](C) Rev at 2016PGARate'!P46</f>
        <v>10.34</v>
      </c>
      <c r="Q46" s="704">
        <f ca="1">'[113](C) Rev at 2016PGARate'!Q46</f>
        <v>10.34</v>
      </c>
      <c r="R46" s="705"/>
    </row>
    <row r="47" spans="1:18">
      <c r="B47" s="4" t="s">
        <v>346</v>
      </c>
      <c r="D47" s="4">
        <v>53</v>
      </c>
      <c r="E47" s="4" t="s">
        <v>361</v>
      </c>
      <c r="F47" s="706">
        <f ca="1">'[113](C) Rev at 2016PGARate'!F47</f>
        <v>0.36492000000000002</v>
      </c>
      <c r="G47" s="706">
        <f ca="1">'[113](C) Rev at 2016PGARate'!G47</f>
        <v>0.36492000000000002</v>
      </c>
      <c r="H47" s="706">
        <f ca="1">'[113](C) Rev at 2016PGARate'!H47</f>
        <v>0.36492000000000002</v>
      </c>
      <c r="I47" s="706">
        <f ca="1">'[113](C) Rev at 2016PGARate'!I47</f>
        <v>0.36492000000000002</v>
      </c>
      <c r="J47" s="706">
        <f ca="1">'[113](C) Rev at 2016PGARate'!J47</f>
        <v>0.36492000000000002</v>
      </c>
      <c r="K47" s="706">
        <f ca="1">'[113](C) Rev at 2016PGARate'!K47</f>
        <v>0.36492000000000002</v>
      </c>
      <c r="L47" s="706">
        <f ca="1">'[113](C) Rev at 2016PGARate'!L47</f>
        <v>0.36492000000000002</v>
      </c>
      <c r="M47" s="706">
        <f ca="1">'[113](C) Rev at 2016PGARate'!M47</f>
        <v>0.36492000000000002</v>
      </c>
      <c r="N47" s="706">
        <f ca="1">'[113](C) Rev at 2016PGARate'!N47</f>
        <v>0.36492000000000002</v>
      </c>
      <c r="O47" s="706">
        <f ca="1">'[113](C) Rev at 2016PGARate'!O47</f>
        <v>0.36492000000000002</v>
      </c>
      <c r="P47" s="706">
        <f ca="1">'[113](C) Rev at 2016PGARate'!P47</f>
        <v>0.36492000000000002</v>
      </c>
      <c r="Q47" s="706">
        <f ca="1">'[113](C) Rev at 2016PGARate'!Q47</f>
        <v>0.36492000000000002</v>
      </c>
      <c r="R47" s="707"/>
    </row>
    <row r="48" spans="1:18" s="12" customFormat="1">
      <c r="B48" s="12" t="s">
        <v>363</v>
      </c>
      <c r="D48" s="12">
        <v>101</v>
      </c>
      <c r="E48" s="12" t="s">
        <v>361</v>
      </c>
      <c r="F48" s="706">
        <f ca="1">'[113](C) Rev at 2016PGARate'!F48</f>
        <v>4.0064099999999998</v>
      </c>
      <c r="G48" s="706">
        <f ca="1">'[113](C) Rev at 2016PGARate'!G48</f>
        <v>4.0064099999999998</v>
      </c>
      <c r="H48" s="706">
        <f ca="1">'[113](C) Rev at 2016PGARate'!H48</f>
        <v>4.0064099999999998</v>
      </c>
      <c r="I48" s="706">
        <f ca="1">'[113](C) Rev at 2016PGARate'!I48</f>
        <v>4.0064099999999998</v>
      </c>
      <c r="J48" s="706">
        <f ca="1">'[113](C) Rev at 2016PGARate'!J48</f>
        <v>4.0064099999999998</v>
      </c>
      <c r="K48" s="706">
        <f ca="1">'[113](C) Rev at 2016PGARate'!K48</f>
        <v>4.0064099999999998</v>
      </c>
      <c r="L48" s="706">
        <f ca="1">'[113](C) Rev at 2016PGARate'!L48</f>
        <v>4.0064099999999998</v>
      </c>
      <c r="M48" s="706">
        <f ca="1">'[113](C) Rev at 2016PGARate'!M48</f>
        <v>4.0064099999999998</v>
      </c>
      <c r="N48" s="706">
        <f ca="1">'[113](C) Rev at 2016PGARate'!N48</f>
        <v>4.0064099999999998</v>
      </c>
      <c r="O48" s="706">
        <f ca="1">'[113](C) Rev at 2016PGARate'!O48</f>
        <v>4.0064099999999998</v>
      </c>
      <c r="P48" s="706">
        <f ca="1">'[113](C) Rev at 2016PGARate'!P48</f>
        <v>4.0064099999999998</v>
      </c>
      <c r="Q48" s="706">
        <f ca="1">'[113](C) Rev at 2016PGARate'!Q48</f>
        <v>4.0064099999999998</v>
      </c>
      <c r="R48" s="708"/>
    </row>
    <row r="50" spans="1:18">
      <c r="B50" s="231" t="s">
        <v>350</v>
      </c>
    </row>
    <row r="51" spans="1:18">
      <c r="B51" s="4" t="s">
        <v>205</v>
      </c>
      <c r="E51" s="4" t="s">
        <v>205</v>
      </c>
      <c r="F51" s="105">
        <f ca="1">[113]Data!C203</f>
        <v>1.0495626822157436</v>
      </c>
      <c r="G51" s="105">
        <f ca="1">[113]Data!D203</f>
        <v>0.96501457725947526</v>
      </c>
      <c r="H51" s="105">
        <f ca="1">[113]Data!E203</f>
        <v>1.0019436345966959</v>
      </c>
      <c r="I51" s="105">
        <f ca="1">[113]Data!F203</f>
        <v>0.98153547133138974</v>
      </c>
      <c r="J51" s="105">
        <f ca="1">[113]Data!G203</f>
        <v>0.93294460641399424</v>
      </c>
      <c r="K51" s="105">
        <f ca="1">[113]Data!H203</f>
        <v>1.0515063168124394</v>
      </c>
      <c r="L51" s="105">
        <f ca="1">[113]Data!I203</f>
        <v>0.98445092322643357</v>
      </c>
      <c r="M51" s="105">
        <f ca="1">[113]Data!J203</f>
        <v>1.0155490767735667</v>
      </c>
      <c r="N51" s="105">
        <f ca="1">[113]Data!K203</f>
        <v>1.500485908649174</v>
      </c>
      <c r="O51" s="105">
        <f ca="1">[113]Data!L203</f>
        <v>1.4995140913508263</v>
      </c>
      <c r="P51" s="105">
        <f ca="1">[113]Data!M203</f>
        <v>1</v>
      </c>
      <c r="Q51" s="105">
        <f ca="1">[113]Data!N203</f>
        <v>1.0174927113702625</v>
      </c>
      <c r="R51" s="345">
        <f ca="1">SUM(F51:Q51)</f>
        <v>13.000000000000002</v>
      </c>
    </row>
    <row r="52" spans="1:18">
      <c r="B52" s="4" t="s">
        <v>104</v>
      </c>
      <c r="E52" s="4" t="s">
        <v>207</v>
      </c>
      <c r="F52" s="105">
        <f ca="1">'[113]Weather Adj'!D175</f>
        <v>18.731000000000002</v>
      </c>
      <c r="G52" s="105">
        <f ca="1">'[113]Weather Adj'!E175</f>
        <v>24.811</v>
      </c>
      <c r="H52" s="105">
        <f ca="1">'[113]Weather Adj'!F175</f>
        <v>33.003999999999998</v>
      </c>
      <c r="I52" s="105">
        <f ca="1">'[113]Weather Adj'!G175</f>
        <v>33.353999999999999</v>
      </c>
      <c r="J52" s="105">
        <f ca="1">'[113]Weather Adj'!H175</f>
        <v>30.581</v>
      </c>
      <c r="K52" s="105">
        <f ca="1">'[113]Weather Adj'!I175</f>
        <v>31.948</v>
      </c>
      <c r="L52" s="105">
        <f ca="1">'[113]Weather Adj'!J175</f>
        <v>24.841000000000001</v>
      </c>
      <c r="M52" s="105">
        <f ca="1">'[113]Weather Adj'!K175</f>
        <v>21.797000000000001</v>
      </c>
      <c r="N52" s="105">
        <f ca="1">'[113]Weather Adj'!L175</f>
        <v>17.646999999999998</v>
      </c>
      <c r="O52" s="105">
        <f ca="1">'[113]Weather Adj'!M175</f>
        <v>5.0419999999999998</v>
      </c>
      <c r="P52" s="105">
        <f ca="1">'[113]Weather Adj'!N175</f>
        <v>3.782</v>
      </c>
      <c r="Q52" s="105">
        <f ca="1">'[113]Weather Adj'!O175</f>
        <v>3.867</v>
      </c>
      <c r="R52" s="345">
        <f ca="1">SUM(F52:Q52)</f>
        <v>249.405</v>
      </c>
    </row>
    <row r="53" spans="1:18">
      <c r="R53" s="5"/>
    </row>
    <row r="54" spans="1:18">
      <c r="B54" s="231" t="s">
        <v>353</v>
      </c>
      <c r="R54" s="5"/>
    </row>
    <row r="55" spans="1:18">
      <c r="A55" s="4" t="s">
        <v>354</v>
      </c>
      <c r="B55" s="4" t="s">
        <v>359</v>
      </c>
      <c r="D55" s="4">
        <v>53</v>
      </c>
      <c r="F55" s="15">
        <f t="shared" ref="F55:Q56" ca="1" si="9">F46*F51</f>
        <v>10.852478134110788</v>
      </c>
      <c r="G55" s="15">
        <f t="shared" ca="1" si="9"/>
        <v>9.9782507288629745</v>
      </c>
      <c r="H55" s="15">
        <f t="shared" ca="1" si="9"/>
        <v>10.360097181729836</v>
      </c>
      <c r="I55" s="15">
        <f t="shared" ca="1" si="9"/>
        <v>10.14907677356657</v>
      </c>
      <c r="J55" s="15">
        <f t="shared" ca="1" si="9"/>
        <v>9.6466472303207009</v>
      </c>
      <c r="K55" s="15">
        <f t="shared" ca="1" si="9"/>
        <v>10.872575315840624</v>
      </c>
      <c r="L55" s="15">
        <f t="shared" ca="1" si="9"/>
        <v>10.179222546161323</v>
      </c>
      <c r="M55" s="15">
        <f t="shared" ca="1" si="9"/>
        <v>10.50077745383868</v>
      </c>
      <c r="N55" s="15">
        <f t="shared" ca="1" si="9"/>
        <v>15.515024295432459</v>
      </c>
      <c r="O55" s="15">
        <f t="shared" ca="1" si="9"/>
        <v>15.504975704567544</v>
      </c>
      <c r="P55" s="15">
        <f t="shared" ca="1" si="9"/>
        <v>10.34</v>
      </c>
      <c r="Q55" s="15">
        <f t="shared" ca="1" si="9"/>
        <v>10.520874635568514</v>
      </c>
      <c r="R55" s="144">
        <f ca="1">SUM(F55:Q55)</f>
        <v>134.42000000000002</v>
      </c>
    </row>
    <row r="56" spans="1:18">
      <c r="A56" s="4" t="s">
        <v>354</v>
      </c>
      <c r="B56" s="4" t="s">
        <v>346</v>
      </c>
      <c r="D56" s="4">
        <v>53</v>
      </c>
      <c r="F56" s="15">
        <f t="shared" ca="1" si="9"/>
        <v>6.835316520000001</v>
      </c>
      <c r="G56" s="15">
        <f t="shared" ca="1" si="9"/>
        <v>9.0540301200000002</v>
      </c>
      <c r="H56" s="15">
        <f t="shared" ca="1" si="9"/>
        <v>12.04381968</v>
      </c>
      <c r="I56" s="15">
        <f t="shared" ca="1" si="9"/>
        <v>12.171541680000001</v>
      </c>
      <c r="J56" s="15">
        <f t="shared" ca="1" si="9"/>
        <v>11.15961852</v>
      </c>
      <c r="K56" s="15">
        <f t="shared" ca="1" si="9"/>
        <v>11.658464160000001</v>
      </c>
      <c r="L56" s="15">
        <f t="shared" ca="1" si="9"/>
        <v>9.0649777200000017</v>
      </c>
      <c r="M56" s="15">
        <f t="shared" ca="1" si="9"/>
        <v>7.9541612400000004</v>
      </c>
      <c r="N56" s="15">
        <f t="shared" ca="1" si="9"/>
        <v>6.4397432399999994</v>
      </c>
      <c r="O56" s="15">
        <f t="shared" ca="1" si="9"/>
        <v>1.8399266400000001</v>
      </c>
      <c r="P56" s="15">
        <f t="shared" ca="1" si="9"/>
        <v>1.3801274400000001</v>
      </c>
      <c r="Q56" s="15">
        <f t="shared" ca="1" si="9"/>
        <v>1.41114564</v>
      </c>
      <c r="R56" s="144">
        <f ca="1">SUM(F56:Q56)</f>
        <v>91.012872600000009</v>
      </c>
    </row>
    <row r="57" spans="1:18">
      <c r="A57" s="4" t="s">
        <v>355</v>
      </c>
      <c r="B57" s="4" t="s">
        <v>363</v>
      </c>
      <c r="D57" s="4">
        <v>101</v>
      </c>
      <c r="F57" s="15">
        <f ca="1">F48*F52</f>
        <v>75.044065709999998</v>
      </c>
      <c r="G57" s="15">
        <f ca="1">G48*G52</f>
        <v>99.403038510000002</v>
      </c>
      <c r="H57" s="15">
        <f t="shared" ref="H57:K57" ca="1" si="10">H48*H52</f>
        <v>132.22755563999999</v>
      </c>
      <c r="I57" s="15">
        <f t="shared" ca="1" si="10"/>
        <v>133.62979913999999</v>
      </c>
      <c r="J57" s="56">
        <f t="shared" ca="1" si="10"/>
        <v>122.52002420999999</v>
      </c>
      <c r="K57" s="15">
        <f t="shared" ca="1" si="10"/>
        <v>127.99678668</v>
      </c>
      <c r="L57" s="15">
        <f ca="1">L48*L52</f>
        <v>99.523230810000001</v>
      </c>
      <c r="M57" s="15">
        <f ca="1">M48*M52</f>
        <v>87.327718770000004</v>
      </c>
      <c r="N57" s="15">
        <f ca="1">N48*N52</f>
        <v>70.701117269999997</v>
      </c>
      <c r="O57" s="15">
        <f t="shared" ref="O57:Q57" ca="1" si="11">O48*O52</f>
        <v>20.200319219999997</v>
      </c>
      <c r="P57" s="15">
        <f t="shared" ca="1" si="11"/>
        <v>15.152242619999999</v>
      </c>
      <c r="Q57" s="15">
        <f t="shared" ca="1" si="11"/>
        <v>15.49278747</v>
      </c>
      <c r="R57" s="144">
        <f ca="1">SUM(F57:Q57)</f>
        <v>999.21868605000009</v>
      </c>
    </row>
    <row r="58" spans="1:18">
      <c r="B58" s="4" t="s">
        <v>357</v>
      </c>
      <c r="F58" s="54">
        <f t="shared" ref="F58:Q58" ca="1" si="12">SUM(F55:F57)</f>
        <v>92.731860364110787</v>
      </c>
      <c r="G58" s="54">
        <f t="shared" ca="1" si="12"/>
        <v>118.43531935886298</v>
      </c>
      <c r="H58" s="54">
        <f t="shared" ca="1" si="12"/>
        <v>154.63147250172983</v>
      </c>
      <c r="I58" s="54">
        <f t="shared" ca="1" si="12"/>
        <v>155.95041759356656</v>
      </c>
      <c r="J58" s="54">
        <f t="shared" ca="1" si="12"/>
        <v>143.32628996032068</v>
      </c>
      <c r="K58" s="54">
        <f t="shared" ca="1" si="12"/>
        <v>150.52782615584061</v>
      </c>
      <c r="L58" s="54">
        <f t="shared" ca="1" si="12"/>
        <v>118.76743107616133</v>
      </c>
      <c r="M58" s="54">
        <f t="shared" ca="1" si="12"/>
        <v>105.78265746383869</v>
      </c>
      <c r="N58" s="54">
        <f t="shared" ca="1" si="12"/>
        <v>92.655884805432464</v>
      </c>
      <c r="O58" s="54">
        <f t="shared" ca="1" si="12"/>
        <v>37.545221564567541</v>
      </c>
      <c r="P58" s="54">
        <f t="shared" ca="1" si="12"/>
        <v>26.872370060000002</v>
      </c>
      <c r="Q58" s="54">
        <f t="shared" ca="1" si="12"/>
        <v>27.424807745568515</v>
      </c>
      <c r="R58" s="54">
        <f ca="1">SUM(R55:R57)</f>
        <v>1224.6515586500002</v>
      </c>
    </row>
    <row r="59" spans="1:18">
      <c r="F59" s="55"/>
      <c r="G59" s="55"/>
      <c r="H59" s="55"/>
      <c r="I59" s="55"/>
      <c r="J59" s="55"/>
      <c r="K59" s="55"/>
      <c r="L59" s="55"/>
      <c r="M59" s="55"/>
      <c r="N59" s="55"/>
      <c r="O59" s="55"/>
      <c r="P59" s="55"/>
      <c r="Q59" s="55"/>
      <c r="R59" s="55"/>
    </row>
    <row r="60" spans="1:18">
      <c r="A60" s="4" t="s">
        <v>358</v>
      </c>
      <c r="B60" s="4" t="s">
        <v>349</v>
      </c>
      <c r="F60" s="55">
        <f t="shared" ref="F60:Q60" ca="1" si="13">F48*F52</f>
        <v>75.044065709999998</v>
      </c>
      <c r="G60" s="55">
        <f t="shared" ca="1" si="13"/>
        <v>99.403038510000002</v>
      </c>
      <c r="H60" s="55">
        <f t="shared" ca="1" si="13"/>
        <v>132.22755563999999</v>
      </c>
      <c r="I60" s="55">
        <f t="shared" ca="1" si="13"/>
        <v>133.62979913999999</v>
      </c>
      <c r="J60" s="55">
        <f t="shared" ca="1" si="13"/>
        <v>122.52002420999999</v>
      </c>
      <c r="K60" s="55">
        <f t="shared" ca="1" si="13"/>
        <v>127.99678668</v>
      </c>
      <c r="L60" s="55">
        <f t="shared" ca="1" si="13"/>
        <v>99.523230810000001</v>
      </c>
      <c r="M60" s="55">
        <f t="shared" ca="1" si="13"/>
        <v>87.327718770000004</v>
      </c>
      <c r="N60" s="55">
        <f t="shared" ca="1" si="13"/>
        <v>70.701117269999997</v>
      </c>
      <c r="O60" s="55">
        <f t="shared" ca="1" si="13"/>
        <v>20.200319219999997</v>
      </c>
      <c r="P60" s="55">
        <f t="shared" ca="1" si="13"/>
        <v>15.152242619999999</v>
      </c>
      <c r="Q60" s="55">
        <f t="shared" ca="1" si="13"/>
        <v>15.49278747</v>
      </c>
      <c r="R60" s="55">
        <f ca="1">SUM(F60:Q60)</f>
        <v>999.21868605000009</v>
      </c>
    </row>
    <row r="61" spans="1:18">
      <c r="F61" s="15"/>
      <c r="G61" s="15"/>
      <c r="H61" s="15"/>
      <c r="I61" s="15"/>
      <c r="J61" s="15"/>
      <c r="K61" s="15"/>
      <c r="L61" s="15"/>
      <c r="M61" s="15"/>
      <c r="N61" s="15"/>
      <c r="O61" s="15"/>
      <c r="P61" s="15"/>
      <c r="Q61" s="15"/>
      <c r="R61" s="144"/>
    </row>
    <row r="62" spans="1:18">
      <c r="B62" s="231" t="s">
        <v>364</v>
      </c>
      <c r="C62" s="231"/>
    </row>
    <row r="63" spans="1:18">
      <c r="B63" s="231" t="s">
        <v>132</v>
      </c>
      <c r="C63" s="231"/>
    </row>
    <row r="64" spans="1:18">
      <c r="B64" s="4" t="s">
        <v>359</v>
      </c>
      <c r="D64" s="4">
        <v>31</v>
      </c>
      <c r="E64" s="4" t="s">
        <v>360</v>
      </c>
      <c r="F64" s="704">
        <f ca="1">'[113](C) Rev at 2016PGARate'!F64</f>
        <v>33.42</v>
      </c>
      <c r="G64" s="704">
        <f ca="1">'[113](C) Rev at 2016PGARate'!G64</f>
        <v>33.42</v>
      </c>
      <c r="H64" s="704">
        <f ca="1">'[113](C) Rev at 2016PGARate'!H64</f>
        <v>33.42</v>
      </c>
      <c r="I64" s="704">
        <f ca="1">'[113](C) Rev at 2016PGARate'!I64</f>
        <v>33.42</v>
      </c>
      <c r="J64" s="704">
        <f ca="1">'[113](C) Rev at 2016PGARate'!J64</f>
        <v>33.42</v>
      </c>
      <c r="K64" s="704">
        <f ca="1">'[113](C) Rev at 2016PGARate'!K64</f>
        <v>33.42</v>
      </c>
      <c r="L64" s="704">
        <f ca="1">'[113](C) Rev at 2016PGARate'!L64</f>
        <v>33.42</v>
      </c>
      <c r="M64" s="704">
        <f ca="1">'[113](C) Rev at 2016PGARate'!M64</f>
        <v>33.42</v>
      </c>
      <c r="N64" s="704">
        <f ca="1">'[113](C) Rev at 2016PGARate'!N64</f>
        <v>33.42</v>
      </c>
      <c r="O64" s="704">
        <f ca="1">'[113](C) Rev at 2016PGARate'!O64</f>
        <v>33.42</v>
      </c>
      <c r="P64" s="704">
        <f ca="1">'[113](C) Rev at 2016PGARate'!P64</f>
        <v>33.42</v>
      </c>
      <c r="Q64" s="704">
        <f ca="1">'[113](C) Rev at 2016PGARate'!Q64</f>
        <v>33.42</v>
      </c>
      <c r="R64" s="705"/>
    </row>
    <row r="65" spans="1:18">
      <c r="B65" s="4" t="s">
        <v>346</v>
      </c>
      <c r="D65" s="4">
        <v>31</v>
      </c>
      <c r="E65" s="4" t="s">
        <v>361</v>
      </c>
      <c r="F65" s="706">
        <f ca="1">'[113](C) Rev at 2016PGARate'!F65</f>
        <v>0.30626999999999999</v>
      </c>
      <c r="G65" s="706">
        <f ca="1">'[113](C) Rev at 2016PGARate'!G65</f>
        <v>0.30626999999999999</v>
      </c>
      <c r="H65" s="706">
        <f ca="1">'[113](C) Rev at 2016PGARate'!H65</f>
        <v>0.30626999999999999</v>
      </c>
      <c r="I65" s="706">
        <f ca="1">'[113](C) Rev at 2016PGARate'!I65</f>
        <v>0.30626999999999999</v>
      </c>
      <c r="J65" s="706">
        <f ca="1">'[113](C) Rev at 2016PGARate'!J65</f>
        <v>0.30626999999999999</v>
      </c>
      <c r="K65" s="706">
        <f ca="1">'[113](C) Rev at 2016PGARate'!K65</f>
        <v>0.30626999999999999</v>
      </c>
      <c r="L65" s="706">
        <f ca="1">'[113](C) Rev at 2016PGARate'!L65</f>
        <v>0.30626999999999999</v>
      </c>
      <c r="M65" s="706">
        <f ca="1">'[113](C) Rev at 2016PGARate'!M65</f>
        <v>0.30626999999999999</v>
      </c>
      <c r="N65" s="706">
        <f ca="1">'[113](C) Rev at 2016PGARate'!N65</f>
        <v>0.30626999999999999</v>
      </c>
      <c r="O65" s="706">
        <f ca="1">'[113](C) Rev at 2016PGARate'!O65</f>
        <v>0.30626999999999999</v>
      </c>
      <c r="P65" s="706">
        <f ca="1">'[113](C) Rev at 2016PGARate'!P65</f>
        <v>0.30626999999999999</v>
      </c>
      <c r="Q65" s="706">
        <f ca="1">'[113](C) Rev at 2016PGARate'!Q65</f>
        <v>0.30626999999999999</v>
      </c>
      <c r="R65" s="707"/>
    </row>
    <row r="66" spans="1:18">
      <c r="A66" s="12"/>
      <c r="B66" s="4" t="s">
        <v>348</v>
      </c>
      <c r="D66" s="4">
        <v>101</v>
      </c>
      <c r="E66" s="4" t="s">
        <v>361</v>
      </c>
      <c r="F66" s="706">
        <f ca="1">'[113](C) Rev at 2016PGARate'!F66</f>
        <v>0.41065000000000002</v>
      </c>
      <c r="G66" s="706">
        <f ca="1">'[113](C) Rev at 2016PGARate'!G66</f>
        <v>0.41065000000000002</v>
      </c>
      <c r="H66" s="706">
        <f ca="1">'[113](C) Rev at 2016PGARate'!H66</f>
        <v>0.41065000000000002</v>
      </c>
      <c r="I66" s="706">
        <f ca="1">'[113](C) Rev at 2016PGARate'!I66</f>
        <v>0.41065000000000002</v>
      </c>
      <c r="J66" s="706">
        <f ca="1">'[113](C) Rev at 2016PGARate'!J66</f>
        <v>0.41065000000000002</v>
      </c>
      <c r="K66" s="706">
        <f ca="1">'[113](C) Rev at 2016PGARate'!K66</f>
        <v>0.41065000000000002</v>
      </c>
      <c r="L66" s="706">
        <f ca="1">'[113](C) Rev at 2016PGARate'!L66</f>
        <v>0.41065000000000002</v>
      </c>
      <c r="M66" s="706">
        <f ca="1">'[113](C) Rev at 2016PGARate'!M66</f>
        <v>0.41065000000000002</v>
      </c>
      <c r="N66" s="706">
        <f ca="1">'[113](C) Rev at 2016PGARate'!N66</f>
        <v>0.41065000000000002</v>
      </c>
      <c r="O66" s="706">
        <f ca="1">'[113](C) Rev at 2016PGARate'!O66</f>
        <v>0.41065000000000002</v>
      </c>
      <c r="P66" s="706">
        <f ca="1">'[113](C) Rev at 2016PGARate'!P66</f>
        <v>0.41065000000000002</v>
      </c>
      <c r="Q66" s="706">
        <f ca="1">'[113](C) Rev at 2016PGARate'!Q66</f>
        <v>0.41065000000000002</v>
      </c>
      <c r="R66" s="707"/>
    </row>
    <row r="67" spans="1:18">
      <c r="A67" s="12"/>
      <c r="B67" s="4" t="s">
        <v>349</v>
      </c>
      <c r="F67" s="706">
        <f ca="1">'[113](C) Rev at 2016PGARate'!F67</f>
        <v>0.39254</v>
      </c>
      <c r="G67" s="706">
        <f ca="1">'[113](C) Rev at 2016PGARate'!G67</f>
        <v>0.39254</v>
      </c>
      <c r="H67" s="706">
        <f ca="1">'[113](C) Rev at 2016PGARate'!H67</f>
        <v>0.39254</v>
      </c>
      <c r="I67" s="706">
        <f ca="1">'[113](C) Rev at 2016PGARate'!I67</f>
        <v>0.39254</v>
      </c>
      <c r="J67" s="706">
        <f ca="1">'[113](C) Rev at 2016PGARate'!J67</f>
        <v>0.39254</v>
      </c>
      <c r="K67" s="706">
        <f ca="1">'[113](C) Rev at 2016PGARate'!K67</f>
        <v>0.39254</v>
      </c>
      <c r="L67" s="706">
        <f ca="1">'[113](C) Rev at 2016PGARate'!L67</f>
        <v>0.39254</v>
      </c>
      <c r="M67" s="706">
        <f ca="1">'[113](C) Rev at 2016PGARate'!M67</f>
        <v>0.39254</v>
      </c>
      <c r="N67" s="706">
        <f ca="1">'[113](C) Rev at 2016PGARate'!N67</f>
        <v>0.39254</v>
      </c>
      <c r="O67" s="706">
        <f ca="1">'[113](C) Rev at 2016PGARate'!O67</f>
        <v>0.39254</v>
      </c>
      <c r="P67" s="706">
        <f ca="1">'[113](C) Rev at 2016PGARate'!P67</f>
        <v>0.39254</v>
      </c>
      <c r="Q67" s="706">
        <f ca="1">'[113](C) Rev at 2016PGARate'!Q67</f>
        <v>0.39254</v>
      </c>
      <c r="R67" s="707"/>
    </row>
    <row r="68" spans="1:18" s="12" customFormat="1"/>
    <row r="69" spans="1:18" s="12" customFormat="1">
      <c r="B69" s="696" t="s">
        <v>350</v>
      </c>
    </row>
    <row r="70" spans="1:18" s="12" customFormat="1">
      <c r="B70" s="12" t="s">
        <v>205</v>
      </c>
      <c r="E70" s="12" t="s">
        <v>205</v>
      </c>
      <c r="F70" s="699">
        <f ca="1">[113]Data!C196</f>
        <v>54893.541754389305</v>
      </c>
      <c r="G70" s="699">
        <f ca="1">[113]Data!D196</f>
        <v>52850.832230907996</v>
      </c>
      <c r="H70" s="699">
        <f ca="1">[113]Data!E196</f>
        <v>54466.223156249871</v>
      </c>
      <c r="I70" s="699">
        <f ca="1">[113]Data!F196</f>
        <v>54632.729339240206</v>
      </c>
      <c r="J70" s="699">
        <f ca="1">[113]Data!G196</f>
        <v>51593.306073361404</v>
      </c>
      <c r="K70" s="699">
        <f ca="1">[113]Data!H196</f>
        <v>55253.626879134092</v>
      </c>
      <c r="L70" s="699">
        <f ca="1">[113]Data!I196</f>
        <v>55130.67077570656</v>
      </c>
      <c r="M70" s="699">
        <f ca="1">[113]Data!J196</f>
        <v>56214.677690920027</v>
      </c>
      <c r="N70" s="699">
        <f ca="1">[113]Data!K196</f>
        <v>53385.908598917624</v>
      </c>
      <c r="O70" s="699">
        <f ca="1">[113]Data!L196</f>
        <v>54901.518357003486</v>
      </c>
      <c r="P70" s="699">
        <f ca="1">[113]Data!M196</f>
        <v>54764.632274385571</v>
      </c>
      <c r="Q70" s="699">
        <f ca="1">[113]Data!N196</f>
        <v>53455.99849669273</v>
      </c>
      <c r="R70" s="345">
        <f ca="1">SUM(F70:Q70)</f>
        <v>651543.66562690877</v>
      </c>
    </row>
    <row r="71" spans="1:18">
      <c r="B71" s="4" t="s">
        <v>104</v>
      </c>
      <c r="E71" s="4" t="s">
        <v>207</v>
      </c>
      <c r="F71" s="105">
        <f ca="1">'[113]Weather Adj'!D161</f>
        <v>14337785.007999999</v>
      </c>
      <c r="G71" s="105">
        <f ca="1">'[113]Weather Adj'!E161</f>
        <v>20134386.640999999</v>
      </c>
      <c r="H71" s="105">
        <f ca="1">'[113]Weather Adj'!F161</f>
        <v>30436097.739999998</v>
      </c>
      <c r="I71" s="105">
        <f ca="1">'[113]Weather Adj'!G161</f>
        <v>29591261.298999999</v>
      </c>
      <c r="J71" s="105">
        <f ca="1">'[113]Weather Adj'!H161</f>
        <v>24843475.631999999</v>
      </c>
      <c r="K71" s="105">
        <f ca="1">'[113]Weather Adj'!I161</f>
        <v>21624883.713</v>
      </c>
      <c r="L71" s="105">
        <f ca="1">'[113]Weather Adj'!J161</f>
        <v>15575922.878</v>
      </c>
      <c r="M71" s="105">
        <f ca="1">'[113]Weather Adj'!K161</f>
        <v>11230900.365</v>
      </c>
      <c r="N71" s="105">
        <f ca="1">'[113]Weather Adj'!L161</f>
        <v>8756016.8690000009</v>
      </c>
      <c r="O71" s="105">
        <f ca="1">'[113]Weather Adj'!M161</f>
        <v>7677067.9900000002</v>
      </c>
      <c r="P71" s="105">
        <f ca="1">'[113]Weather Adj'!N161</f>
        <v>7480555.2740000002</v>
      </c>
      <c r="Q71" s="105">
        <f ca="1">'[113]Weather Adj'!O161</f>
        <v>8716597.341</v>
      </c>
      <c r="R71" s="345">
        <f ca="1">SUM(F71:Q71)</f>
        <v>200404950.74999997</v>
      </c>
    </row>
    <row r="72" spans="1:18">
      <c r="R72" s="5"/>
    </row>
    <row r="73" spans="1:18">
      <c r="B73" s="231" t="s">
        <v>353</v>
      </c>
      <c r="R73" s="5"/>
    </row>
    <row r="74" spans="1:18">
      <c r="A74" s="4" t="s">
        <v>354</v>
      </c>
      <c r="B74" s="4" t="s">
        <v>359</v>
      </c>
      <c r="D74" s="4">
        <v>31</v>
      </c>
      <c r="F74" s="15">
        <f t="shared" ref="F74:Q75" ca="1" si="14">F64*F70</f>
        <v>1834542.1654316906</v>
      </c>
      <c r="G74" s="15">
        <f t="shared" ca="1" si="14"/>
        <v>1766274.8131569454</v>
      </c>
      <c r="H74" s="15">
        <f t="shared" ca="1" si="14"/>
        <v>1820261.1778818709</v>
      </c>
      <c r="I74" s="15">
        <f t="shared" ca="1" si="14"/>
        <v>1825825.8145174077</v>
      </c>
      <c r="J74" s="15">
        <f t="shared" ca="1" si="14"/>
        <v>1724248.2889717382</v>
      </c>
      <c r="K74" s="15">
        <f t="shared" ca="1" si="14"/>
        <v>1846576.2103006614</v>
      </c>
      <c r="L74" s="15">
        <f t="shared" ca="1" si="14"/>
        <v>1842467.0173241133</v>
      </c>
      <c r="M74" s="15">
        <f t="shared" ca="1" si="14"/>
        <v>1878694.5284305473</v>
      </c>
      <c r="N74" s="15">
        <f t="shared" ca="1" si="14"/>
        <v>1784157.065375827</v>
      </c>
      <c r="O74" s="15">
        <f t="shared" ca="1" si="14"/>
        <v>1834808.7434910566</v>
      </c>
      <c r="P74" s="15">
        <f t="shared" ca="1" si="14"/>
        <v>1830234.0106099658</v>
      </c>
      <c r="Q74" s="15">
        <f t="shared" ca="1" si="14"/>
        <v>1786499.469759471</v>
      </c>
      <c r="R74" s="144">
        <f ca="1">SUM(F74:Q74)</f>
        <v>21774589.305251297</v>
      </c>
    </row>
    <row r="75" spans="1:18">
      <c r="A75" s="4" t="s">
        <v>354</v>
      </c>
      <c r="B75" s="4" t="s">
        <v>346</v>
      </c>
      <c r="D75" s="4">
        <v>31</v>
      </c>
      <c r="F75" s="15">
        <f t="shared" ca="1" si="14"/>
        <v>4391233.4144001594</v>
      </c>
      <c r="G75" s="15">
        <f t="shared" ca="1" si="14"/>
        <v>6166558.596539069</v>
      </c>
      <c r="H75" s="15">
        <f t="shared" ca="1" si="14"/>
        <v>9321663.6548297983</v>
      </c>
      <c r="I75" s="15">
        <f t="shared" ca="1" si="14"/>
        <v>9062915.5980447289</v>
      </c>
      <c r="J75" s="15">
        <f t="shared" ca="1" si="14"/>
        <v>7608811.2818126399</v>
      </c>
      <c r="K75" s="15">
        <f t="shared" ca="1" si="14"/>
        <v>6623053.1347805094</v>
      </c>
      <c r="L75" s="15">
        <f t="shared" ca="1" si="14"/>
        <v>4770437.89984506</v>
      </c>
      <c r="M75" s="15">
        <f t="shared" ca="1" si="14"/>
        <v>3439687.8547885497</v>
      </c>
      <c r="N75" s="15">
        <f t="shared" ca="1" si="14"/>
        <v>2681705.2864686302</v>
      </c>
      <c r="O75" s="15">
        <f t="shared" ca="1" si="14"/>
        <v>2351255.6132972999</v>
      </c>
      <c r="P75" s="15">
        <f t="shared" ca="1" si="14"/>
        <v>2291069.6637679799</v>
      </c>
      <c r="Q75" s="15">
        <f t="shared" ca="1" si="14"/>
        <v>2669632.26762807</v>
      </c>
      <c r="R75" s="144">
        <f ca="1">SUM(F75:Q75)</f>
        <v>61378024.266202495</v>
      </c>
    </row>
    <row r="76" spans="1:18">
      <c r="A76" s="12" t="s">
        <v>355</v>
      </c>
      <c r="B76" s="4" t="s">
        <v>356</v>
      </c>
      <c r="D76" s="4">
        <v>101</v>
      </c>
      <c r="F76" s="15">
        <f t="shared" ref="F76:Q76" ca="1" si="15">F66*F71</f>
        <v>5887811.4135352001</v>
      </c>
      <c r="G76" s="15">
        <f t="shared" ca="1" si="15"/>
        <v>8268185.8741266495</v>
      </c>
      <c r="H76" s="15">
        <f t="shared" ca="1" si="15"/>
        <v>12498583.536931001</v>
      </c>
      <c r="I76" s="15">
        <f t="shared" ca="1" si="15"/>
        <v>12151651.45243435</v>
      </c>
      <c r="J76" s="56">
        <f t="shared" ca="1" si="15"/>
        <v>10201973.2682808</v>
      </c>
      <c r="K76" s="15">
        <f t="shared" ca="1" si="15"/>
        <v>8880258.4967434499</v>
      </c>
      <c r="L76" s="15">
        <f t="shared" ca="1" si="15"/>
        <v>6396252.7298507001</v>
      </c>
      <c r="M76" s="15">
        <f t="shared" ca="1" si="15"/>
        <v>4611969.2348872507</v>
      </c>
      <c r="N76" s="15">
        <f t="shared" ca="1" si="15"/>
        <v>3595658.3272548504</v>
      </c>
      <c r="O76" s="15">
        <f t="shared" ca="1" si="15"/>
        <v>3152587.9700935003</v>
      </c>
      <c r="P76" s="15">
        <f t="shared" ca="1" si="15"/>
        <v>3071890.0232681003</v>
      </c>
      <c r="Q76" s="15">
        <f t="shared" ca="1" si="15"/>
        <v>3579470.6980816503</v>
      </c>
      <c r="R76" s="144">
        <f ca="1">SUM(F76:Q76)</f>
        <v>82296293.025487527</v>
      </c>
    </row>
    <row r="77" spans="1:18">
      <c r="B77" s="4" t="s">
        <v>357</v>
      </c>
      <c r="F77" s="54">
        <f t="shared" ref="F77:Q77" ca="1" si="16">SUM(F74:F76)</f>
        <v>12113586.99336705</v>
      </c>
      <c r="G77" s="54">
        <f t="shared" ca="1" si="16"/>
        <v>16201019.283822663</v>
      </c>
      <c r="H77" s="54">
        <f t="shared" ca="1" si="16"/>
        <v>23640508.369642667</v>
      </c>
      <c r="I77" s="54">
        <f t="shared" ca="1" si="16"/>
        <v>23040392.864996485</v>
      </c>
      <c r="J77" s="54">
        <f t="shared" ca="1" si="16"/>
        <v>19535032.839065179</v>
      </c>
      <c r="K77" s="54">
        <f t="shared" ca="1" si="16"/>
        <v>17349887.841824621</v>
      </c>
      <c r="L77" s="54">
        <f t="shared" ca="1" si="16"/>
        <v>13009157.647019874</v>
      </c>
      <c r="M77" s="54">
        <f t="shared" ca="1" si="16"/>
        <v>9930351.6181063466</v>
      </c>
      <c r="N77" s="54">
        <f t="shared" ca="1" si="16"/>
        <v>8061520.6790993074</v>
      </c>
      <c r="O77" s="54">
        <f t="shared" ca="1" si="16"/>
        <v>7338652.3268818576</v>
      </c>
      <c r="P77" s="54">
        <f t="shared" ca="1" si="16"/>
        <v>7193193.6976460461</v>
      </c>
      <c r="Q77" s="54">
        <f t="shared" ca="1" si="16"/>
        <v>8035602.4354691915</v>
      </c>
      <c r="R77" s="54">
        <f ca="1">SUM(R74:R76)</f>
        <v>165448906.59694132</v>
      </c>
    </row>
    <row r="78" spans="1:18">
      <c r="F78" s="15"/>
      <c r="G78" s="15"/>
      <c r="H78" s="15"/>
      <c r="I78" s="15"/>
      <c r="J78" s="15"/>
      <c r="K78" s="15"/>
      <c r="L78" s="15"/>
      <c r="M78" s="15"/>
      <c r="N78" s="15"/>
      <c r="O78" s="15"/>
      <c r="P78" s="15"/>
      <c r="Q78" s="15"/>
      <c r="R78" s="144"/>
    </row>
    <row r="79" spans="1:18">
      <c r="A79" s="4" t="s">
        <v>358</v>
      </c>
      <c r="B79" s="4" t="s">
        <v>349</v>
      </c>
      <c r="F79" s="15">
        <f t="shared" ref="F79:Q79" ca="1" si="17">F71*F67</f>
        <v>5628154.1270403201</v>
      </c>
      <c r="G79" s="15">
        <f t="shared" ca="1" si="17"/>
        <v>7903552.1320581399</v>
      </c>
      <c r="H79" s="15">
        <f t="shared" ca="1" si="17"/>
        <v>11947385.806859599</v>
      </c>
      <c r="I79" s="15">
        <f t="shared" ca="1" si="17"/>
        <v>11615753.710309459</v>
      </c>
      <c r="J79" s="15">
        <f t="shared" ca="1" si="17"/>
        <v>9752057.9245852791</v>
      </c>
      <c r="K79" s="15">
        <f t="shared" ca="1" si="17"/>
        <v>8488631.8527010195</v>
      </c>
      <c r="L79" s="15">
        <f t="shared" ca="1" si="17"/>
        <v>6114172.7665301198</v>
      </c>
      <c r="M79" s="15">
        <f t="shared" ca="1" si="17"/>
        <v>4408577.6292770999</v>
      </c>
      <c r="N79" s="15">
        <f t="shared" ca="1" si="17"/>
        <v>3437086.8617572603</v>
      </c>
      <c r="O79" s="15">
        <f t="shared" ca="1" si="17"/>
        <v>3013556.2687945999</v>
      </c>
      <c r="P79" s="15">
        <f t="shared" ca="1" si="17"/>
        <v>2936417.1672559599</v>
      </c>
      <c r="Q79" s="15">
        <f t="shared" ca="1" si="17"/>
        <v>3421613.1202361402</v>
      </c>
      <c r="R79" s="144">
        <f ca="1">SUM(F79:Q79)</f>
        <v>78666959.367404997</v>
      </c>
    </row>
    <row r="80" spans="1:18">
      <c r="F80" s="15"/>
      <c r="G80" s="15"/>
      <c r="H80" s="15"/>
      <c r="I80" s="15"/>
      <c r="J80" s="15"/>
      <c r="K80" s="15"/>
      <c r="L80" s="15"/>
      <c r="M80" s="15"/>
      <c r="N80" s="15"/>
      <c r="O80" s="15"/>
      <c r="P80" s="15"/>
      <c r="Q80" s="15"/>
      <c r="R80" s="144"/>
    </row>
    <row r="81" spans="1:18">
      <c r="B81" s="231" t="s">
        <v>365</v>
      </c>
      <c r="C81" s="231"/>
    </row>
    <row r="82" spans="1:18">
      <c r="B82" s="231" t="s">
        <v>132</v>
      </c>
      <c r="C82" s="231"/>
    </row>
    <row r="83" spans="1:18">
      <c r="B83" s="4" t="s">
        <v>359</v>
      </c>
      <c r="D83" s="4">
        <v>41</v>
      </c>
      <c r="E83" s="4" t="s">
        <v>360</v>
      </c>
      <c r="F83" s="704">
        <f ca="1">'[113](C) Rev at 2016PGARate'!F83</f>
        <v>114.22</v>
      </c>
      <c r="G83" s="704">
        <f ca="1">'[113](C) Rev at 2016PGARate'!G83</f>
        <v>114.22</v>
      </c>
      <c r="H83" s="704">
        <f ca="1">'[113](C) Rev at 2016PGARate'!H83</f>
        <v>114.22</v>
      </c>
      <c r="I83" s="704">
        <f ca="1">'[113](C) Rev at 2016PGARate'!I83</f>
        <v>114.22</v>
      </c>
      <c r="J83" s="704">
        <f ca="1">'[113](C) Rev at 2016PGARate'!J83</f>
        <v>114.22</v>
      </c>
      <c r="K83" s="704">
        <f ca="1">'[113](C) Rev at 2016PGARate'!K83</f>
        <v>114.22</v>
      </c>
      <c r="L83" s="704">
        <f ca="1">'[113](C) Rev at 2016PGARate'!L83</f>
        <v>114.22</v>
      </c>
      <c r="M83" s="704">
        <f ca="1">'[113](C) Rev at 2016PGARate'!M83</f>
        <v>114.22</v>
      </c>
      <c r="N83" s="704">
        <f ca="1">'[113](C) Rev at 2016PGARate'!N83</f>
        <v>114.22</v>
      </c>
      <c r="O83" s="704">
        <f ca="1">'[113](C) Rev at 2016PGARate'!O83</f>
        <v>114.22</v>
      </c>
      <c r="P83" s="704">
        <f ca="1">'[113](C) Rev at 2016PGARate'!P83</f>
        <v>114.22</v>
      </c>
      <c r="Q83" s="704">
        <f ca="1">'[113](C) Rev at 2016PGARate'!Q83</f>
        <v>114.22</v>
      </c>
      <c r="R83" s="705"/>
    </row>
    <row r="84" spans="1:18">
      <c r="B84" s="4" t="s">
        <v>346</v>
      </c>
      <c r="F84" s="706"/>
      <c r="G84" s="706"/>
      <c r="H84" s="706"/>
      <c r="I84" s="706"/>
      <c r="J84" s="706"/>
      <c r="K84" s="706"/>
      <c r="L84" s="706"/>
      <c r="M84" s="706"/>
      <c r="N84" s="706"/>
      <c r="O84" s="706"/>
      <c r="P84" s="706"/>
      <c r="Q84" s="706"/>
      <c r="R84" s="707"/>
    </row>
    <row r="85" spans="1:18">
      <c r="C85" s="4" t="s">
        <v>366</v>
      </c>
      <c r="D85" s="4">
        <v>41</v>
      </c>
      <c r="E85" s="4" t="s">
        <v>361</v>
      </c>
      <c r="F85" s="706">
        <f ca="1">'[113](C) Rev at 2016PGARate'!F85</f>
        <v>0.13818</v>
      </c>
      <c r="G85" s="706">
        <f ca="1">'[113](C) Rev at 2016PGARate'!G85</f>
        <v>0.13818</v>
      </c>
      <c r="H85" s="706">
        <f ca="1">'[113](C) Rev at 2016PGARate'!H85</f>
        <v>0.13818</v>
      </c>
      <c r="I85" s="706">
        <f ca="1">'[113](C) Rev at 2016PGARate'!I85</f>
        <v>0.13818</v>
      </c>
      <c r="J85" s="706">
        <f ca="1">'[113](C) Rev at 2016PGARate'!J85</f>
        <v>0.13818</v>
      </c>
      <c r="K85" s="706">
        <f ca="1">'[113](C) Rev at 2016PGARate'!K85</f>
        <v>0.13818</v>
      </c>
      <c r="L85" s="706">
        <f ca="1">'[113](C) Rev at 2016PGARate'!L85</f>
        <v>0.13818</v>
      </c>
      <c r="M85" s="706">
        <f ca="1">'[113](C) Rev at 2016PGARate'!M85</f>
        <v>0.13818</v>
      </c>
      <c r="N85" s="706">
        <f ca="1">'[113](C) Rev at 2016PGARate'!N85</f>
        <v>0.13818</v>
      </c>
      <c r="O85" s="706">
        <f ca="1">'[113](C) Rev at 2016PGARate'!O85</f>
        <v>0.13818</v>
      </c>
      <c r="P85" s="706">
        <f ca="1">'[113](C) Rev at 2016PGARate'!P85</f>
        <v>0.13818</v>
      </c>
      <c r="Q85" s="706">
        <f ca="1">'[113](C) Rev at 2016PGARate'!Q85</f>
        <v>0.13818</v>
      </c>
      <c r="R85" s="707"/>
    </row>
    <row r="86" spans="1:18">
      <c r="C86" s="4" t="s">
        <v>367</v>
      </c>
      <c r="D86" s="4">
        <v>41</v>
      </c>
      <c r="E86" s="4" t="s">
        <v>361</v>
      </c>
      <c r="F86" s="706">
        <f ca="1">'[113](C) Rev at 2016PGARate'!F86</f>
        <v>0.11123</v>
      </c>
      <c r="G86" s="706">
        <f ca="1">'[113](C) Rev at 2016PGARate'!G86</f>
        <v>0.11123</v>
      </c>
      <c r="H86" s="706">
        <f ca="1">'[113](C) Rev at 2016PGARate'!H86</f>
        <v>0.11123</v>
      </c>
      <c r="I86" s="706">
        <f ca="1">'[113](C) Rev at 2016PGARate'!I86</f>
        <v>0.11123</v>
      </c>
      <c r="J86" s="706">
        <f ca="1">'[113](C) Rev at 2016PGARate'!J86</f>
        <v>0.11123</v>
      </c>
      <c r="K86" s="706">
        <f ca="1">'[113](C) Rev at 2016PGARate'!K86</f>
        <v>0.11123</v>
      </c>
      <c r="L86" s="706">
        <f ca="1">'[113](C) Rev at 2016PGARate'!L86</f>
        <v>0.11123</v>
      </c>
      <c r="M86" s="706">
        <f ca="1">'[113](C) Rev at 2016PGARate'!M86</f>
        <v>0.11123</v>
      </c>
      <c r="N86" s="706">
        <f ca="1">'[113](C) Rev at 2016PGARate'!N86</f>
        <v>0.11123</v>
      </c>
      <c r="O86" s="706">
        <f ca="1">'[113](C) Rev at 2016PGARate'!O86</f>
        <v>0.11123</v>
      </c>
      <c r="P86" s="706">
        <f ca="1">'[113](C) Rev at 2016PGARate'!P86</f>
        <v>0.11123</v>
      </c>
      <c r="Q86" s="706">
        <f ca="1">'[113](C) Rev at 2016PGARate'!Q86</f>
        <v>0.11123</v>
      </c>
      <c r="R86" s="707"/>
    </row>
    <row r="87" spans="1:18">
      <c r="A87" s="12"/>
      <c r="B87" s="4" t="s">
        <v>368</v>
      </c>
      <c r="D87" s="4">
        <v>101</v>
      </c>
      <c r="E87" s="4" t="s">
        <v>361</v>
      </c>
      <c r="F87" s="706">
        <f ca="1">'[113](C) Rev at 2016PGARate'!F87</f>
        <v>0.32635999999999998</v>
      </c>
      <c r="G87" s="706">
        <f ca="1">'[113](C) Rev at 2016PGARate'!G87</f>
        <v>0.32635999999999998</v>
      </c>
      <c r="H87" s="706">
        <f ca="1">'[113](C) Rev at 2016PGARate'!H87</f>
        <v>0.32635999999999998</v>
      </c>
      <c r="I87" s="706">
        <f ca="1">'[113](C) Rev at 2016PGARate'!I87</f>
        <v>0.32635999999999998</v>
      </c>
      <c r="J87" s="706">
        <f ca="1">'[113](C) Rev at 2016PGARate'!J87</f>
        <v>0.32635999999999998</v>
      </c>
      <c r="K87" s="706">
        <f ca="1">'[113](C) Rev at 2016PGARate'!K87</f>
        <v>0.32635999999999998</v>
      </c>
      <c r="L87" s="706">
        <f ca="1">'[113](C) Rev at 2016PGARate'!L87</f>
        <v>0.32635999999999998</v>
      </c>
      <c r="M87" s="706">
        <f ca="1">'[113](C) Rev at 2016PGARate'!M87</f>
        <v>0.32635999999999998</v>
      </c>
      <c r="N87" s="706">
        <f ca="1">'[113](C) Rev at 2016PGARate'!N87</f>
        <v>0.32635999999999998</v>
      </c>
      <c r="O87" s="706">
        <f ca="1">'[113](C) Rev at 2016PGARate'!O87</f>
        <v>0.32635999999999998</v>
      </c>
      <c r="P87" s="706">
        <f ca="1">'[113](C) Rev at 2016PGARate'!P87</f>
        <v>0.32635999999999998</v>
      </c>
      <c r="Q87" s="706">
        <f ca="1">'[113](C) Rev at 2016PGARate'!Q87</f>
        <v>0.32635999999999998</v>
      </c>
      <c r="R87" s="707"/>
    </row>
    <row r="88" spans="1:18">
      <c r="B88" s="4" t="s">
        <v>369</v>
      </c>
      <c r="F88" s="706"/>
      <c r="G88" s="706"/>
      <c r="H88" s="706"/>
      <c r="I88" s="706"/>
      <c r="J88" s="706"/>
      <c r="K88" s="706"/>
      <c r="L88" s="706"/>
      <c r="M88" s="706"/>
      <c r="N88" s="706"/>
      <c r="O88" s="706"/>
      <c r="P88" s="706"/>
      <c r="Q88" s="706"/>
      <c r="R88" s="707"/>
    </row>
    <row r="89" spans="1:18">
      <c r="A89" s="12"/>
      <c r="C89" s="4" t="s">
        <v>370</v>
      </c>
      <c r="D89" s="4">
        <v>41</v>
      </c>
      <c r="E89" s="4" t="s">
        <v>361</v>
      </c>
      <c r="F89" s="704">
        <f ca="1">'[113](C) Rev at 2016PGARate'!F89</f>
        <v>1.1499999999999999</v>
      </c>
      <c r="G89" s="704">
        <f ca="1">'[113](C) Rev at 2016PGARate'!G89</f>
        <v>1.1499999999999999</v>
      </c>
      <c r="H89" s="704">
        <f ca="1">'[113](C) Rev at 2016PGARate'!H89</f>
        <v>1.1499999999999999</v>
      </c>
      <c r="I89" s="704">
        <f ca="1">'[113](C) Rev at 2016PGARate'!I89</f>
        <v>1.1499999999999999</v>
      </c>
      <c r="J89" s="704">
        <f ca="1">'[113](C) Rev at 2016PGARate'!J89</f>
        <v>1.1499999999999999</v>
      </c>
      <c r="K89" s="704">
        <f ca="1">'[113](C) Rev at 2016PGARate'!K89</f>
        <v>1.1499999999999999</v>
      </c>
      <c r="L89" s="704">
        <f ca="1">'[113](C) Rev at 2016PGARate'!L89</f>
        <v>1.1499999999999999</v>
      </c>
      <c r="M89" s="704">
        <f ca="1">'[113](C) Rev at 2016PGARate'!M89</f>
        <v>1.1499999999999999</v>
      </c>
      <c r="N89" s="704">
        <f ca="1">'[113](C) Rev at 2016PGARate'!N89</f>
        <v>1.1499999999999999</v>
      </c>
      <c r="O89" s="704">
        <f ca="1">'[113](C) Rev at 2016PGARate'!O89</f>
        <v>1.1499999999999999</v>
      </c>
      <c r="P89" s="704">
        <f ca="1">'[113](C) Rev at 2016PGARate'!P89</f>
        <v>1.1499999999999999</v>
      </c>
      <c r="Q89" s="704">
        <f ca="1">'[113](C) Rev at 2016PGARate'!Q89</f>
        <v>1.1499999999999999</v>
      </c>
      <c r="R89" s="707"/>
    </row>
    <row r="90" spans="1:18">
      <c r="A90" s="12"/>
      <c r="C90" s="4" t="s">
        <v>371</v>
      </c>
      <c r="D90" s="4">
        <v>101</v>
      </c>
      <c r="E90" s="4" t="s">
        <v>361</v>
      </c>
      <c r="F90" s="704">
        <f ca="1">'[113](C) Rev at 2016PGARate'!F90</f>
        <v>1.05</v>
      </c>
      <c r="G90" s="704">
        <f ca="1">'[113](C) Rev at 2016PGARate'!G90</f>
        <v>1.05</v>
      </c>
      <c r="H90" s="704">
        <f ca="1">'[113](C) Rev at 2016PGARate'!H90</f>
        <v>1.05</v>
      </c>
      <c r="I90" s="704">
        <f ca="1">'[113](C) Rev at 2016PGARate'!I90</f>
        <v>1.05</v>
      </c>
      <c r="J90" s="704">
        <f ca="1">'[113](C) Rev at 2016PGARate'!J90</f>
        <v>1.05</v>
      </c>
      <c r="K90" s="704">
        <f ca="1">'[113](C) Rev at 2016PGARate'!K90</f>
        <v>1.05</v>
      </c>
      <c r="L90" s="704">
        <f ca="1">'[113](C) Rev at 2016PGARate'!L90</f>
        <v>1.05</v>
      </c>
      <c r="M90" s="704">
        <f ca="1">'[113](C) Rev at 2016PGARate'!M90</f>
        <v>1.05</v>
      </c>
      <c r="N90" s="704">
        <f ca="1">'[113](C) Rev at 2016PGARate'!N90</f>
        <v>1.05</v>
      </c>
      <c r="O90" s="704">
        <f ca="1">'[113](C) Rev at 2016PGARate'!O90</f>
        <v>1.05</v>
      </c>
      <c r="P90" s="704">
        <f ca="1">'[113](C) Rev at 2016PGARate'!P90</f>
        <v>1.05</v>
      </c>
      <c r="Q90" s="704">
        <f ca="1">'[113](C) Rev at 2016PGARate'!Q90</f>
        <v>1.05</v>
      </c>
      <c r="R90" s="707"/>
    </row>
    <row r="91" spans="1:18">
      <c r="B91" s="4" t="s">
        <v>372</v>
      </c>
      <c r="D91" s="4">
        <v>41</v>
      </c>
      <c r="E91" s="4" t="s">
        <v>205</v>
      </c>
      <c r="F91" s="704">
        <f ca="1">'[113](C) Rev at 2016PGARate'!F91</f>
        <v>124.36</v>
      </c>
      <c r="G91" s="704">
        <f ca="1">'[113](C) Rev at 2016PGARate'!G91</f>
        <v>124.36</v>
      </c>
      <c r="H91" s="704">
        <f ca="1">'[113](C) Rev at 2016PGARate'!H91</f>
        <v>124.36</v>
      </c>
      <c r="I91" s="704">
        <f ca="1">'[113](C) Rev at 2016PGARate'!I91</f>
        <v>124.36</v>
      </c>
      <c r="J91" s="704">
        <f ca="1">'[113](C) Rev at 2016PGARate'!J91</f>
        <v>124.36</v>
      </c>
      <c r="K91" s="704">
        <f ca="1">'[113](C) Rev at 2016PGARate'!K91</f>
        <v>124.36</v>
      </c>
      <c r="L91" s="704">
        <f ca="1">'[113](C) Rev at 2016PGARate'!L91</f>
        <v>124.36</v>
      </c>
      <c r="M91" s="704">
        <f ca="1">'[113](C) Rev at 2016PGARate'!M91</f>
        <v>124.36</v>
      </c>
      <c r="N91" s="704">
        <f ca="1">'[113](C) Rev at 2016PGARate'!N91</f>
        <v>124.36</v>
      </c>
      <c r="O91" s="704">
        <f ca="1">'[113](C) Rev at 2016PGARate'!O91</f>
        <v>124.36</v>
      </c>
      <c r="P91" s="704">
        <f ca="1">'[113](C) Rev at 2016PGARate'!P91</f>
        <v>124.36</v>
      </c>
      <c r="Q91" s="704">
        <f ca="1">'[113](C) Rev at 2016PGARate'!Q91</f>
        <v>124.36</v>
      </c>
      <c r="R91" s="707"/>
    </row>
    <row r="92" spans="1:18">
      <c r="B92" s="4" t="s">
        <v>349</v>
      </c>
      <c r="E92" s="4" t="s">
        <v>361</v>
      </c>
      <c r="F92" s="706">
        <f ca="1">'[113](C) Rev at 2016PGARate'!F92</f>
        <v>0.31197000000000003</v>
      </c>
      <c r="G92" s="706">
        <f ca="1">'[113](C) Rev at 2016PGARate'!G92</f>
        <v>0.31197000000000003</v>
      </c>
      <c r="H92" s="706">
        <f ca="1">'[113](C) Rev at 2016PGARate'!H92</f>
        <v>0.31197000000000003</v>
      </c>
      <c r="I92" s="706">
        <f ca="1">'[113](C) Rev at 2016PGARate'!I92</f>
        <v>0.31197000000000003</v>
      </c>
      <c r="J92" s="706">
        <f ca="1">'[113](C) Rev at 2016PGARate'!J92</f>
        <v>0.31197000000000003</v>
      </c>
      <c r="K92" s="706">
        <f ca="1">'[113](C) Rev at 2016PGARate'!K92</f>
        <v>0.31197000000000003</v>
      </c>
      <c r="L92" s="706">
        <f ca="1">'[113](C) Rev at 2016PGARate'!L92</f>
        <v>0.31197000000000003</v>
      </c>
      <c r="M92" s="706">
        <f ca="1">'[113](C) Rev at 2016PGARate'!M92</f>
        <v>0.31197000000000003</v>
      </c>
      <c r="N92" s="706">
        <f ca="1">'[113](C) Rev at 2016PGARate'!N92</f>
        <v>0.31197000000000003</v>
      </c>
      <c r="O92" s="706">
        <f ca="1">'[113](C) Rev at 2016PGARate'!O92</f>
        <v>0.31197000000000003</v>
      </c>
      <c r="P92" s="706">
        <f ca="1">'[113](C) Rev at 2016PGARate'!P92</f>
        <v>0.31197000000000003</v>
      </c>
      <c r="Q92" s="706">
        <f ca="1">'[113](C) Rev at 2016PGARate'!Q92</f>
        <v>0.31197000000000003</v>
      </c>
      <c r="R92" s="707"/>
    </row>
    <row r="93" spans="1:18">
      <c r="B93" s="4" t="s">
        <v>373</v>
      </c>
      <c r="E93" s="4" t="s">
        <v>361</v>
      </c>
      <c r="F93" s="704">
        <f ca="1">'[113](C) Rev at 2016PGARate'!F93</f>
        <v>1</v>
      </c>
      <c r="G93" s="704">
        <f ca="1">'[113](C) Rev at 2016PGARate'!G93</f>
        <v>1</v>
      </c>
      <c r="H93" s="704">
        <f ca="1">'[113](C) Rev at 2016PGARate'!H93</f>
        <v>1</v>
      </c>
      <c r="I93" s="704">
        <f ca="1">'[113](C) Rev at 2016PGARate'!I93</f>
        <v>1</v>
      </c>
      <c r="J93" s="704">
        <f ca="1">'[113](C) Rev at 2016PGARate'!J93</f>
        <v>1</v>
      </c>
      <c r="K93" s="704">
        <f ca="1">'[113](C) Rev at 2016PGARate'!K93</f>
        <v>1</v>
      </c>
      <c r="L93" s="704">
        <f ca="1">'[113](C) Rev at 2016PGARate'!L93</f>
        <v>1</v>
      </c>
      <c r="M93" s="704">
        <f ca="1">'[113](C) Rev at 2016PGARate'!M93</f>
        <v>1</v>
      </c>
      <c r="N93" s="704">
        <f ca="1">'[113](C) Rev at 2016PGARate'!N93</f>
        <v>1</v>
      </c>
      <c r="O93" s="704">
        <f ca="1">'[113](C) Rev at 2016PGARate'!O93</f>
        <v>1</v>
      </c>
      <c r="P93" s="704">
        <f ca="1">'[113](C) Rev at 2016PGARate'!P93</f>
        <v>1</v>
      </c>
      <c r="Q93" s="704">
        <f ca="1">'[113](C) Rev at 2016PGARate'!Q93</f>
        <v>1</v>
      </c>
      <c r="R93" s="707"/>
    </row>
    <row r="95" spans="1:18">
      <c r="B95" s="231" t="s">
        <v>350</v>
      </c>
    </row>
    <row r="96" spans="1:18">
      <c r="B96" s="4" t="s">
        <v>205</v>
      </c>
      <c r="E96" s="4" t="s">
        <v>205</v>
      </c>
      <c r="F96" s="105">
        <f ca="1">[113]Data!C199</f>
        <v>1267.9867369345632</v>
      </c>
      <c r="G96" s="105">
        <f ca="1">[113]Data!D199</f>
        <v>1227.4131752305666</v>
      </c>
      <c r="H96" s="105">
        <f ca="1">[113]Data!E199</f>
        <v>1286.2466403162055</v>
      </c>
      <c r="I96" s="105">
        <f ca="1">[113]Data!F199</f>
        <v>1285.7709266578831</v>
      </c>
      <c r="J96" s="105">
        <f ca="1">[113]Data!G199</f>
        <v>1213.1636363636362</v>
      </c>
      <c r="K96" s="105">
        <f ca="1">[113]Data!H199</f>
        <v>1292.3806763285027</v>
      </c>
      <c r="L96" s="105">
        <f ca="1">[113]Data!I199</f>
        <v>1288.3748792270533</v>
      </c>
      <c r="M96" s="105">
        <f ca="1">[113]Data!J199</f>
        <v>1314.7872639437858</v>
      </c>
      <c r="N96" s="105">
        <f ca="1">[113]Data!K199</f>
        <v>1265.3799736495391</v>
      </c>
      <c r="O96" s="105">
        <f ca="1">[113]Data!L199</f>
        <v>1287.1194554238032</v>
      </c>
      <c r="P96" s="105">
        <f ca="1">[113]Data!M199</f>
        <v>1279.132454984629</v>
      </c>
      <c r="Q96" s="105">
        <f ca="1">[113]Data!N199</f>
        <v>1249.7060166886254</v>
      </c>
      <c r="R96" s="345">
        <f ca="1">SUM(F96:Q96)</f>
        <v>15257.461835748793</v>
      </c>
    </row>
    <row r="97" spans="1:22">
      <c r="B97" s="4" t="s">
        <v>104</v>
      </c>
      <c r="D97" s="12"/>
      <c r="E97" s="12"/>
      <c r="F97" s="177"/>
      <c r="G97" s="177"/>
      <c r="H97" s="177"/>
      <c r="I97" s="177"/>
      <c r="J97" s="177"/>
      <c r="K97" s="177"/>
      <c r="L97" s="177"/>
      <c r="M97" s="177"/>
      <c r="N97" s="177"/>
      <c r="O97" s="177"/>
      <c r="P97" s="177"/>
      <c r="Q97" s="177"/>
      <c r="R97" s="159"/>
    </row>
    <row r="98" spans="1:22">
      <c r="C98" s="4" t="s">
        <v>374</v>
      </c>
      <c r="D98" s="12"/>
      <c r="E98" s="12" t="s">
        <v>207</v>
      </c>
      <c r="F98" s="102">
        <f ca="1">'[113](C) Rev at Actual Rates'!F98</f>
        <v>1096107.1599999999</v>
      </c>
      <c r="G98" s="102">
        <f ca="1">'[113](C) Rev at Actual Rates'!G98</f>
        <v>1099207.2320000001</v>
      </c>
      <c r="H98" s="102">
        <f ca="1">'[113](C) Rev at Actual Rates'!H98</f>
        <v>1153964.7690000001</v>
      </c>
      <c r="I98" s="102">
        <f ca="1">'[113](C) Rev at Actual Rates'!I98</f>
        <v>1150312.5079999999</v>
      </c>
      <c r="J98" s="102">
        <f ca="1">'[113](C) Rev at Actual Rates'!J98</f>
        <v>1083367.172</v>
      </c>
      <c r="K98" s="102">
        <f ca="1">'[113](C) Rev at Actual Rates'!K98</f>
        <v>1153262.622</v>
      </c>
      <c r="L98" s="102">
        <f ca="1">'[113](C) Rev at Actual Rates'!L98</f>
        <v>1113171.5360000001</v>
      </c>
      <c r="M98" s="102">
        <f ca="1">'[113](C) Rev at Actual Rates'!M98</f>
        <v>1069921.074</v>
      </c>
      <c r="N98" s="102">
        <f ca="1">'[113](C) Rev at Actual Rates'!N98</f>
        <v>951165.62199999997</v>
      </c>
      <c r="O98" s="102">
        <f ca="1">'[113](C) Rev at Actual Rates'!O98</f>
        <v>888185.88300000003</v>
      </c>
      <c r="P98" s="102">
        <f ca="1">'[113](C) Rev at Actual Rates'!P98</f>
        <v>884737.58400000003</v>
      </c>
      <c r="Q98" s="102">
        <f ca="1">'[113](C) Rev at Actual Rates'!Q98</f>
        <v>981409.07299999997</v>
      </c>
      <c r="R98" s="345">
        <f ca="1">SUM(F98:Q98)</f>
        <v>12624812.234999999</v>
      </c>
      <c r="T98" s="4">
        <v>870193.85300000012</v>
      </c>
      <c r="V98" s="104">
        <f ca="1">T98+R98</f>
        <v>13495006.088</v>
      </c>
    </row>
    <row r="99" spans="1:22" s="12" customFormat="1">
      <c r="C99" s="4" t="s">
        <v>375</v>
      </c>
      <c r="E99" s="12" t="s">
        <v>207</v>
      </c>
      <c r="F99" s="102">
        <f ca="1">'[113](C) Rev at Actual Rates'!F99</f>
        <v>1840228.9979999999</v>
      </c>
      <c r="G99" s="102">
        <f ca="1">'[113](C) Rev at Actual Rates'!G99</f>
        <v>2783255.4410000001</v>
      </c>
      <c r="H99" s="102">
        <f ca="1">'[113](C) Rev at Actual Rates'!H99</f>
        <v>3310156.6660000002</v>
      </c>
      <c r="I99" s="102">
        <f ca="1">'[113](C) Rev at Actual Rates'!I99</f>
        <v>3282991.11</v>
      </c>
      <c r="J99" s="102">
        <f ca="1">'[113](C) Rev at Actual Rates'!J99</f>
        <v>2803363.3760000002</v>
      </c>
      <c r="K99" s="102">
        <f ca="1">'[113](C) Rev at Actual Rates'!K99</f>
        <v>2751150.8050000002</v>
      </c>
      <c r="L99" s="102">
        <f ca="1">'[113](C) Rev at Actual Rates'!L99</f>
        <v>1881258.352</v>
      </c>
      <c r="M99" s="102">
        <f ca="1">'[113](C) Rev at Actual Rates'!M99</f>
        <v>1557215.89</v>
      </c>
      <c r="N99" s="102">
        <f ca="1">'[113](C) Rev at Actual Rates'!N99</f>
        <v>1302438.6359999999</v>
      </c>
      <c r="O99" s="102">
        <f ca="1">'[113](C) Rev at Actual Rates'!O99</f>
        <v>1136326.7990000001</v>
      </c>
      <c r="P99" s="102">
        <f ca="1">'[113](C) Rev at Actual Rates'!P99</f>
        <v>1087636.01</v>
      </c>
      <c r="Q99" s="102">
        <f ca="1">'[113](C) Rev at Actual Rates'!Q99</f>
        <v>1344682.175</v>
      </c>
      <c r="R99" s="345">
        <f ca="1">SUM(F99:Q99)</f>
        <v>25080704.258000001</v>
      </c>
      <c r="T99" s="12">
        <v>3092922.7179999999</v>
      </c>
      <c r="V99" s="104">
        <f t="shared" ref="V99:V100" ca="1" si="18">T99+R99</f>
        <v>28173626.976</v>
      </c>
    </row>
    <row r="100" spans="1:22" s="12" customFormat="1">
      <c r="C100" s="4" t="s">
        <v>367</v>
      </c>
      <c r="E100" s="12" t="s">
        <v>207</v>
      </c>
      <c r="F100" s="345">
        <f t="shared" ref="F100:Q100" ca="1" si="19">F101-F98-F99</f>
        <v>1305474.655</v>
      </c>
      <c r="G100" s="345">
        <f t="shared" ca="1" si="19"/>
        <v>1501943.9719999996</v>
      </c>
      <c r="H100" s="345">
        <f t="shared" ca="1" si="19"/>
        <v>2721606.0030000005</v>
      </c>
      <c r="I100" s="345">
        <f t="shared" ca="1" si="19"/>
        <v>2649058.3509999993</v>
      </c>
      <c r="J100" s="345">
        <f t="shared" ca="1" si="19"/>
        <v>2321274.7970000003</v>
      </c>
      <c r="K100" s="345">
        <f t="shared" ca="1" si="19"/>
        <v>1943018.6630000002</v>
      </c>
      <c r="L100" s="345">
        <f t="shared" ca="1" si="19"/>
        <v>1589469.5180000002</v>
      </c>
      <c r="M100" s="345">
        <f t="shared" ca="1" si="19"/>
        <v>1050824.4409999999</v>
      </c>
      <c r="N100" s="345">
        <f t="shared" ca="1" si="19"/>
        <v>689852.20099999988</v>
      </c>
      <c r="O100" s="345">
        <f t="shared" ca="1" si="19"/>
        <v>477258.10800000001</v>
      </c>
      <c r="P100" s="345">
        <f t="shared" ca="1" si="19"/>
        <v>467720.12600000016</v>
      </c>
      <c r="Q100" s="345">
        <f t="shared" ca="1" si="19"/>
        <v>555486.92600000021</v>
      </c>
      <c r="R100" s="345">
        <f ca="1">SUM(F100:Q100)</f>
        <v>17272987.761</v>
      </c>
      <c r="T100" s="12">
        <v>7049029.3880000012</v>
      </c>
      <c r="V100" s="104">
        <f t="shared" ca="1" si="18"/>
        <v>24322017.149</v>
      </c>
    </row>
    <row r="101" spans="1:22">
      <c r="C101" s="4" t="s">
        <v>376</v>
      </c>
      <c r="E101" s="4" t="s">
        <v>207</v>
      </c>
      <c r="F101" s="709">
        <f ca="1">'[113]Weather Adj'!D162</f>
        <v>4241810.8130000001</v>
      </c>
      <c r="G101" s="709">
        <f ca="1">'[113]Weather Adj'!E162</f>
        <v>5384406.6449999996</v>
      </c>
      <c r="H101" s="709">
        <f ca="1">'[113]Weather Adj'!F162</f>
        <v>7185727.438000001</v>
      </c>
      <c r="I101" s="709">
        <f ca="1">'[113]Weather Adj'!G162</f>
        <v>7082361.9689999996</v>
      </c>
      <c r="J101" s="709">
        <f ca="1">'[113]Weather Adj'!H162</f>
        <v>6208005.3450000007</v>
      </c>
      <c r="K101" s="709">
        <f ca="1">'[113]Weather Adj'!I162</f>
        <v>5847432.0899999999</v>
      </c>
      <c r="L101" s="709">
        <f ca="1">'[113]Weather Adj'!J162</f>
        <v>4583899.4060000004</v>
      </c>
      <c r="M101" s="709">
        <f ca="1">'[113]Weather Adj'!K162</f>
        <v>3677961.4049999998</v>
      </c>
      <c r="N101" s="709">
        <f ca="1">'[113]Weather Adj'!L162</f>
        <v>2943456.4589999998</v>
      </c>
      <c r="O101" s="709">
        <f ca="1">'[113]Weather Adj'!M162</f>
        <v>2501770.79</v>
      </c>
      <c r="P101" s="709">
        <f ca="1">'[113]Weather Adj'!N162</f>
        <v>2440093.7200000002</v>
      </c>
      <c r="Q101" s="709">
        <f ca="1">'[113]Weather Adj'!O162</f>
        <v>2881578.1740000001</v>
      </c>
      <c r="R101" s="155">
        <f ca="1">SUM(R98:R100)</f>
        <v>54978504.254000001</v>
      </c>
    </row>
    <row r="102" spans="1:22" s="12" customFormat="1">
      <c r="B102" s="12" t="s">
        <v>235</v>
      </c>
      <c r="E102" s="12" t="s">
        <v>377</v>
      </c>
      <c r="F102" s="699">
        <f ca="1">[113]Data!C220</f>
        <v>278166.85100000002</v>
      </c>
      <c r="G102" s="699">
        <f ca="1">[113]Data!D220</f>
        <v>268563.32400000002</v>
      </c>
      <c r="H102" s="699">
        <f ca="1">[113]Data!E220</f>
        <v>277828.739</v>
      </c>
      <c r="I102" s="699">
        <f ca="1">[113]Data!F220</f>
        <v>275718.68400000001</v>
      </c>
      <c r="J102" s="699">
        <f ca="1">[113]Data!G220</f>
        <v>261874.45699999999</v>
      </c>
      <c r="K102" s="699">
        <f ca="1">[113]Data!H220</f>
        <v>284096.38699999999</v>
      </c>
      <c r="L102" s="699">
        <f ca="1">[113]Data!I220</f>
        <v>280391.11700000003</v>
      </c>
      <c r="M102" s="699">
        <f ca="1">[113]Data!J220</f>
        <v>217437.24400000001</v>
      </c>
      <c r="N102" s="699">
        <f ca="1">[113]Data!K220</f>
        <v>445135.95899999997</v>
      </c>
      <c r="O102" s="699">
        <f ca="1">[113]Data!L220</f>
        <v>263265.897</v>
      </c>
      <c r="P102" s="699">
        <f ca="1">[113]Data!M220</f>
        <v>256794.88500000001</v>
      </c>
      <c r="Q102" s="699">
        <f ca="1">[113]Data!N220</f>
        <v>249764.66899999999</v>
      </c>
      <c r="R102" s="345">
        <f ca="1">SUM(F102:Q102)</f>
        <v>3359038.2129999995</v>
      </c>
    </row>
    <row r="103" spans="1:22" s="12" customFormat="1">
      <c r="B103" s="12" t="s">
        <v>372</v>
      </c>
      <c r="E103" s="12" t="s">
        <v>205</v>
      </c>
      <c r="F103" s="345">
        <f t="shared" ref="F103:Q103" ca="1" si="20">F96</f>
        <v>1267.9867369345632</v>
      </c>
      <c r="G103" s="345">
        <f t="shared" ca="1" si="20"/>
        <v>1227.4131752305666</v>
      </c>
      <c r="H103" s="345">
        <f t="shared" ca="1" si="20"/>
        <v>1286.2466403162055</v>
      </c>
      <c r="I103" s="345">
        <f t="shared" ca="1" si="20"/>
        <v>1285.7709266578831</v>
      </c>
      <c r="J103" s="345">
        <f t="shared" ca="1" si="20"/>
        <v>1213.1636363636362</v>
      </c>
      <c r="K103" s="345">
        <f t="shared" ca="1" si="20"/>
        <v>1292.3806763285027</v>
      </c>
      <c r="L103" s="345">
        <f t="shared" ca="1" si="20"/>
        <v>1288.3748792270533</v>
      </c>
      <c r="M103" s="345">
        <f t="shared" ca="1" si="20"/>
        <v>1314.7872639437858</v>
      </c>
      <c r="N103" s="345">
        <f t="shared" ca="1" si="20"/>
        <v>1265.3799736495391</v>
      </c>
      <c r="O103" s="345">
        <f t="shared" ca="1" si="20"/>
        <v>1287.1194554238032</v>
      </c>
      <c r="P103" s="345">
        <f t="shared" ca="1" si="20"/>
        <v>1279.132454984629</v>
      </c>
      <c r="Q103" s="345">
        <f t="shared" ca="1" si="20"/>
        <v>1249.7060166886254</v>
      </c>
      <c r="R103" s="345">
        <f ca="1">SUM(F103:Q103)</f>
        <v>15257.461835748793</v>
      </c>
    </row>
    <row r="104" spans="1:22">
      <c r="F104" s="104"/>
      <c r="G104" s="104"/>
      <c r="H104" s="104"/>
      <c r="I104" s="104"/>
      <c r="J104" s="104"/>
      <c r="K104" s="104"/>
      <c r="L104" s="104"/>
      <c r="M104" s="104"/>
      <c r="N104" s="104"/>
      <c r="O104" s="104"/>
      <c r="P104" s="104"/>
      <c r="Q104" s="104"/>
      <c r="R104" s="104"/>
    </row>
    <row r="105" spans="1:22">
      <c r="B105" s="231" t="s">
        <v>353</v>
      </c>
      <c r="R105" s="5"/>
    </row>
    <row r="106" spans="1:22">
      <c r="A106" s="4" t="s">
        <v>354</v>
      </c>
      <c r="B106" s="4" t="s">
        <v>359</v>
      </c>
      <c r="D106" s="4">
        <v>41</v>
      </c>
      <c r="F106" s="15">
        <f t="shared" ref="F106:Q106" ca="1" si="21">F83*F96</f>
        <v>144829.44509266582</v>
      </c>
      <c r="G106" s="15">
        <f t="shared" ca="1" si="21"/>
        <v>140195.13287483531</v>
      </c>
      <c r="H106" s="15">
        <f t="shared" ca="1" si="21"/>
        <v>146915.09125691699</v>
      </c>
      <c r="I106" s="15">
        <f t="shared" ca="1" si="21"/>
        <v>146860.75524286341</v>
      </c>
      <c r="J106" s="15">
        <f t="shared" ca="1" si="21"/>
        <v>138567.55054545452</v>
      </c>
      <c r="K106" s="15">
        <f t="shared" ca="1" si="21"/>
        <v>147615.72085024157</v>
      </c>
      <c r="L106" s="15">
        <f t="shared" ca="1" si="21"/>
        <v>147158.17870531403</v>
      </c>
      <c r="M106" s="15">
        <f t="shared" ca="1" si="21"/>
        <v>150175.00128765922</v>
      </c>
      <c r="N106" s="15">
        <f t="shared" ca="1" si="21"/>
        <v>144531.70059025034</v>
      </c>
      <c r="O106" s="15">
        <f t="shared" ca="1" si="21"/>
        <v>147014.78419850679</v>
      </c>
      <c r="P106" s="15">
        <f t="shared" ca="1" si="21"/>
        <v>146102.50900834432</v>
      </c>
      <c r="Q106" s="15">
        <f t="shared" ca="1" si="21"/>
        <v>142741.42122617477</v>
      </c>
      <c r="R106" s="144">
        <f ca="1">SUM(F106:Q106)</f>
        <v>1742707.290879227</v>
      </c>
    </row>
    <row r="107" spans="1:22">
      <c r="B107" s="4" t="s">
        <v>346</v>
      </c>
      <c r="F107" s="15"/>
      <c r="G107" s="15"/>
      <c r="H107" s="15"/>
      <c r="I107" s="15"/>
      <c r="J107" s="15"/>
      <c r="K107" s="15"/>
      <c r="L107" s="15"/>
      <c r="M107" s="15"/>
      <c r="N107" s="15"/>
      <c r="O107" s="15"/>
      <c r="P107" s="15"/>
      <c r="Q107" s="15"/>
      <c r="R107" s="144"/>
    </row>
    <row r="108" spans="1:22">
      <c r="C108" s="4" t="s">
        <v>374</v>
      </c>
      <c r="F108" s="710">
        <v>0</v>
      </c>
      <c r="G108" s="710">
        <v>0</v>
      </c>
      <c r="H108" s="710">
        <v>0</v>
      </c>
      <c r="I108" s="710">
        <v>0</v>
      </c>
      <c r="J108" s="710">
        <v>0</v>
      </c>
      <c r="K108" s="710">
        <v>0</v>
      </c>
      <c r="L108" s="710">
        <v>0</v>
      </c>
      <c r="M108" s="710">
        <v>0</v>
      </c>
      <c r="N108" s="710">
        <v>0</v>
      </c>
      <c r="O108" s="710">
        <v>0</v>
      </c>
      <c r="P108" s="710">
        <v>0</v>
      </c>
      <c r="Q108" s="710">
        <v>0</v>
      </c>
      <c r="R108" s="710">
        <v>0</v>
      </c>
    </row>
    <row r="109" spans="1:22">
      <c r="C109" s="4" t="s">
        <v>375</v>
      </c>
      <c r="D109" s="4">
        <v>41</v>
      </c>
      <c r="F109" s="15">
        <f t="shared" ref="F109:Q110" ca="1" si="22">F85*F99</f>
        <v>254282.84294363999</v>
      </c>
      <c r="G109" s="15">
        <f t="shared" ca="1" si="22"/>
        <v>384590.23683737998</v>
      </c>
      <c r="H109" s="15">
        <f t="shared" ca="1" si="22"/>
        <v>457397.44810788002</v>
      </c>
      <c r="I109" s="15">
        <f t="shared" ca="1" si="22"/>
        <v>453643.7115798</v>
      </c>
      <c r="J109" s="15">
        <f t="shared" ca="1" si="22"/>
        <v>387368.75129568001</v>
      </c>
      <c r="K109" s="15">
        <f t="shared" ca="1" si="22"/>
        <v>380154.01823490002</v>
      </c>
      <c r="L109" s="15">
        <f t="shared" ca="1" si="22"/>
        <v>259952.27907935999</v>
      </c>
      <c r="M109" s="15">
        <f t="shared" ca="1" si="22"/>
        <v>215176.09168019998</v>
      </c>
      <c r="N109" s="15">
        <f t="shared" ca="1" si="22"/>
        <v>179970.97072247998</v>
      </c>
      <c r="O109" s="15">
        <f t="shared" ca="1" si="22"/>
        <v>157017.63708582002</v>
      </c>
      <c r="P109" s="15">
        <f t="shared" ca="1" si="22"/>
        <v>150289.54386179999</v>
      </c>
      <c r="Q109" s="15">
        <f t="shared" ca="1" si="22"/>
        <v>185808.18294150001</v>
      </c>
      <c r="R109" s="144">
        <f ca="1">SUM(F109:Q109)</f>
        <v>3465651.7143704393</v>
      </c>
    </row>
    <row r="110" spans="1:22">
      <c r="C110" s="4" t="s">
        <v>367</v>
      </c>
      <c r="D110" s="4">
        <v>41</v>
      </c>
      <c r="F110" s="15">
        <f t="shared" ca="1" si="22"/>
        <v>145207.94587565001</v>
      </c>
      <c r="G110" s="15">
        <f t="shared" ca="1" si="22"/>
        <v>167061.22800555994</v>
      </c>
      <c r="H110" s="15">
        <f t="shared" ca="1" si="22"/>
        <v>302724.23571369005</v>
      </c>
      <c r="I110" s="15">
        <f t="shared" ca="1" si="22"/>
        <v>294654.76038172992</v>
      </c>
      <c r="J110" s="15">
        <f t="shared" ca="1" si="22"/>
        <v>258195.39567031001</v>
      </c>
      <c r="K110" s="15">
        <f t="shared" ca="1" si="22"/>
        <v>216121.96588549</v>
      </c>
      <c r="L110" s="15">
        <f t="shared" ca="1" si="22"/>
        <v>176796.69448714002</v>
      </c>
      <c r="M110" s="15">
        <f t="shared" ca="1" si="22"/>
        <v>116883.20257242997</v>
      </c>
      <c r="N110" s="15">
        <f t="shared" ca="1" si="22"/>
        <v>76732.260317229986</v>
      </c>
      <c r="O110" s="15">
        <f t="shared" ca="1" si="22"/>
        <v>53085.419352839999</v>
      </c>
      <c r="P110" s="15">
        <f t="shared" ca="1" si="22"/>
        <v>52024.509614980016</v>
      </c>
      <c r="Q110" s="15">
        <f t="shared" ca="1" si="22"/>
        <v>61786.81077898002</v>
      </c>
      <c r="R110" s="144">
        <f ca="1">SUM(F110:Q110)</f>
        <v>1921274.4286560297</v>
      </c>
    </row>
    <row r="111" spans="1:22">
      <c r="A111" s="4" t="s">
        <v>354</v>
      </c>
      <c r="C111" s="4" t="s">
        <v>378</v>
      </c>
      <c r="F111" s="54">
        <f t="shared" ref="F111:Q111" ca="1" si="23">SUM(F108:F110)</f>
        <v>399490.78881929</v>
      </c>
      <c r="G111" s="54">
        <f t="shared" ca="1" si="23"/>
        <v>551651.46484293998</v>
      </c>
      <c r="H111" s="54">
        <f t="shared" ca="1" si="23"/>
        <v>760121.68382157013</v>
      </c>
      <c r="I111" s="54">
        <f t="shared" ca="1" si="23"/>
        <v>748298.47196152993</v>
      </c>
      <c r="J111" s="54">
        <f t="shared" ca="1" si="23"/>
        <v>645564.14696599008</v>
      </c>
      <c r="K111" s="54">
        <f t="shared" ca="1" si="23"/>
        <v>596275.98412039003</v>
      </c>
      <c r="L111" s="54">
        <f t="shared" ca="1" si="23"/>
        <v>436748.9735665</v>
      </c>
      <c r="M111" s="54">
        <f t="shared" ca="1" si="23"/>
        <v>332059.29425262997</v>
      </c>
      <c r="N111" s="54">
        <f t="shared" ca="1" si="23"/>
        <v>256703.23103970996</v>
      </c>
      <c r="O111" s="54">
        <f t="shared" ca="1" si="23"/>
        <v>210103.05643866002</v>
      </c>
      <c r="P111" s="54">
        <f t="shared" ca="1" si="23"/>
        <v>202314.05347678001</v>
      </c>
      <c r="Q111" s="54">
        <f t="shared" ca="1" si="23"/>
        <v>247594.99372048004</v>
      </c>
      <c r="R111" s="54">
        <f ca="1">SUM(R108:R110)</f>
        <v>5386926.1430264693</v>
      </c>
    </row>
    <row r="112" spans="1:22">
      <c r="A112" s="4" t="s">
        <v>355</v>
      </c>
      <c r="B112" s="4" t="s">
        <v>368</v>
      </c>
      <c r="D112" s="4">
        <v>101</v>
      </c>
      <c r="F112" s="15">
        <f t="shared" ref="F112:Q112" ca="1" si="24">F87*F101</f>
        <v>1384357.3769306799</v>
      </c>
      <c r="G112" s="15">
        <f t="shared" ca="1" si="24"/>
        <v>1757254.9526621997</v>
      </c>
      <c r="H112" s="15">
        <f t="shared" ca="1" si="24"/>
        <v>2345134.0066656801</v>
      </c>
      <c r="I112" s="15">
        <f t="shared" ca="1" si="24"/>
        <v>2311399.65220284</v>
      </c>
      <c r="J112" s="56">
        <f t="shared" ca="1" si="24"/>
        <v>2026044.6243942</v>
      </c>
      <c r="K112" s="15">
        <f t="shared" ca="1" si="24"/>
        <v>1908367.9368923998</v>
      </c>
      <c r="L112" s="15">
        <f t="shared" ca="1" si="24"/>
        <v>1496001.41014216</v>
      </c>
      <c r="M112" s="15">
        <f t="shared" ca="1" si="24"/>
        <v>1200339.4841357998</v>
      </c>
      <c r="N112" s="15">
        <f t="shared" ca="1" si="24"/>
        <v>960626.44995923992</v>
      </c>
      <c r="O112" s="15">
        <f t="shared" ca="1" si="24"/>
        <v>816477.91502439999</v>
      </c>
      <c r="P112" s="15">
        <f t="shared" ca="1" si="24"/>
        <v>796348.98645920004</v>
      </c>
      <c r="Q112" s="15">
        <f t="shared" ca="1" si="24"/>
        <v>940431.85286663997</v>
      </c>
      <c r="R112" s="144">
        <f ca="1">SUM(F112:Q112)</f>
        <v>17942784.648335438</v>
      </c>
    </row>
    <row r="113" spans="1:19">
      <c r="B113" s="4" t="s">
        <v>369</v>
      </c>
      <c r="F113" s="15"/>
      <c r="G113" s="15"/>
      <c r="H113" s="15"/>
      <c r="I113" s="15"/>
      <c r="J113" s="15"/>
      <c r="K113" s="15"/>
      <c r="L113" s="15"/>
      <c r="M113" s="15"/>
      <c r="N113" s="15"/>
      <c r="O113" s="15"/>
      <c r="P113" s="15"/>
      <c r="Q113" s="15"/>
      <c r="R113" s="144"/>
    </row>
    <row r="114" spans="1:19">
      <c r="A114" s="4" t="s">
        <v>354</v>
      </c>
      <c r="C114" s="4" t="s">
        <v>370</v>
      </c>
      <c r="D114" s="4">
        <v>41</v>
      </c>
      <c r="F114" s="15">
        <f t="shared" ref="F114:Q114" ca="1" si="25">F89*F102</f>
        <v>319891.87865000003</v>
      </c>
      <c r="G114" s="15">
        <f t="shared" ca="1" si="25"/>
        <v>308847.82260000001</v>
      </c>
      <c r="H114" s="15">
        <f t="shared" ca="1" si="25"/>
        <v>319503.04984999995</v>
      </c>
      <c r="I114" s="15">
        <f t="shared" ca="1" si="25"/>
        <v>317076.4866</v>
      </c>
      <c r="J114" s="15">
        <f t="shared" ca="1" si="25"/>
        <v>301155.62555</v>
      </c>
      <c r="K114" s="15">
        <f t="shared" ca="1" si="25"/>
        <v>326710.84504999995</v>
      </c>
      <c r="L114" s="15">
        <f t="shared" ca="1" si="25"/>
        <v>322449.78454999998</v>
      </c>
      <c r="M114" s="15">
        <f t="shared" ca="1" si="25"/>
        <v>250052.83059999999</v>
      </c>
      <c r="N114" s="15">
        <f t="shared" ca="1" si="25"/>
        <v>511906.35284999991</v>
      </c>
      <c r="O114" s="15">
        <f t="shared" ca="1" si="25"/>
        <v>302755.78154999996</v>
      </c>
      <c r="P114" s="15">
        <f t="shared" ca="1" si="25"/>
        <v>295314.11774999998</v>
      </c>
      <c r="Q114" s="15">
        <f t="shared" ca="1" si="25"/>
        <v>287229.36934999999</v>
      </c>
      <c r="R114" s="144">
        <f ca="1">SUM(F114:Q114)</f>
        <v>3862893.9449499999</v>
      </c>
    </row>
    <row r="115" spans="1:19">
      <c r="A115" s="4" t="s">
        <v>355</v>
      </c>
      <c r="C115" s="4" t="s">
        <v>371</v>
      </c>
      <c r="D115" s="4">
        <v>101</v>
      </c>
      <c r="F115" s="15">
        <f t="shared" ref="F115:Q115" ca="1" si="26">F90*F102</f>
        <v>292075.19355000003</v>
      </c>
      <c r="G115" s="15">
        <f t="shared" ca="1" si="26"/>
        <v>281991.49020000006</v>
      </c>
      <c r="H115" s="15">
        <f t="shared" ca="1" si="26"/>
        <v>291720.17595</v>
      </c>
      <c r="I115" s="15">
        <f t="shared" ca="1" si="26"/>
        <v>289504.61820000003</v>
      </c>
      <c r="J115" s="56">
        <f t="shared" ca="1" si="26"/>
        <v>274968.17985000001</v>
      </c>
      <c r="K115" s="15">
        <f t="shared" ca="1" si="26"/>
        <v>298301.20634999999</v>
      </c>
      <c r="L115" s="15">
        <f t="shared" ca="1" si="26"/>
        <v>294410.67285000003</v>
      </c>
      <c r="M115" s="15">
        <f t="shared" ca="1" si="26"/>
        <v>228309.10620000001</v>
      </c>
      <c r="N115" s="15">
        <f t="shared" ca="1" si="26"/>
        <v>467392.75695000001</v>
      </c>
      <c r="O115" s="15">
        <f t="shared" ca="1" si="26"/>
        <v>276429.19185</v>
      </c>
      <c r="P115" s="15">
        <f t="shared" ca="1" si="26"/>
        <v>269634.62925</v>
      </c>
      <c r="Q115" s="15">
        <f t="shared" ca="1" si="26"/>
        <v>262252.90244999999</v>
      </c>
      <c r="R115" s="144">
        <f ca="1">SUM(F115:Q115)</f>
        <v>3526990.1236500004</v>
      </c>
    </row>
    <row r="116" spans="1:19">
      <c r="C116" s="4" t="s">
        <v>379</v>
      </c>
      <c r="F116" s="54">
        <f t="shared" ref="F116:Q116" ca="1" si="27">SUM(F114:F115)</f>
        <v>611967.07220000005</v>
      </c>
      <c r="G116" s="54">
        <f t="shared" ca="1" si="27"/>
        <v>590839.31280000007</v>
      </c>
      <c r="H116" s="54">
        <f t="shared" ca="1" si="27"/>
        <v>611223.2257999999</v>
      </c>
      <c r="I116" s="54">
        <f t="shared" ca="1" si="27"/>
        <v>606581.10480000009</v>
      </c>
      <c r="J116" s="54">
        <f t="shared" ca="1" si="27"/>
        <v>576123.80539999995</v>
      </c>
      <c r="K116" s="54">
        <f t="shared" ca="1" si="27"/>
        <v>625012.0514</v>
      </c>
      <c r="L116" s="54">
        <f t="shared" ca="1" si="27"/>
        <v>616860.45739999996</v>
      </c>
      <c r="M116" s="54">
        <f t="shared" ca="1" si="27"/>
        <v>478361.93680000002</v>
      </c>
      <c r="N116" s="54">
        <f t="shared" ca="1" si="27"/>
        <v>979299.10979999998</v>
      </c>
      <c r="O116" s="54">
        <f t="shared" ca="1" si="27"/>
        <v>579184.97340000002</v>
      </c>
      <c r="P116" s="54">
        <f t="shared" ca="1" si="27"/>
        <v>564948.74699999997</v>
      </c>
      <c r="Q116" s="54">
        <f t="shared" ca="1" si="27"/>
        <v>549482.27179999999</v>
      </c>
      <c r="R116" s="54">
        <f ca="1">SUM(R114:R115)</f>
        <v>7389884.0686000008</v>
      </c>
    </row>
    <row r="117" spans="1:19" s="12" customFormat="1">
      <c r="A117" s="12" t="s">
        <v>354</v>
      </c>
      <c r="B117" s="12" t="s">
        <v>372</v>
      </c>
      <c r="D117" s="12">
        <v>41</v>
      </c>
      <c r="F117" s="56">
        <f t="shared" ref="F117:Q117" ca="1" si="28">F103*F91</f>
        <v>157686.83060518227</v>
      </c>
      <c r="G117" s="56">
        <f t="shared" ca="1" si="28"/>
        <v>152641.10247167325</v>
      </c>
      <c r="H117" s="56">
        <f t="shared" ca="1" si="28"/>
        <v>159957.63218972331</v>
      </c>
      <c r="I117" s="56">
        <f t="shared" ca="1" si="28"/>
        <v>159898.47243917434</v>
      </c>
      <c r="J117" s="56">
        <f t="shared" ca="1" si="28"/>
        <v>150869.02981818179</v>
      </c>
      <c r="K117" s="56">
        <f t="shared" ca="1" si="28"/>
        <v>160720.46090821258</v>
      </c>
      <c r="L117" s="56">
        <f t="shared" ca="1" si="28"/>
        <v>160222.29998067635</v>
      </c>
      <c r="M117" s="56">
        <f t="shared" ca="1" si="28"/>
        <v>163506.94414404919</v>
      </c>
      <c r="N117" s="56">
        <f t="shared" ca="1" si="28"/>
        <v>157362.65352305668</v>
      </c>
      <c r="O117" s="56">
        <f t="shared" ca="1" si="28"/>
        <v>160066.17547650417</v>
      </c>
      <c r="P117" s="56">
        <f t="shared" ca="1" si="28"/>
        <v>159072.91210188848</v>
      </c>
      <c r="Q117" s="56">
        <f t="shared" ca="1" si="28"/>
        <v>155413.44023539746</v>
      </c>
      <c r="R117" s="140">
        <f ca="1">SUM(F117:Q117)</f>
        <v>1897417.9538937202</v>
      </c>
    </row>
    <row r="118" spans="1:19" s="18" customFormat="1">
      <c r="B118" s="18" t="s">
        <v>380</v>
      </c>
      <c r="F118" s="55">
        <f t="shared" ref="F118:Q118" ca="1" si="29">F112+F115</f>
        <v>1676432.5704806799</v>
      </c>
      <c r="G118" s="55">
        <f t="shared" ca="1" si="29"/>
        <v>2039246.4428621999</v>
      </c>
      <c r="H118" s="55">
        <f t="shared" ca="1" si="29"/>
        <v>2636854.1826156802</v>
      </c>
      <c r="I118" s="55">
        <f t="shared" ca="1" si="29"/>
        <v>2600904.2704028399</v>
      </c>
      <c r="J118" s="55">
        <f t="shared" ca="1" si="29"/>
        <v>2301012.8042442002</v>
      </c>
      <c r="K118" s="55">
        <f t="shared" ca="1" si="29"/>
        <v>2206669.1432423997</v>
      </c>
      <c r="L118" s="55">
        <f t="shared" ca="1" si="29"/>
        <v>1790412.08299216</v>
      </c>
      <c r="M118" s="55">
        <f t="shared" ca="1" si="29"/>
        <v>1428648.5903357998</v>
      </c>
      <c r="N118" s="55">
        <f t="shared" ca="1" si="29"/>
        <v>1428019.20690924</v>
      </c>
      <c r="O118" s="55">
        <f t="shared" ca="1" si="29"/>
        <v>1092907.1068744001</v>
      </c>
      <c r="P118" s="55">
        <f t="shared" ca="1" si="29"/>
        <v>1065983.6157092</v>
      </c>
      <c r="Q118" s="55">
        <f t="shared" ca="1" si="29"/>
        <v>1202684.75531664</v>
      </c>
      <c r="R118" s="55">
        <f ca="1">R112+R115</f>
        <v>21469774.771985438</v>
      </c>
      <c r="S118" s="117"/>
    </row>
    <row r="119" spans="1:19">
      <c r="B119" s="4" t="s">
        <v>357</v>
      </c>
      <c r="F119" s="54">
        <f t="shared" ref="F119:Q119" ca="1" si="30">F106+F111+F112+F116+F117</f>
        <v>2698331.5136478185</v>
      </c>
      <c r="G119" s="54">
        <f t="shared" ca="1" si="30"/>
        <v>3192581.9656516481</v>
      </c>
      <c r="H119" s="54">
        <f t="shared" ca="1" si="30"/>
        <v>4023351.6397338905</v>
      </c>
      <c r="I119" s="54">
        <f t="shared" ca="1" si="30"/>
        <v>3973038.456646408</v>
      </c>
      <c r="J119" s="54">
        <f t="shared" ca="1" si="30"/>
        <v>3537169.1571238264</v>
      </c>
      <c r="K119" s="54">
        <f t="shared" ca="1" si="30"/>
        <v>3437992.1541712442</v>
      </c>
      <c r="L119" s="54">
        <f t="shared" ca="1" si="30"/>
        <v>2856991.3197946507</v>
      </c>
      <c r="M119" s="54">
        <f t="shared" ca="1" si="30"/>
        <v>2324442.6606201385</v>
      </c>
      <c r="N119" s="54">
        <f t="shared" ca="1" si="30"/>
        <v>2498523.1449122569</v>
      </c>
      <c r="O119" s="54">
        <f t="shared" ca="1" si="30"/>
        <v>1912846.904538071</v>
      </c>
      <c r="P119" s="54">
        <f t="shared" ca="1" si="30"/>
        <v>1868787.2080462128</v>
      </c>
      <c r="Q119" s="54">
        <f t="shared" ca="1" si="30"/>
        <v>2035663.9798486922</v>
      </c>
      <c r="R119" s="54">
        <f ca="1">R106+R111+R112+R116+R117</f>
        <v>34359720.104734853</v>
      </c>
    </row>
    <row r="120" spans="1:19" s="12" customFormat="1">
      <c r="F120" s="56"/>
      <c r="G120" s="56"/>
      <c r="H120" s="56"/>
      <c r="I120" s="56"/>
      <c r="J120" s="56"/>
      <c r="K120" s="56"/>
      <c r="L120" s="56"/>
      <c r="M120" s="56"/>
      <c r="N120" s="56"/>
      <c r="O120" s="56"/>
      <c r="P120" s="56"/>
      <c r="Q120" s="56"/>
      <c r="R120" s="140"/>
    </row>
    <row r="121" spans="1:19" s="12" customFormat="1">
      <c r="A121" s="12" t="s">
        <v>358</v>
      </c>
      <c r="B121" s="12" t="s">
        <v>349</v>
      </c>
      <c r="F121" s="56">
        <f t="shared" ref="F121:Q121" ca="1" si="31">F92*F101+F102*F93</f>
        <v>1601484.57033161</v>
      </c>
      <c r="G121" s="56">
        <f t="shared" ca="1" si="31"/>
        <v>1948336.6650406499</v>
      </c>
      <c r="H121" s="56">
        <f t="shared" ca="1" si="31"/>
        <v>2519560.1278328607</v>
      </c>
      <c r="I121" s="56">
        <f t="shared" ca="1" si="31"/>
        <v>2485203.1474689301</v>
      </c>
      <c r="J121" s="56">
        <f t="shared" ca="1" si="31"/>
        <v>2198585.8844796503</v>
      </c>
      <c r="K121" s="56">
        <f t="shared" ca="1" si="31"/>
        <v>2108319.7761173001</v>
      </c>
      <c r="L121" s="56">
        <f t="shared" ca="1" si="31"/>
        <v>1710430.2146898203</v>
      </c>
      <c r="M121" s="56">
        <f t="shared" ca="1" si="31"/>
        <v>1364850.8635178499</v>
      </c>
      <c r="N121" s="56">
        <f t="shared" ca="1" si="31"/>
        <v>1363406.0705142301</v>
      </c>
      <c r="O121" s="56">
        <f t="shared" ca="1" si="31"/>
        <v>1043743.3303563001</v>
      </c>
      <c r="P121" s="56">
        <f t="shared" ca="1" si="31"/>
        <v>1018030.9228284002</v>
      </c>
      <c r="Q121" s="56">
        <f t="shared" ca="1" si="31"/>
        <v>1148730.6119427802</v>
      </c>
      <c r="R121" s="140">
        <f ca="1">SUM(F121:Q121)</f>
        <v>20510682.185120381</v>
      </c>
    </row>
    <row r="122" spans="1:19" s="12" customFormat="1">
      <c r="F122" s="56"/>
      <c r="G122" s="56"/>
      <c r="H122" s="56"/>
      <c r="I122" s="56"/>
      <c r="J122" s="56"/>
      <c r="K122" s="56"/>
      <c r="L122" s="56"/>
      <c r="M122" s="56"/>
      <c r="N122" s="56"/>
      <c r="O122" s="56"/>
      <c r="P122" s="56"/>
      <c r="Q122" s="56"/>
      <c r="R122" s="140"/>
    </row>
    <row r="123" spans="1:19">
      <c r="B123" s="231" t="s">
        <v>381</v>
      </c>
      <c r="C123" s="231"/>
      <c r="S123" s="4"/>
    </row>
    <row r="124" spans="1:19">
      <c r="B124" s="231" t="s">
        <v>132</v>
      </c>
      <c r="C124" s="231"/>
      <c r="S124" s="4"/>
    </row>
    <row r="125" spans="1:19">
      <c r="B125" s="4" t="s">
        <v>359</v>
      </c>
      <c r="D125" s="711" t="s">
        <v>382</v>
      </c>
      <c r="E125" s="4" t="s">
        <v>360</v>
      </c>
      <c r="F125" s="704">
        <f ca="1">'[113](C) Rev at 2016PGARate'!F125</f>
        <v>367.59</v>
      </c>
      <c r="G125" s="704">
        <f ca="1">'[113](C) Rev at 2016PGARate'!G125</f>
        <v>367.59</v>
      </c>
      <c r="H125" s="704">
        <f ca="1">'[113](C) Rev at 2016PGARate'!H125</f>
        <v>367.59</v>
      </c>
      <c r="I125" s="704">
        <f ca="1">'[113](C) Rev at 2016PGARate'!I125</f>
        <v>367.59</v>
      </c>
      <c r="J125" s="704">
        <f ca="1">'[113](C) Rev at 2016PGARate'!J125</f>
        <v>367.59</v>
      </c>
      <c r="K125" s="704">
        <f ca="1">'[113](C) Rev at 2016PGARate'!K125</f>
        <v>367.59</v>
      </c>
      <c r="L125" s="704">
        <f ca="1">'[113](C) Rev at 2016PGARate'!L125</f>
        <v>367.59</v>
      </c>
      <c r="M125" s="704">
        <f ca="1">'[113](C) Rev at 2016PGARate'!M125</f>
        <v>367.59</v>
      </c>
      <c r="N125" s="704">
        <f ca="1">'[113](C) Rev at 2016PGARate'!N125</f>
        <v>367.59</v>
      </c>
      <c r="O125" s="704">
        <f ca="1">'[113](C) Rev at 2016PGARate'!O125</f>
        <v>367.59</v>
      </c>
      <c r="P125" s="704">
        <f ca="1">'[113](C) Rev at 2016PGARate'!P125</f>
        <v>367.59</v>
      </c>
      <c r="Q125" s="704">
        <f ca="1">'[113](C) Rev at 2016PGARate'!Q125</f>
        <v>367.59</v>
      </c>
      <c r="R125" s="705"/>
      <c r="S125" s="4"/>
    </row>
    <row r="126" spans="1:19">
      <c r="B126" s="4" t="s">
        <v>346</v>
      </c>
      <c r="D126" s="711" t="s">
        <v>382</v>
      </c>
      <c r="E126" s="4" t="s">
        <v>361</v>
      </c>
      <c r="F126" s="706">
        <f ca="1">'[113](C) Rev at 2016PGARate'!F126</f>
        <v>0.30626999999999999</v>
      </c>
      <c r="G126" s="706">
        <f ca="1">'[113](C) Rev at 2016PGARate'!G126</f>
        <v>0.30626999999999999</v>
      </c>
      <c r="H126" s="706">
        <f ca="1">'[113](C) Rev at 2016PGARate'!H126</f>
        <v>0.30626999999999999</v>
      </c>
      <c r="I126" s="706">
        <f ca="1">'[113](C) Rev at 2016PGARate'!I126</f>
        <v>0.30626999999999999</v>
      </c>
      <c r="J126" s="706">
        <f ca="1">'[113](C) Rev at 2016PGARate'!J126</f>
        <v>0.30626999999999999</v>
      </c>
      <c r="K126" s="706">
        <f ca="1">'[113](C) Rev at 2016PGARate'!K126</f>
        <v>0.30626999999999999</v>
      </c>
      <c r="L126" s="706">
        <f ca="1">'[113](C) Rev at 2016PGARate'!L126</f>
        <v>0.30626999999999999</v>
      </c>
      <c r="M126" s="706">
        <f ca="1">'[113](C) Rev at 2016PGARate'!M126</f>
        <v>0.30626999999999999</v>
      </c>
      <c r="N126" s="706">
        <f ca="1">'[113](C) Rev at 2016PGARate'!N126</f>
        <v>0.30626999999999999</v>
      </c>
      <c r="O126" s="706">
        <f ca="1">'[113](C) Rev at 2016PGARate'!O126</f>
        <v>0.30626999999999999</v>
      </c>
      <c r="P126" s="706">
        <f ca="1">'[113](C) Rev at 2016PGARate'!P126</f>
        <v>0.30626999999999999</v>
      </c>
      <c r="Q126" s="706">
        <f ca="1">'[113](C) Rev at 2016PGARate'!Q126</f>
        <v>0.30626999999999999</v>
      </c>
      <c r="R126" s="707"/>
      <c r="S126" s="4"/>
    </row>
    <row r="127" spans="1:19">
      <c r="A127" s="12"/>
      <c r="B127" s="12" t="s">
        <v>383</v>
      </c>
      <c r="D127" s="711" t="s">
        <v>382</v>
      </c>
      <c r="E127" s="4" t="s">
        <v>361</v>
      </c>
      <c r="F127" s="706">
        <f ca="1">'[113](C) Rev at 2016PGARate'!F127</f>
        <v>6.9999999999999999E-4</v>
      </c>
      <c r="G127" s="706">
        <f ca="1">'[113](C) Rev at 2016PGARate'!G127</f>
        <v>6.9999999999999999E-4</v>
      </c>
      <c r="H127" s="706">
        <f ca="1">'[113](C) Rev at 2016PGARate'!H127</f>
        <v>6.9999999999999999E-4</v>
      </c>
      <c r="I127" s="706">
        <f ca="1">'[113](C) Rev at 2016PGARate'!I127</f>
        <v>6.9999999999999999E-4</v>
      </c>
      <c r="J127" s="706">
        <f ca="1">'[113](C) Rev at 2016PGARate'!J127</f>
        <v>6.9999999999999999E-4</v>
      </c>
      <c r="K127" s="706">
        <f ca="1">'[113](C) Rev at 2016PGARate'!K127</f>
        <v>6.9999999999999999E-4</v>
      </c>
      <c r="L127" s="706">
        <f ca="1">'[113](C) Rev at 2016PGARate'!L127</f>
        <v>6.9999999999999999E-4</v>
      </c>
      <c r="M127" s="706">
        <f ca="1">'[113](C) Rev at 2016PGARate'!M127</f>
        <v>6.9999999999999999E-4</v>
      </c>
      <c r="N127" s="706">
        <f ca="1">'[113](C) Rev at 2016PGARate'!N127</f>
        <v>6.9999999999999999E-4</v>
      </c>
      <c r="O127" s="706">
        <f ca="1">'[113](C) Rev at 2016PGARate'!O127</f>
        <v>6.9999999999999999E-4</v>
      </c>
      <c r="P127" s="706">
        <f ca="1">'[113](C) Rev at 2016PGARate'!P127</f>
        <v>6.9999999999999999E-4</v>
      </c>
      <c r="Q127" s="706">
        <f ca="1">'[113](C) Rev at 2016PGARate'!Q127</f>
        <v>6.9999999999999999E-4</v>
      </c>
      <c r="R127" s="707"/>
      <c r="S127" s="4"/>
    </row>
    <row r="128" spans="1:19">
      <c r="A128" s="12"/>
      <c r="B128" s="4" t="s">
        <v>384</v>
      </c>
      <c r="D128" s="711" t="s">
        <v>382</v>
      </c>
      <c r="E128" s="4" t="s">
        <v>361</v>
      </c>
      <c r="F128" s="712">
        <f ca="1">'[113](C) Rev at 2016PGARate'!F128</f>
        <v>-5.3899999999999998E-3</v>
      </c>
      <c r="G128" s="712">
        <f ca="1">'[113](C) Rev at 2016PGARate'!G128</f>
        <v>-5.3899999999999998E-3</v>
      </c>
      <c r="H128" s="712">
        <f ca="1">'[113](C) Rev at 2016PGARate'!H128</f>
        <v>-5.3899999999999998E-3</v>
      </c>
      <c r="I128" s="712">
        <f ca="1">'[113](C) Rev at 2016PGARate'!I128</f>
        <v>-5.3899999999999998E-3</v>
      </c>
      <c r="J128" s="712">
        <f ca="1">'[113](C) Rev at 2016PGARate'!J128</f>
        <v>-5.3899999999999998E-3</v>
      </c>
      <c r="K128" s="712">
        <f ca="1">'[113](C) Rev at 2016PGARate'!K128</f>
        <v>-5.3899999999999998E-3</v>
      </c>
      <c r="L128" s="712">
        <f ca="1">'[113](C) Rev at 2016PGARate'!L128</f>
        <v>-5.3899999999999998E-3</v>
      </c>
      <c r="M128" s="712">
        <f ca="1">'[113](C) Rev at 2016PGARate'!M128</f>
        <v>-5.3899999999999998E-3</v>
      </c>
      <c r="N128" s="712">
        <f ca="1">'[113](C) Rev at 2016PGARate'!N128</f>
        <v>-5.3899999999999998E-3</v>
      </c>
      <c r="O128" s="712">
        <f ca="1">'[113](C) Rev at 2016PGARate'!O128</f>
        <v>-5.3899999999999998E-3</v>
      </c>
      <c r="P128" s="712">
        <f ca="1">'[113](C) Rev at 2016PGARate'!P128</f>
        <v>-5.3899999999999998E-3</v>
      </c>
      <c r="Q128" s="712">
        <f ca="1">'[113](C) Rev at 2016PGARate'!Q128</f>
        <v>-5.3899999999999998E-3</v>
      </c>
      <c r="R128" s="707"/>
      <c r="S128" s="4"/>
    </row>
    <row r="129" spans="1:19" s="12" customFormat="1"/>
    <row r="130" spans="1:19" s="12" customFormat="1">
      <c r="B130" s="696" t="s">
        <v>350</v>
      </c>
    </row>
    <row r="131" spans="1:19" s="12" customFormat="1">
      <c r="B131" s="12" t="s">
        <v>205</v>
      </c>
      <c r="E131" s="12" t="s">
        <v>205</v>
      </c>
      <c r="F131" s="699">
        <f ca="1">[113]Data!C198</f>
        <v>1</v>
      </c>
      <c r="G131" s="699">
        <f ca="1">[113]Data!D198</f>
        <v>2</v>
      </c>
      <c r="H131" s="699">
        <f ca="1">[113]Data!E198</f>
        <v>2</v>
      </c>
      <c r="I131" s="699">
        <f ca="1">[113]Data!F198</f>
        <v>2</v>
      </c>
      <c r="J131" s="699">
        <f ca="1">[113]Data!G198</f>
        <v>2</v>
      </c>
      <c r="K131" s="699">
        <f ca="1">[113]Data!H198</f>
        <v>2</v>
      </c>
      <c r="L131" s="699">
        <f ca="1">[113]Data!I198</f>
        <v>2</v>
      </c>
      <c r="M131" s="699">
        <f ca="1">[113]Data!J198</f>
        <v>2</v>
      </c>
      <c r="N131" s="699">
        <f ca="1">[113]Data!K198</f>
        <v>2</v>
      </c>
      <c r="O131" s="699">
        <f ca="1">[113]Data!L198</f>
        <v>2</v>
      </c>
      <c r="P131" s="699">
        <f ca="1">[113]Data!M198</f>
        <v>2</v>
      </c>
      <c r="Q131" s="699">
        <f ca="1">[113]Data!N198</f>
        <v>2</v>
      </c>
      <c r="R131" s="345">
        <f ca="1">SUM(F131:Q131)</f>
        <v>23</v>
      </c>
    </row>
    <row r="132" spans="1:19">
      <c r="B132" s="4" t="s">
        <v>104</v>
      </c>
      <c r="E132" s="4" t="s">
        <v>207</v>
      </c>
      <c r="F132" s="105">
        <f ca="1">'[113]Weather Adj'!D179</f>
        <v>690.24</v>
      </c>
      <c r="G132" s="105">
        <f ca="1">'[113]Weather Adj'!E179</f>
        <v>2638.01</v>
      </c>
      <c r="H132" s="105">
        <f ca="1">'[113]Weather Adj'!F179</f>
        <v>3281.49</v>
      </c>
      <c r="I132" s="105">
        <f ca="1">'[113]Weather Adj'!G179</f>
        <v>3247.94</v>
      </c>
      <c r="J132" s="105">
        <f ca="1">'[113]Weather Adj'!H179</f>
        <v>2197.9499999999998</v>
      </c>
      <c r="K132" s="105">
        <f ca="1">'[113]Weather Adj'!I179</f>
        <v>2214.73</v>
      </c>
      <c r="L132" s="105">
        <f ca="1">'[113]Weather Adj'!J179</f>
        <v>1548.25</v>
      </c>
      <c r="M132" s="105">
        <f ca="1">'[113]Weather Adj'!K179</f>
        <v>1312.89</v>
      </c>
      <c r="N132" s="105">
        <f ca="1">'[113]Weather Adj'!L179</f>
        <v>1142.98</v>
      </c>
      <c r="O132" s="105">
        <f ca="1">'[113]Weather Adj'!M179</f>
        <v>1219.27</v>
      </c>
      <c r="P132" s="105">
        <f ca="1">'[113]Weather Adj'!N179</f>
        <v>1595.52</v>
      </c>
      <c r="Q132" s="105">
        <f ca="1">'[113]Weather Adj'!O179</f>
        <v>1791.66</v>
      </c>
      <c r="R132" s="345">
        <f ca="1">SUM(F132:Q132)</f>
        <v>22880.93</v>
      </c>
      <c r="S132" s="4"/>
    </row>
    <row r="133" spans="1:19">
      <c r="R133" s="5"/>
      <c r="S133" s="4"/>
    </row>
    <row r="134" spans="1:19">
      <c r="B134" s="231" t="s">
        <v>353</v>
      </c>
      <c r="R134" s="5"/>
      <c r="S134" s="4"/>
    </row>
    <row r="135" spans="1:19">
      <c r="A135" s="4" t="s">
        <v>354</v>
      </c>
      <c r="B135" s="4" t="s">
        <v>359</v>
      </c>
      <c r="D135" s="711" t="s">
        <v>382</v>
      </c>
      <c r="F135" s="15">
        <f t="shared" ref="F135:Q136" ca="1" si="32">F125*F131</f>
        <v>367.59</v>
      </c>
      <c r="G135" s="15">
        <f t="shared" ca="1" si="32"/>
        <v>735.18</v>
      </c>
      <c r="H135" s="15">
        <f t="shared" ca="1" si="32"/>
        <v>735.18</v>
      </c>
      <c r="I135" s="15">
        <f t="shared" ca="1" si="32"/>
        <v>735.18</v>
      </c>
      <c r="J135" s="15">
        <f t="shared" ca="1" si="32"/>
        <v>735.18</v>
      </c>
      <c r="K135" s="15">
        <f t="shared" ca="1" si="32"/>
        <v>735.18</v>
      </c>
      <c r="L135" s="15">
        <f t="shared" ca="1" si="32"/>
        <v>735.18</v>
      </c>
      <c r="M135" s="15">
        <f t="shared" ca="1" si="32"/>
        <v>735.18</v>
      </c>
      <c r="N135" s="15">
        <f t="shared" ca="1" si="32"/>
        <v>735.18</v>
      </c>
      <c r="O135" s="15">
        <f t="shared" ca="1" si="32"/>
        <v>735.18</v>
      </c>
      <c r="P135" s="15">
        <f t="shared" ca="1" si="32"/>
        <v>735.18</v>
      </c>
      <c r="Q135" s="15">
        <f t="shared" ca="1" si="32"/>
        <v>735.18</v>
      </c>
      <c r="R135" s="144">
        <f ca="1">SUM(F135:Q135)</f>
        <v>8454.57</v>
      </c>
      <c r="S135" s="4"/>
    </row>
    <row r="136" spans="1:19">
      <c r="A136" s="4" t="s">
        <v>354</v>
      </c>
      <c r="B136" s="4" t="s">
        <v>346</v>
      </c>
      <c r="D136" s="711" t="s">
        <v>382</v>
      </c>
      <c r="F136" s="15">
        <f t="shared" ca="1" si="32"/>
        <v>211.3998048</v>
      </c>
      <c r="G136" s="15">
        <f t="shared" ca="1" si="32"/>
        <v>807.94332270000007</v>
      </c>
      <c r="H136" s="15">
        <f t="shared" ca="1" si="32"/>
        <v>1005.0219422999999</v>
      </c>
      <c r="I136" s="15">
        <f t="shared" ca="1" si="32"/>
        <v>994.74658379999994</v>
      </c>
      <c r="J136" s="15">
        <f t="shared" ca="1" si="32"/>
        <v>673.16614649999997</v>
      </c>
      <c r="K136" s="15">
        <f t="shared" ca="1" si="32"/>
        <v>678.30535709999992</v>
      </c>
      <c r="L136" s="15">
        <f t="shared" ca="1" si="32"/>
        <v>474.18252749999999</v>
      </c>
      <c r="M136" s="15">
        <f t="shared" ca="1" si="32"/>
        <v>402.0988203</v>
      </c>
      <c r="N136" s="15">
        <f t="shared" ca="1" si="32"/>
        <v>350.0604846</v>
      </c>
      <c r="O136" s="15">
        <f t="shared" ca="1" si="32"/>
        <v>373.42582289999996</v>
      </c>
      <c r="P136" s="15">
        <f t="shared" ca="1" si="32"/>
        <v>488.6599104</v>
      </c>
      <c r="Q136" s="15">
        <f t="shared" ca="1" si="32"/>
        <v>548.73170819999996</v>
      </c>
      <c r="R136" s="144">
        <f ca="1">SUM(F136:Q136)</f>
        <v>7007.7424310999986</v>
      </c>
      <c r="S136" s="4"/>
    </row>
    <row r="137" spans="1:19">
      <c r="A137" s="4" t="s">
        <v>355</v>
      </c>
      <c r="B137" s="12" t="s">
        <v>383</v>
      </c>
      <c r="D137" s="711" t="s">
        <v>382</v>
      </c>
      <c r="F137" s="15">
        <f t="shared" ref="F137:Q137" ca="1" si="33">F127*F132</f>
        <v>0.48316799999999999</v>
      </c>
      <c r="G137" s="15">
        <f t="shared" ca="1" si="33"/>
        <v>1.8466070000000001</v>
      </c>
      <c r="H137" s="15">
        <f t="shared" ca="1" si="33"/>
        <v>2.2970429999999999</v>
      </c>
      <c r="I137" s="15">
        <f t="shared" ca="1" si="33"/>
        <v>2.273558</v>
      </c>
      <c r="J137" s="15">
        <f t="shared" ca="1" si="33"/>
        <v>1.538565</v>
      </c>
      <c r="K137" s="15">
        <f t="shared" ca="1" si="33"/>
        <v>1.550311</v>
      </c>
      <c r="L137" s="15">
        <f t="shared" ca="1" si="33"/>
        <v>1.0837749999999999</v>
      </c>
      <c r="M137" s="15">
        <f t="shared" ca="1" si="33"/>
        <v>0.91902300000000003</v>
      </c>
      <c r="N137" s="15">
        <f t="shared" ca="1" si="33"/>
        <v>0.80008599999999996</v>
      </c>
      <c r="O137" s="15">
        <f t="shared" ca="1" si="33"/>
        <v>0.85348899999999994</v>
      </c>
      <c r="P137" s="15">
        <f t="shared" ca="1" si="33"/>
        <v>1.1168640000000001</v>
      </c>
      <c r="Q137" s="15">
        <f t="shared" ca="1" si="33"/>
        <v>1.254162</v>
      </c>
      <c r="R137" s="15">
        <f ca="1">SUM(F137:Q137)</f>
        <v>16.016651</v>
      </c>
      <c r="S137" s="4"/>
    </row>
    <row r="138" spans="1:19">
      <c r="A138" s="4" t="s">
        <v>354</v>
      </c>
      <c r="B138" s="4" t="s">
        <v>384</v>
      </c>
      <c r="F138" s="15">
        <f t="shared" ref="F138:Q138" ca="1" si="34">F128*F132</f>
        <v>-3.7203936</v>
      </c>
      <c r="G138" s="15">
        <f t="shared" ca="1" si="34"/>
        <v>-14.2188739</v>
      </c>
      <c r="H138" s="15">
        <f t="shared" ca="1" si="34"/>
        <v>-17.687231099999998</v>
      </c>
      <c r="I138" s="15">
        <f t="shared" ca="1" si="34"/>
        <v>-17.506396599999999</v>
      </c>
      <c r="J138" s="15">
        <f t="shared" ca="1" si="34"/>
        <v>-11.846950499999998</v>
      </c>
      <c r="K138" s="15">
        <f t="shared" ca="1" si="34"/>
        <v>-11.9373947</v>
      </c>
      <c r="L138" s="15">
        <f t="shared" ca="1" si="34"/>
        <v>-8.345067499999999</v>
      </c>
      <c r="M138" s="15">
        <f t="shared" ca="1" si="34"/>
        <v>-7.0764771</v>
      </c>
      <c r="N138" s="15">
        <f t="shared" ca="1" si="34"/>
        <v>-6.1606622</v>
      </c>
      <c r="O138" s="15">
        <f t="shared" ca="1" si="34"/>
        <v>-6.5718652999999998</v>
      </c>
      <c r="P138" s="15">
        <f t="shared" ca="1" si="34"/>
        <v>-8.599852799999999</v>
      </c>
      <c r="Q138" s="15">
        <f t="shared" ca="1" si="34"/>
        <v>-9.6570473999999997</v>
      </c>
      <c r="R138" s="15">
        <f ca="1">SUM(F138:Q138)</f>
        <v>-123.32821269999999</v>
      </c>
      <c r="S138" s="4"/>
    </row>
    <row r="139" spans="1:19">
      <c r="B139" s="4" t="s">
        <v>357</v>
      </c>
      <c r="F139" s="54">
        <f t="shared" ref="F139:Q139" ca="1" si="35">SUM(F135:F138)</f>
        <v>575.75257920000001</v>
      </c>
      <c r="G139" s="54">
        <f t="shared" ca="1" si="35"/>
        <v>1530.7510557999999</v>
      </c>
      <c r="H139" s="54">
        <f t="shared" ca="1" si="35"/>
        <v>1724.8117541999998</v>
      </c>
      <c r="I139" s="54">
        <f t="shared" ca="1" si="35"/>
        <v>1714.6937452</v>
      </c>
      <c r="J139" s="54">
        <f t="shared" ca="1" si="35"/>
        <v>1398.037761</v>
      </c>
      <c r="K139" s="54">
        <f t="shared" ca="1" si="35"/>
        <v>1403.0982733999999</v>
      </c>
      <c r="L139" s="54">
        <f t="shared" ca="1" si="35"/>
        <v>1202.1012350000001</v>
      </c>
      <c r="M139" s="54">
        <f t="shared" ca="1" si="35"/>
        <v>1131.1213662</v>
      </c>
      <c r="N139" s="54">
        <f t="shared" ca="1" si="35"/>
        <v>1079.8799084</v>
      </c>
      <c r="O139" s="54">
        <f t="shared" ca="1" si="35"/>
        <v>1102.8874466000002</v>
      </c>
      <c r="P139" s="54">
        <f t="shared" ca="1" si="35"/>
        <v>1216.3569216000001</v>
      </c>
      <c r="Q139" s="54">
        <f t="shared" ca="1" si="35"/>
        <v>1275.5088227999997</v>
      </c>
      <c r="R139" s="54">
        <f ca="1">SUM(R135:R138)</f>
        <v>15355.000869399999</v>
      </c>
      <c r="S139" s="4"/>
    </row>
    <row r="140" spans="1:19">
      <c r="F140" s="15"/>
      <c r="G140" s="15"/>
      <c r="H140" s="15"/>
      <c r="I140" s="15"/>
      <c r="J140" s="15"/>
      <c r="K140" s="15"/>
      <c r="L140" s="15"/>
      <c r="M140" s="15"/>
      <c r="N140" s="15"/>
      <c r="O140" s="15"/>
      <c r="P140" s="15"/>
      <c r="Q140" s="15"/>
      <c r="R140" s="144"/>
      <c r="S140" s="4"/>
    </row>
    <row r="141" spans="1:19">
      <c r="A141" s="4" t="s">
        <v>358</v>
      </c>
      <c r="B141" s="4" t="s">
        <v>349</v>
      </c>
      <c r="F141" s="15">
        <f t="shared" ref="F141:Q141" ca="1" si="36">F137</f>
        <v>0.48316799999999999</v>
      </c>
      <c r="G141" s="15">
        <f t="shared" ca="1" si="36"/>
        <v>1.8466070000000001</v>
      </c>
      <c r="H141" s="15">
        <f t="shared" ca="1" si="36"/>
        <v>2.2970429999999999</v>
      </c>
      <c r="I141" s="15">
        <f t="shared" ca="1" si="36"/>
        <v>2.273558</v>
      </c>
      <c r="J141" s="15">
        <f t="shared" ca="1" si="36"/>
        <v>1.538565</v>
      </c>
      <c r="K141" s="15">
        <f t="shared" ca="1" si="36"/>
        <v>1.550311</v>
      </c>
      <c r="L141" s="15">
        <f t="shared" ca="1" si="36"/>
        <v>1.0837749999999999</v>
      </c>
      <c r="M141" s="15">
        <f t="shared" ca="1" si="36"/>
        <v>0.91902300000000003</v>
      </c>
      <c r="N141" s="15">
        <f t="shared" ca="1" si="36"/>
        <v>0.80008599999999996</v>
      </c>
      <c r="O141" s="15">
        <f t="shared" ca="1" si="36"/>
        <v>0.85348899999999994</v>
      </c>
      <c r="P141" s="15">
        <f t="shared" ca="1" si="36"/>
        <v>1.1168640000000001</v>
      </c>
      <c r="Q141" s="15">
        <f t="shared" ca="1" si="36"/>
        <v>1.254162</v>
      </c>
      <c r="R141" s="144">
        <f ca="1">SUM(F141:N141)</f>
        <v>12.792135999999999</v>
      </c>
      <c r="S141" s="4"/>
    </row>
    <row r="142" spans="1:19">
      <c r="F142" s="15"/>
      <c r="G142" s="15"/>
      <c r="H142" s="15"/>
      <c r="I142" s="15"/>
      <c r="J142" s="15"/>
      <c r="K142" s="15"/>
      <c r="L142" s="15"/>
      <c r="M142" s="15"/>
      <c r="N142" s="15"/>
      <c r="O142" s="15"/>
      <c r="P142" s="15"/>
      <c r="Q142" s="15"/>
      <c r="R142" s="144"/>
      <c r="S142" s="4"/>
    </row>
    <row r="143" spans="1:19">
      <c r="B143" s="231" t="s">
        <v>385</v>
      </c>
      <c r="C143" s="231"/>
      <c r="F143" s="18"/>
      <c r="G143" s="18"/>
    </row>
    <row r="144" spans="1:19">
      <c r="B144" s="231" t="s">
        <v>132</v>
      </c>
      <c r="C144" s="231"/>
      <c r="F144" s="18"/>
      <c r="G144" s="18"/>
    </row>
    <row r="145" spans="1:18">
      <c r="B145" s="4" t="s">
        <v>359</v>
      </c>
      <c r="D145" s="711" t="s">
        <v>386</v>
      </c>
      <c r="E145" s="4" t="s">
        <v>360</v>
      </c>
      <c r="F145" s="704">
        <f ca="1">'[113](C) Rev at 2016PGARate'!F145</f>
        <v>440.55</v>
      </c>
      <c r="G145" s="704">
        <f ca="1">'[113](C) Rev at 2016PGARate'!G145</f>
        <v>440.55</v>
      </c>
      <c r="H145" s="704">
        <f ca="1">'[113](C) Rev at 2016PGARate'!H145</f>
        <v>440.55</v>
      </c>
      <c r="I145" s="704">
        <f ca="1">'[113](C) Rev at 2016PGARate'!I145</f>
        <v>440.55</v>
      </c>
      <c r="J145" s="704">
        <f ca="1">'[113](C) Rev at 2016PGARate'!J145</f>
        <v>440.55</v>
      </c>
      <c r="K145" s="704">
        <f ca="1">'[113](C) Rev at 2016PGARate'!K145</f>
        <v>440.55</v>
      </c>
      <c r="L145" s="704">
        <f ca="1">'[113](C) Rev at 2016PGARate'!L145</f>
        <v>440.55</v>
      </c>
      <c r="M145" s="704">
        <f ca="1">'[113](C) Rev at 2016PGARate'!M145</f>
        <v>440.55</v>
      </c>
      <c r="N145" s="704">
        <f ca="1">'[113](C) Rev at 2016PGARate'!N145</f>
        <v>440.55</v>
      </c>
      <c r="O145" s="704">
        <f ca="1">'[113](C) Rev at 2016PGARate'!O145</f>
        <v>440.55</v>
      </c>
      <c r="P145" s="704">
        <f ca="1">'[113](C) Rev at 2016PGARate'!P145</f>
        <v>440.55</v>
      </c>
      <c r="Q145" s="704">
        <f ca="1">'[113](C) Rev at 2016PGARate'!Q145</f>
        <v>440.55</v>
      </c>
    </row>
    <row r="146" spans="1:18">
      <c r="B146" s="4" t="s">
        <v>346</v>
      </c>
      <c r="D146" s="711"/>
      <c r="F146" s="706"/>
      <c r="G146" s="706"/>
      <c r="H146" s="706"/>
      <c r="I146" s="706"/>
      <c r="J146" s="706"/>
      <c r="K146" s="706"/>
      <c r="L146" s="706"/>
      <c r="M146" s="706"/>
      <c r="N146" s="706"/>
      <c r="O146" s="706"/>
      <c r="P146" s="706"/>
      <c r="Q146" s="706"/>
    </row>
    <row r="147" spans="1:18">
      <c r="C147" s="4" t="s">
        <v>366</v>
      </c>
      <c r="D147" s="711" t="s">
        <v>386</v>
      </c>
      <c r="E147" s="4" t="s">
        <v>361</v>
      </c>
      <c r="F147" s="706">
        <f ca="1">'[113](C) Rev at 2016PGARate'!F147</f>
        <v>0.13818</v>
      </c>
      <c r="G147" s="706">
        <f ca="1">'[113](C) Rev at 2016PGARate'!G147</f>
        <v>0.13818</v>
      </c>
      <c r="H147" s="706">
        <f ca="1">'[113](C) Rev at 2016PGARate'!H147</f>
        <v>0.13818</v>
      </c>
      <c r="I147" s="706">
        <f ca="1">'[113](C) Rev at 2016PGARate'!I147</f>
        <v>0.13818</v>
      </c>
      <c r="J147" s="706">
        <f ca="1">'[113](C) Rev at 2016PGARate'!J147</f>
        <v>0.13818</v>
      </c>
      <c r="K147" s="706">
        <f ca="1">'[113](C) Rev at 2016PGARate'!K147</f>
        <v>0.13818</v>
      </c>
      <c r="L147" s="706">
        <f ca="1">'[113](C) Rev at 2016PGARate'!L147</f>
        <v>0.13818</v>
      </c>
      <c r="M147" s="706">
        <f ca="1">'[113](C) Rev at 2016PGARate'!M147</f>
        <v>0.13818</v>
      </c>
      <c r="N147" s="706">
        <f ca="1">'[113](C) Rev at 2016PGARate'!N147</f>
        <v>0.13818</v>
      </c>
      <c r="O147" s="706">
        <f ca="1">'[113](C) Rev at 2016PGARate'!O147</f>
        <v>0.13818</v>
      </c>
      <c r="P147" s="706">
        <f ca="1">'[113](C) Rev at 2016PGARate'!P147</f>
        <v>0.13818</v>
      </c>
      <c r="Q147" s="706">
        <f ca="1">'[113](C) Rev at 2016PGARate'!Q147</f>
        <v>0.13818</v>
      </c>
    </row>
    <row r="148" spans="1:18">
      <c r="C148" s="4" t="s">
        <v>367</v>
      </c>
      <c r="D148" s="711" t="s">
        <v>386</v>
      </c>
      <c r="E148" s="4" t="s">
        <v>361</v>
      </c>
      <c r="F148" s="706">
        <f ca="1">'[113](C) Rev at 2016PGARate'!F148</f>
        <v>0.11123</v>
      </c>
      <c r="G148" s="706">
        <f ca="1">'[113](C) Rev at 2016PGARate'!G148</f>
        <v>0.11123</v>
      </c>
      <c r="H148" s="706">
        <f ca="1">'[113](C) Rev at 2016PGARate'!H148</f>
        <v>0.11123</v>
      </c>
      <c r="I148" s="706">
        <f ca="1">'[113](C) Rev at 2016PGARate'!I148</f>
        <v>0.11123</v>
      </c>
      <c r="J148" s="706">
        <f ca="1">'[113](C) Rev at 2016PGARate'!J148</f>
        <v>0.11123</v>
      </c>
      <c r="K148" s="706">
        <f ca="1">'[113](C) Rev at 2016PGARate'!K148</f>
        <v>0.11123</v>
      </c>
      <c r="L148" s="706">
        <f ca="1">'[113](C) Rev at 2016PGARate'!L148</f>
        <v>0.11123</v>
      </c>
      <c r="M148" s="706">
        <f ca="1">'[113](C) Rev at 2016PGARate'!M148</f>
        <v>0.11123</v>
      </c>
      <c r="N148" s="706">
        <f ca="1">'[113](C) Rev at 2016PGARate'!N148</f>
        <v>0.11123</v>
      </c>
      <c r="O148" s="706">
        <f ca="1">'[113](C) Rev at 2016PGARate'!O148</f>
        <v>0.11123</v>
      </c>
      <c r="P148" s="706">
        <f ca="1">'[113](C) Rev at 2016PGARate'!P148</f>
        <v>0.11123</v>
      </c>
      <c r="Q148" s="706">
        <f ca="1">'[113](C) Rev at 2016PGARate'!Q148</f>
        <v>0.11123</v>
      </c>
    </row>
    <row r="149" spans="1:18">
      <c r="B149" s="12" t="s">
        <v>383</v>
      </c>
      <c r="D149" s="711" t="s">
        <v>386</v>
      </c>
      <c r="E149" s="4" t="s">
        <v>361</v>
      </c>
      <c r="F149" s="706">
        <f ca="1">'[113](C) Rev at 2016PGARate'!F149</f>
        <v>6.9999999999999999E-4</v>
      </c>
      <c r="G149" s="706">
        <f ca="1">'[113](C) Rev at 2016PGARate'!G149</f>
        <v>6.9999999999999999E-4</v>
      </c>
      <c r="H149" s="706">
        <f ca="1">'[113](C) Rev at 2016PGARate'!H149</f>
        <v>6.9999999999999999E-4</v>
      </c>
      <c r="I149" s="706">
        <f ca="1">'[113](C) Rev at 2016PGARate'!I149</f>
        <v>6.9999999999999999E-4</v>
      </c>
      <c r="J149" s="706">
        <f ca="1">'[113](C) Rev at 2016PGARate'!J149</f>
        <v>6.9999999999999999E-4</v>
      </c>
      <c r="K149" s="706">
        <f ca="1">'[113](C) Rev at 2016PGARate'!K149</f>
        <v>6.9999999999999999E-4</v>
      </c>
      <c r="L149" s="706">
        <f ca="1">'[113](C) Rev at 2016PGARate'!L149</f>
        <v>6.9999999999999999E-4</v>
      </c>
      <c r="M149" s="706">
        <f ca="1">'[113](C) Rev at 2016PGARate'!M149</f>
        <v>6.9999999999999999E-4</v>
      </c>
      <c r="N149" s="706">
        <f ca="1">'[113](C) Rev at 2016PGARate'!N149</f>
        <v>6.9999999999999999E-4</v>
      </c>
      <c r="O149" s="706">
        <f ca="1">'[113](C) Rev at 2016PGARate'!O149</f>
        <v>6.9999999999999999E-4</v>
      </c>
      <c r="P149" s="706">
        <f ca="1">'[113](C) Rev at 2016PGARate'!P149</f>
        <v>6.9999999999999999E-4</v>
      </c>
      <c r="Q149" s="706">
        <f ca="1">'[113](C) Rev at 2016PGARate'!Q149</f>
        <v>6.9999999999999999E-4</v>
      </c>
    </row>
    <row r="150" spans="1:18">
      <c r="B150" s="4" t="s">
        <v>384</v>
      </c>
      <c r="D150" s="711" t="s">
        <v>386</v>
      </c>
      <c r="E150" s="4" t="s">
        <v>361</v>
      </c>
      <c r="F150" s="706">
        <f ca="1">'[113](C) Rev at 2016PGARate'!F150</f>
        <v>-5.3899999999999998E-3</v>
      </c>
      <c r="G150" s="706">
        <f ca="1">'[113](C) Rev at 2016PGARate'!G150</f>
        <v>-5.3899999999999998E-3</v>
      </c>
      <c r="H150" s="706">
        <f ca="1">'[113](C) Rev at 2016PGARate'!H150</f>
        <v>-5.3899999999999998E-3</v>
      </c>
      <c r="I150" s="706">
        <f ca="1">'[113](C) Rev at 2016PGARate'!I150</f>
        <v>-5.3899999999999998E-3</v>
      </c>
      <c r="J150" s="706">
        <f ca="1">'[113](C) Rev at 2016PGARate'!J150</f>
        <v>-5.3899999999999998E-3</v>
      </c>
      <c r="K150" s="706">
        <f ca="1">'[113](C) Rev at 2016PGARate'!K150</f>
        <v>-5.3899999999999998E-3</v>
      </c>
      <c r="L150" s="706">
        <f ca="1">'[113](C) Rev at 2016PGARate'!L150</f>
        <v>-5.3899999999999998E-3</v>
      </c>
      <c r="M150" s="706">
        <f ca="1">'[113](C) Rev at 2016PGARate'!M150</f>
        <v>-5.3899999999999998E-3</v>
      </c>
      <c r="N150" s="706">
        <f ca="1">'[113](C) Rev at 2016PGARate'!N150</f>
        <v>-5.3899999999999998E-3</v>
      </c>
      <c r="O150" s="706">
        <f ca="1">'[113](C) Rev at 2016PGARate'!O150</f>
        <v>-5.3899999999999998E-3</v>
      </c>
      <c r="P150" s="706">
        <f ca="1">'[113](C) Rev at 2016PGARate'!P150</f>
        <v>-5.3899999999999998E-3</v>
      </c>
      <c r="Q150" s="706">
        <f ca="1">'[113](C) Rev at 2016PGARate'!Q150</f>
        <v>-5.3899999999999998E-3</v>
      </c>
    </row>
    <row r="151" spans="1:18">
      <c r="A151" s="12"/>
      <c r="B151" s="4" t="s">
        <v>370</v>
      </c>
      <c r="D151" s="711" t="s">
        <v>386</v>
      </c>
      <c r="E151" s="4" t="s">
        <v>361</v>
      </c>
      <c r="F151" s="704">
        <f ca="1">'[113](C) Rev at 2016PGARate'!F151</f>
        <v>1.1499999999999999</v>
      </c>
      <c r="G151" s="704">
        <f ca="1">'[113](C) Rev at 2016PGARate'!G151</f>
        <v>1.1499999999999999</v>
      </c>
      <c r="H151" s="704">
        <f ca="1">'[113](C) Rev at 2016PGARate'!H151</f>
        <v>1.1499999999999999</v>
      </c>
      <c r="I151" s="704">
        <f ca="1">'[113](C) Rev at 2016PGARate'!I151</f>
        <v>1.1499999999999999</v>
      </c>
      <c r="J151" s="704">
        <f ca="1">'[113](C) Rev at 2016PGARate'!J151</f>
        <v>1.1499999999999999</v>
      </c>
      <c r="K151" s="704">
        <f ca="1">'[113](C) Rev at 2016PGARate'!K151</f>
        <v>1.1499999999999999</v>
      </c>
      <c r="L151" s="704">
        <f ca="1">'[113](C) Rev at 2016PGARate'!L151</f>
        <v>1.1499999999999999</v>
      </c>
      <c r="M151" s="704">
        <f ca="1">'[113](C) Rev at 2016PGARate'!M151</f>
        <v>1.1499999999999999</v>
      </c>
      <c r="N151" s="704">
        <f ca="1">'[113](C) Rev at 2016PGARate'!N151</f>
        <v>1.1499999999999999</v>
      </c>
      <c r="O151" s="704">
        <f ca="1">'[113](C) Rev at 2016PGARate'!O151</f>
        <v>1.1499999999999999</v>
      </c>
      <c r="P151" s="704">
        <f ca="1">'[113](C) Rev at 2016PGARate'!P151</f>
        <v>1.1499999999999999</v>
      </c>
      <c r="Q151" s="704">
        <f ca="1">'[113](C) Rev at 2016PGARate'!Q151</f>
        <v>1.1499999999999999</v>
      </c>
    </row>
    <row r="152" spans="1:18">
      <c r="B152" s="4" t="s">
        <v>372</v>
      </c>
      <c r="D152" s="711" t="s">
        <v>386</v>
      </c>
      <c r="E152" s="4" t="s">
        <v>205</v>
      </c>
      <c r="F152" s="704">
        <f ca="1">'[113](C) Rev at 2016PGARate'!F152</f>
        <v>124.36</v>
      </c>
      <c r="G152" s="704">
        <f ca="1">'[113](C) Rev at 2016PGARate'!G152</f>
        <v>124.36</v>
      </c>
      <c r="H152" s="704">
        <f ca="1">'[113](C) Rev at 2016PGARate'!H152</f>
        <v>124.36</v>
      </c>
      <c r="I152" s="704">
        <f ca="1">'[113](C) Rev at 2016PGARate'!I152</f>
        <v>124.36</v>
      </c>
      <c r="J152" s="704">
        <f ca="1">'[113](C) Rev at 2016PGARate'!J152</f>
        <v>124.36</v>
      </c>
      <c r="K152" s="704">
        <f ca="1">'[113](C) Rev at 2016PGARate'!K152</f>
        <v>124.36</v>
      </c>
      <c r="L152" s="704">
        <f ca="1">'[113](C) Rev at 2016PGARate'!L152</f>
        <v>124.36</v>
      </c>
      <c r="M152" s="704">
        <f ca="1">'[113](C) Rev at 2016PGARate'!M152</f>
        <v>124.36</v>
      </c>
      <c r="N152" s="704">
        <f ca="1">'[113](C) Rev at 2016PGARate'!N152</f>
        <v>124.36</v>
      </c>
      <c r="O152" s="704">
        <f ca="1">'[113](C) Rev at 2016PGARate'!O152</f>
        <v>124.36</v>
      </c>
      <c r="P152" s="704">
        <f ca="1">'[113](C) Rev at 2016PGARate'!P152</f>
        <v>124.36</v>
      </c>
      <c r="Q152" s="704">
        <f ca="1">'[113](C) Rev at 2016PGARate'!Q152</f>
        <v>124.36</v>
      </c>
    </row>
    <row r="154" spans="1:18">
      <c r="B154" s="231" t="s">
        <v>387</v>
      </c>
    </row>
    <row r="155" spans="1:18">
      <c r="B155" s="4" t="s">
        <v>205</v>
      </c>
      <c r="E155" s="4" t="s">
        <v>205</v>
      </c>
      <c r="F155" s="105">
        <f ca="1">[113]Data!C201</f>
        <v>69.032247779549081</v>
      </c>
      <c r="G155" s="105">
        <f ca="1">[113]Data!D201</f>
        <v>69</v>
      </c>
      <c r="H155" s="105">
        <f ca="1">[113]Data!E201</f>
        <v>69</v>
      </c>
      <c r="I155" s="105">
        <f ca="1">[113]Data!F201</f>
        <v>69</v>
      </c>
      <c r="J155" s="105">
        <f ca="1">[113]Data!G201</f>
        <v>69</v>
      </c>
      <c r="K155" s="105">
        <f ca="1">[113]Data!H201</f>
        <v>69</v>
      </c>
      <c r="L155" s="105">
        <f ca="1">[113]Data!I201</f>
        <v>69</v>
      </c>
      <c r="M155" s="105">
        <f ca="1">[113]Data!J201</f>
        <v>69</v>
      </c>
      <c r="N155" s="105">
        <f ca="1">[113]Data!K201</f>
        <v>70</v>
      </c>
      <c r="O155" s="105">
        <f ca="1">[113]Data!L201</f>
        <v>70</v>
      </c>
      <c r="P155" s="105">
        <f ca="1">[113]Data!M201</f>
        <v>70</v>
      </c>
      <c r="Q155" s="105">
        <f ca="1">[113]Data!N201</f>
        <v>70</v>
      </c>
      <c r="R155" s="159">
        <f ca="1">SUM(F155:Q155)</f>
        <v>832.03224777954915</v>
      </c>
    </row>
    <row r="156" spans="1:18">
      <c r="B156" s="4" t="s">
        <v>104</v>
      </c>
      <c r="D156" s="12"/>
      <c r="E156" s="12"/>
      <c r="F156" s="701"/>
      <c r="G156" s="701"/>
      <c r="H156" s="701"/>
      <c r="I156" s="701"/>
      <c r="J156" s="701"/>
      <c r="K156" s="701"/>
      <c r="L156" s="701"/>
      <c r="M156" s="701"/>
      <c r="N156" s="701"/>
      <c r="O156" s="701"/>
      <c r="P156" s="701"/>
      <c r="Q156" s="701"/>
      <c r="R156" s="345"/>
    </row>
    <row r="157" spans="1:18">
      <c r="C157" s="4" t="s">
        <v>374</v>
      </c>
      <c r="D157" s="711" t="s">
        <v>386</v>
      </c>
      <c r="E157" s="12" t="s">
        <v>207</v>
      </c>
      <c r="F157" s="102">
        <f ca="1">'[113](C) Rev at Actual Rates'!F157</f>
        <v>60901.27</v>
      </c>
      <c r="G157" s="102">
        <f ca="1">'[113](C) Rev at Actual Rates'!G157</f>
        <v>62100</v>
      </c>
      <c r="H157" s="102">
        <f ca="1">'[113](C) Rev at Actual Rates'!H157</f>
        <v>62100</v>
      </c>
      <c r="I157" s="102">
        <f ca="1">'[113](C) Rev at Actual Rates'!I157</f>
        <v>62100</v>
      </c>
      <c r="J157" s="102">
        <f ca="1">'[113](C) Rev at Actual Rates'!J157</f>
        <v>62070</v>
      </c>
      <c r="K157" s="102">
        <f ca="1">'[113](C) Rev at Actual Rates'!K157</f>
        <v>62130</v>
      </c>
      <c r="L157" s="102">
        <f ca="1">'[113](C) Rev at Actual Rates'!L157</f>
        <v>61948.27</v>
      </c>
      <c r="M157" s="102">
        <f ca="1">'[113](C) Rev at Actual Rates'!M157</f>
        <v>60616.32</v>
      </c>
      <c r="N157" s="102">
        <f ca="1">'[113](C) Rev at Actual Rates'!N157</f>
        <v>60677.89</v>
      </c>
      <c r="O157" s="102">
        <f ca="1">'[113](C) Rev at Actual Rates'!O157</f>
        <v>60044.3</v>
      </c>
      <c r="P157" s="102">
        <f ca="1">'[113](C) Rev at Actual Rates'!P157</f>
        <v>58542.68</v>
      </c>
      <c r="Q157" s="102">
        <f ca="1">'[113](C) Rev at Actual Rates'!Q157</f>
        <v>60083.53</v>
      </c>
      <c r="R157" s="345">
        <f ca="1">SUM(F157:Q157)</f>
        <v>733314.26000000013</v>
      </c>
    </row>
    <row r="158" spans="1:18" s="12" customFormat="1">
      <c r="C158" s="4" t="s">
        <v>375</v>
      </c>
      <c r="D158" s="711" t="s">
        <v>386</v>
      </c>
      <c r="E158" s="12" t="s">
        <v>207</v>
      </c>
      <c r="F158" s="102">
        <f ca="1">'[113](C) Rev at Actual Rates'!F158</f>
        <v>205330.67</v>
      </c>
      <c r="G158" s="102">
        <f ca="1">'[113](C) Rev at Actual Rates'!G158</f>
        <v>246619.86</v>
      </c>
      <c r="H158" s="102">
        <f ca="1">'[113](C) Rev at Actual Rates'!H158</f>
        <v>253695.62</v>
      </c>
      <c r="I158" s="102">
        <f ca="1">'[113](C) Rev at Actual Rates'!I158</f>
        <v>255351.93</v>
      </c>
      <c r="J158" s="102">
        <f ca="1">'[113](C) Rev at Actual Rates'!J158</f>
        <v>244246.48</v>
      </c>
      <c r="K158" s="102">
        <f ca="1">'[113](C) Rev at Actual Rates'!K158</f>
        <v>246836.75</v>
      </c>
      <c r="L158" s="102">
        <f ca="1">'[113](C) Rev at Actual Rates'!L158</f>
        <v>214231.22</v>
      </c>
      <c r="M158" s="102">
        <f ca="1">'[113](C) Rev at Actual Rates'!M158</f>
        <v>200873.47</v>
      </c>
      <c r="N158" s="102">
        <f ca="1">'[113](C) Rev at Actual Rates'!N158</f>
        <v>190401.45</v>
      </c>
      <c r="O158" s="102">
        <f ca="1">'[113](C) Rev at Actual Rates'!O158</f>
        <v>178185.64</v>
      </c>
      <c r="P158" s="102">
        <f ca="1">'[113](C) Rev at Actual Rates'!P158</f>
        <v>176445.66</v>
      </c>
      <c r="Q158" s="102">
        <f ca="1">'[113](C) Rev at Actual Rates'!Q158</f>
        <v>179895.84</v>
      </c>
      <c r="R158" s="345">
        <f ca="1">SUM(F158:Q158)</f>
        <v>2592114.59</v>
      </c>
    </row>
    <row r="159" spans="1:18" s="12" customFormat="1">
      <c r="C159" s="4" t="s">
        <v>367</v>
      </c>
      <c r="D159" s="711" t="s">
        <v>386</v>
      </c>
      <c r="E159" s="12" t="s">
        <v>207</v>
      </c>
      <c r="F159" s="345">
        <f t="shared" ref="F159:Q159" ca="1" si="37">F160-F157-F158</f>
        <v>548462.19999999995</v>
      </c>
      <c r="G159" s="345">
        <f t="shared" ca="1" si="37"/>
        <v>616235.30000000005</v>
      </c>
      <c r="H159" s="345">
        <f t="shared" ca="1" si="37"/>
        <v>709266.86</v>
      </c>
      <c r="I159" s="345">
        <f t="shared" ca="1" si="37"/>
        <v>707639.55</v>
      </c>
      <c r="J159" s="345">
        <f t="shared" ca="1" si="37"/>
        <v>630031.28</v>
      </c>
      <c r="K159" s="345">
        <f t="shared" ca="1" si="37"/>
        <v>691015.1</v>
      </c>
      <c r="L159" s="345">
        <f t="shared" ca="1" si="37"/>
        <v>584393.59000000008</v>
      </c>
      <c r="M159" s="345">
        <f t="shared" ca="1" si="37"/>
        <v>539913.29</v>
      </c>
      <c r="N159" s="345">
        <f t="shared" ca="1" si="37"/>
        <v>529128.53</v>
      </c>
      <c r="O159" s="345">
        <f t="shared" ca="1" si="37"/>
        <v>480660.87</v>
      </c>
      <c r="P159" s="345">
        <f t="shared" ca="1" si="37"/>
        <v>524250.89999999991</v>
      </c>
      <c r="Q159" s="345">
        <f t="shared" ca="1" si="37"/>
        <v>498588.94000000006</v>
      </c>
      <c r="R159" s="345">
        <f ca="1">SUM(F159:Q159)</f>
        <v>7059586.4100000011</v>
      </c>
    </row>
    <row r="160" spans="1:18">
      <c r="C160" s="4" t="s">
        <v>376</v>
      </c>
      <c r="D160" s="711" t="s">
        <v>386</v>
      </c>
      <c r="E160" s="4" t="s">
        <v>207</v>
      </c>
      <c r="F160" s="709">
        <f ca="1">'[113]Weather Adj'!D163</f>
        <v>814694.14</v>
      </c>
      <c r="G160" s="709">
        <f ca="1">'[113]Weather Adj'!E163</f>
        <v>924955.16</v>
      </c>
      <c r="H160" s="709">
        <f ca="1">'[113]Weather Adj'!F163</f>
        <v>1025062.48</v>
      </c>
      <c r="I160" s="709">
        <f ca="1">'[113]Weather Adj'!G163</f>
        <v>1025091.48</v>
      </c>
      <c r="J160" s="709">
        <f ca="1">'[113]Weather Adj'!H163</f>
        <v>936347.76</v>
      </c>
      <c r="K160" s="709">
        <f ca="1">'[113]Weather Adj'!I163</f>
        <v>999981.85</v>
      </c>
      <c r="L160" s="709">
        <f ca="1">'[113]Weather Adj'!J163</f>
        <v>860573.08000000007</v>
      </c>
      <c r="M160" s="709">
        <f ca="1">'[113]Weather Adj'!K163</f>
        <v>801403.08</v>
      </c>
      <c r="N160" s="709">
        <f ca="1">'[113]Weather Adj'!L163</f>
        <v>780207.87000000011</v>
      </c>
      <c r="O160" s="709">
        <f ca="1">'[113]Weather Adj'!M163</f>
        <v>718890.81</v>
      </c>
      <c r="P160" s="709">
        <f ca="1">'[113]Weather Adj'!N163</f>
        <v>759239.24</v>
      </c>
      <c r="Q160" s="709">
        <f ca="1">'[113]Weather Adj'!O163</f>
        <v>738568.31</v>
      </c>
      <c r="R160" s="155">
        <f ca="1">SUM(R157:R159)</f>
        <v>10385015.260000002</v>
      </c>
    </row>
    <row r="161" spans="1:18" s="12" customFormat="1">
      <c r="B161" s="12" t="s">
        <v>235</v>
      </c>
      <c r="D161" s="711" t="s">
        <v>386</v>
      </c>
      <c r="E161" s="12" t="s">
        <v>377</v>
      </c>
      <c r="F161" s="699">
        <f ca="1">[113]Data!C222</f>
        <v>46947</v>
      </c>
      <c r="G161" s="699">
        <f ca="1">[113]Data!D222</f>
        <v>47447.966999999997</v>
      </c>
      <c r="H161" s="699">
        <f ca="1">[113]Data!E222</f>
        <v>47710</v>
      </c>
      <c r="I161" s="699">
        <f ca="1">[113]Data!F222</f>
        <v>47910</v>
      </c>
      <c r="J161" s="699">
        <f ca="1">[113]Data!G222</f>
        <v>47880.167000000001</v>
      </c>
      <c r="K161" s="699">
        <f ca="1">[113]Data!H222</f>
        <v>47939.832999999999</v>
      </c>
      <c r="L161" s="699">
        <f ca="1">[113]Data!I222</f>
        <v>48290</v>
      </c>
      <c r="M161" s="699">
        <f ca="1">[113]Data!J222</f>
        <v>46667</v>
      </c>
      <c r="N161" s="699">
        <f ca="1">[113]Data!K222</f>
        <v>45133</v>
      </c>
      <c r="O161" s="699">
        <f ca="1">[113]Data!L222</f>
        <v>44736</v>
      </c>
      <c r="P161" s="699">
        <f ca="1">[113]Data!M222</f>
        <v>44736</v>
      </c>
      <c r="Q161" s="699">
        <f ca="1">[113]Data!N222</f>
        <v>44736</v>
      </c>
      <c r="R161" s="345">
        <f ca="1">SUM(F161:Q161)</f>
        <v>560132.96699999995</v>
      </c>
    </row>
    <row r="162" spans="1:18" s="12" customFormat="1">
      <c r="B162" s="12" t="s">
        <v>372</v>
      </c>
      <c r="D162" s="711" t="s">
        <v>386</v>
      </c>
      <c r="E162" s="12" t="s">
        <v>205</v>
      </c>
      <c r="F162" s="159">
        <f t="shared" ref="F162:Q162" ca="1" si="38">F155</f>
        <v>69.032247779549081</v>
      </c>
      <c r="G162" s="159">
        <f t="shared" ca="1" si="38"/>
        <v>69</v>
      </c>
      <c r="H162" s="159">
        <f t="shared" ca="1" si="38"/>
        <v>69</v>
      </c>
      <c r="I162" s="159">
        <f t="shared" ca="1" si="38"/>
        <v>69</v>
      </c>
      <c r="J162" s="159">
        <f t="shared" ca="1" si="38"/>
        <v>69</v>
      </c>
      <c r="K162" s="159">
        <f t="shared" ca="1" si="38"/>
        <v>69</v>
      </c>
      <c r="L162" s="159">
        <f t="shared" ca="1" si="38"/>
        <v>69</v>
      </c>
      <c r="M162" s="159">
        <f t="shared" ca="1" si="38"/>
        <v>69</v>
      </c>
      <c r="N162" s="159">
        <f t="shared" ca="1" si="38"/>
        <v>70</v>
      </c>
      <c r="O162" s="159">
        <f t="shared" ca="1" si="38"/>
        <v>70</v>
      </c>
      <c r="P162" s="159">
        <f t="shared" ca="1" si="38"/>
        <v>70</v>
      </c>
      <c r="Q162" s="159">
        <f t="shared" ca="1" si="38"/>
        <v>70</v>
      </c>
      <c r="R162" s="159">
        <f ca="1">SUM(F162:Q162)</f>
        <v>832.03224777954915</v>
      </c>
    </row>
    <row r="163" spans="1:18">
      <c r="F163" s="104"/>
      <c r="G163" s="104"/>
      <c r="H163" s="104"/>
      <c r="I163" s="104"/>
      <c r="J163" s="104"/>
      <c r="K163" s="104"/>
      <c r="L163" s="104"/>
      <c r="M163" s="104"/>
      <c r="N163" s="104"/>
      <c r="O163" s="104"/>
      <c r="P163" s="104"/>
      <c r="Q163" s="104"/>
      <c r="R163" s="104"/>
    </row>
    <row r="164" spans="1:18">
      <c r="B164" s="231" t="s">
        <v>388</v>
      </c>
    </row>
    <row r="165" spans="1:18">
      <c r="A165" s="4" t="s">
        <v>354</v>
      </c>
      <c r="B165" s="4" t="s">
        <v>359</v>
      </c>
      <c r="D165" s="711" t="s">
        <v>386</v>
      </c>
      <c r="F165" s="15">
        <f t="shared" ref="F165:Q165" ca="1" si="39">F145*F155</f>
        <v>30412.156759280348</v>
      </c>
      <c r="G165" s="15">
        <f t="shared" ca="1" si="39"/>
        <v>30397.95</v>
      </c>
      <c r="H165" s="15">
        <f t="shared" ca="1" si="39"/>
        <v>30397.95</v>
      </c>
      <c r="I165" s="15">
        <f t="shared" ca="1" si="39"/>
        <v>30397.95</v>
      </c>
      <c r="J165" s="15">
        <f t="shared" ca="1" si="39"/>
        <v>30397.95</v>
      </c>
      <c r="K165" s="15">
        <f t="shared" ca="1" si="39"/>
        <v>30397.95</v>
      </c>
      <c r="L165" s="15">
        <f t="shared" ca="1" si="39"/>
        <v>30397.95</v>
      </c>
      <c r="M165" s="15">
        <f t="shared" ca="1" si="39"/>
        <v>30397.95</v>
      </c>
      <c r="N165" s="15">
        <f t="shared" ca="1" si="39"/>
        <v>30838.5</v>
      </c>
      <c r="O165" s="15">
        <f t="shared" ca="1" si="39"/>
        <v>30838.5</v>
      </c>
      <c r="P165" s="15">
        <f t="shared" ca="1" si="39"/>
        <v>30838.5</v>
      </c>
      <c r="Q165" s="15">
        <f t="shared" ca="1" si="39"/>
        <v>30838.5</v>
      </c>
      <c r="R165" s="15">
        <f ca="1">SUM(F165:Q165)</f>
        <v>366551.80675928039</v>
      </c>
    </row>
    <row r="166" spans="1:18">
      <c r="B166" s="4" t="s">
        <v>346</v>
      </c>
      <c r="F166" s="15"/>
      <c r="G166" s="15"/>
      <c r="H166" s="15"/>
      <c r="I166" s="15"/>
      <c r="J166" s="15"/>
      <c r="K166" s="15"/>
      <c r="L166" s="15"/>
      <c r="M166" s="15"/>
      <c r="N166" s="15"/>
      <c r="O166" s="15"/>
      <c r="P166" s="15"/>
      <c r="Q166" s="15"/>
      <c r="R166" s="15"/>
    </row>
    <row r="167" spans="1:18">
      <c r="C167" s="4" t="s">
        <v>374</v>
      </c>
      <c r="F167" s="710">
        <v>0</v>
      </c>
      <c r="G167" s="710">
        <v>0</v>
      </c>
      <c r="H167" s="710">
        <v>0</v>
      </c>
      <c r="I167" s="710">
        <v>0</v>
      </c>
      <c r="J167" s="710">
        <v>0</v>
      </c>
      <c r="K167" s="710">
        <v>0</v>
      </c>
      <c r="L167" s="710">
        <v>0</v>
      </c>
      <c r="M167" s="710">
        <v>0</v>
      </c>
      <c r="N167" s="710">
        <v>0</v>
      </c>
      <c r="O167" s="710">
        <v>0</v>
      </c>
      <c r="P167" s="710">
        <v>0</v>
      </c>
      <c r="Q167" s="710">
        <v>0</v>
      </c>
      <c r="R167" s="710">
        <f t="shared" ref="R167:R174" si="40">SUM(F167:Q167)</f>
        <v>0</v>
      </c>
    </row>
    <row r="168" spans="1:18">
      <c r="C168" s="4" t="s">
        <v>375</v>
      </c>
      <c r="D168" s="711" t="s">
        <v>386</v>
      </c>
      <c r="F168" s="15">
        <f t="shared" ref="F168:Q169" ca="1" si="41">F147*F158</f>
        <v>28372.591980600002</v>
      </c>
      <c r="G168" s="15">
        <f t="shared" ca="1" si="41"/>
        <v>34077.932254799998</v>
      </c>
      <c r="H168" s="15">
        <f t="shared" ca="1" si="41"/>
        <v>35055.6607716</v>
      </c>
      <c r="I168" s="15">
        <f t="shared" ca="1" si="41"/>
        <v>35284.529687399998</v>
      </c>
      <c r="J168" s="15">
        <f t="shared" ca="1" si="41"/>
        <v>33749.9786064</v>
      </c>
      <c r="K168" s="15">
        <f t="shared" ca="1" si="41"/>
        <v>34107.902114999997</v>
      </c>
      <c r="L168" s="15">
        <f t="shared" ca="1" si="41"/>
        <v>29602.469979599999</v>
      </c>
      <c r="M168" s="15">
        <f t="shared" ca="1" si="41"/>
        <v>27756.6960846</v>
      </c>
      <c r="N168" s="15">
        <f t="shared" ca="1" si="41"/>
        <v>26309.672361000001</v>
      </c>
      <c r="O168" s="15">
        <f t="shared" ca="1" si="41"/>
        <v>24621.691735200002</v>
      </c>
      <c r="P168" s="15">
        <f t="shared" ca="1" si="41"/>
        <v>24381.2612988</v>
      </c>
      <c r="Q168" s="15">
        <f t="shared" ca="1" si="41"/>
        <v>24858.007171199999</v>
      </c>
      <c r="R168" s="15">
        <f t="shared" ca="1" si="40"/>
        <v>358178.39404619997</v>
      </c>
    </row>
    <row r="169" spans="1:18">
      <c r="C169" s="4" t="s">
        <v>367</v>
      </c>
      <c r="D169" s="711" t="s">
        <v>386</v>
      </c>
      <c r="F169" s="15">
        <f t="shared" ca="1" si="41"/>
        <v>61005.450505999994</v>
      </c>
      <c r="G169" s="15">
        <f t="shared" ca="1" si="41"/>
        <v>68543.852419000003</v>
      </c>
      <c r="H169" s="15">
        <f t="shared" ca="1" si="41"/>
        <v>78891.752837799999</v>
      </c>
      <c r="I169" s="15">
        <f t="shared" ca="1" si="41"/>
        <v>78710.747146499998</v>
      </c>
      <c r="J169" s="15">
        <f t="shared" ca="1" si="41"/>
        <v>70078.379274399995</v>
      </c>
      <c r="K169" s="15">
        <f t="shared" ca="1" si="41"/>
        <v>76861.609572999994</v>
      </c>
      <c r="L169" s="15">
        <f t="shared" ca="1" si="41"/>
        <v>65002.099015700005</v>
      </c>
      <c r="M169" s="15">
        <f t="shared" ca="1" si="41"/>
        <v>60054.555246700002</v>
      </c>
      <c r="N169" s="15">
        <f t="shared" ca="1" si="41"/>
        <v>58854.966391900001</v>
      </c>
      <c r="O169" s="15">
        <f t="shared" ca="1" si="41"/>
        <v>53463.9085701</v>
      </c>
      <c r="P169" s="15">
        <f t="shared" ca="1" si="41"/>
        <v>58312.427606999991</v>
      </c>
      <c r="Q169" s="15">
        <f t="shared" ca="1" si="41"/>
        <v>55458.047796200008</v>
      </c>
      <c r="R169" s="15">
        <f t="shared" ca="1" si="40"/>
        <v>785237.79638429987</v>
      </c>
    </row>
    <row r="170" spans="1:18">
      <c r="A170" s="4" t="s">
        <v>354</v>
      </c>
      <c r="C170" s="4" t="s">
        <v>378</v>
      </c>
      <c r="F170" s="54">
        <f t="shared" ref="F170:Q170" ca="1" si="42">SUM(F167:F169)</f>
        <v>89378.042486599996</v>
      </c>
      <c r="G170" s="54">
        <f t="shared" ca="1" si="42"/>
        <v>102621.78467379999</v>
      </c>
      <c r="H170" s="54">
        <f t="shared" ca="1" si="42"/>
        <v>113947.4136094</v>
      </c>
      <c r="I170" s="54">
        <f t="shared" ca="1" si="42"/>
        <v>113995.27683389999</v>
      </c>
      <c r="J170" s="54">
        <f t="shared" ca="1" si="42"/>
        <v>103828.3578808</v>
      </c>
      <c r="K170" s="54">
        <f t="shared" ca="1" si="42"/>
        <v>110969.511688</v>
      </c>
      <c r="L170" s="54">
        <f t="shared" ca="1" si="42"/>
        <v>94604.568995300011</v>
      </c>
      <c r="M170" s="54">
        <f t="shared" ca="1" si="42"/>
        <v>87811.251331300009</v>
      </c>
      <c r="N170" s="54">
        <f t="shared" ca="1" si="42"/>
        <v>85164.638752900006</v>
      </c>
      <c r="O170" s="54">
        <f t="shared" ca="1" si="42"/>
        <v>78085.600305300002</v>
      </c>
      <c r="P170" s="54">
        <f t="shared" ca="1" si="42"/>
        <v>82693.688905799994</v>
      </c>
      <c r="Q170" s="54">
        <f t="shared" ca="1" si="42"/>
        <v>80316.054967400007</v>
      </c>
      <c r="R170" s="54">
        <f t="shared" ca="1" si="40"/>
        <v>1143416.1904304998</v>
      </c>
    </row>
    <row r="171" spans="1:18">
      <c r="A171" s="4" t="s">
        <v>355</v>
      </c>
      <c r="B171" s="12" t="s">
        <v>383</v>
      </c>
      <c r="D171" s="711" t="s">
        <v>386</v>
      </c>
      <c r="F171" s="56">
        <f t="shared" ref="F171:Q171" ca="1" si="43">F149*F160</f>
        <v>570.28589799999997</v>
      </c>
      <c r="G171" s="56">
        <f t="shared" ca="1" si="43"/>
        <v>647.46861200000001</v>
      </c>
      <c r="H171" s="56">
        <f t="shared" ca="1" si="43"/>
        <v>717.54373599999997</v>
      </c>
      <c r="I171" s="56">
        <f t="shared" ca="1" si="43"/>
        <v>717.56403599999999</v>
      </c>
      <c r="J171" s="56">
        <f t="shared" ca="1" si="43"/>
        <v>655.44343200000003</v>
      </c>
      <c r="K171" s="56">
        <f t="shared" ca="1" si="43"/>
        <v>699.98729500000002</v>
      </c>
      <c r="L171" s="56">
        <f t="shared" ca="1" si="43"/>
        <v>602.40115600000001</v>
      </c>
      <c r="M171" s="56">
        <f t="shared" ca="1" si="43"/>
        <v>560.98215599999992</v>
      </c>
      <c r="N171" s="56">
        <f t="shared" ca="1" si="43"/>
        <v>546.14550900000006</v>
      </c>
      <c r="O171" s="56">
        <f t="shared" ca="1" si="43"/>
        <v>503.22356700000006</v>
      </c>
      <c r="P171" s="56">
        <f t="shared" ca="1" si="43"/>
        <v>531.46746799999994</v>
      </c>
      <c r="Q171" s="56">
        <f t="shared" ca="1" si="43"/>
        <v>516.99781700000005</v>
      </c>
      <c r="R171" s="56">
        <f t="shared" ca="1" si="40"/>
        <v>7269.5106820000001</v>
      </c>
    </row>
    <row r="172" spans="1:18">
      <c r="A172" s="4" t="s">
        <v>354</v>
      </c>
      <c r="B172" s="4" t="s">
        <v>384</v>
      </c>
      <c r="F172" s="56">
        <f t="shared" ref="F172:Q174" ca="1" si="44">F150*F160</f>
        <v>-4391.2014146000001</v>
      </c>
      <c r="G172" s="56">
        <f t="shared" ca="1" si="44"/>
        <v>-4985.5083124000002</v>
      </c>
      <c r="H172" s="56">
        <f t="shared" ca="1" si="44"/>
        <v>-5525.0867671999995</v>
      </c>
      <c r="I172" s="56">
        <f t="shared" ca="1" si="44"/>
        <v>-5525.2430771999998</v>
      </c>
      <c r="J172" s="56">
        <f t="shared" ca="1" si="44"/>
        <v>-5046.9144263999997</v>
      </c>
      <c r="K172" s="56">
        <f t="shared" ca="1" si="44"/>
        <v>-5389.9021714999999</v>
      </c>
      <c r="L172" s="56">
        <f t="shared" ca="1" si="44"/>
        <v>-4638.4889012000003</v>
      </c>
      <c r="M172" s="56">
        <f t="shared" ca="1" si="44"/>
        <v>-4319.5626011999993</v>
      </c>
      <c r="N172" s="56">
        <f t="shared" ca="1" si="44"/>
        <v>-4205.3204193000001</v>
      </c>
      <c r="O172" s="56">
        <f t="shared" ca="1" si="44"/>
        <v>-3874.8214659</v>
      </c>
      <c r="P172" s="56">
        <f t="shared" ca="1" si="44"/>
        <v>-4092.2995035999998</v>
      </c>
      <c r="Q172" s="56">
        <f t="shared" ca="1" si="44"/>
        <v>-3980.8831909</v>
      </c>
      <c r="R172" s="56">
        <f t="shared" ca="1" si="40"/>
        <v>-55975.232251399997</v>
      </c>
    </row>
    <row r="173" spans="1:18">
      <c r="A173" s="4" t="s">
        <v>354</v>
      </c>
      <c r="B173" s="4" t="s">
        <v>370</v>
      </c>
      <c r="D173" s="711" t="s">
        <v>386</v>
      </c>
      <c r="F173" s="15">
        <f t="shared" ca="1" si="44"/>
        <v>53989.049999999996</v>
      </c>
      <c r="G173" s="15">
        <f t="shared" ca="1" si="44"/>
        <v>54565.162049999992</v>
      </c>
      <c r="H173" s="15">
        <f t="shared" ca="1" si="44"/>
        <v>54866.499999999993</v>
      </c>
      <c r="I173" s="15">
        <f t="shared" ca="1" si="44"/>
        <v>55096.499999999993</v>
      </c>
      <c r="J173" s="15">
        <f t="shared" ca="1" si="44"/>
        <v>55062.192049999998</v>
      </c>
      <c r="K173" s="15">
        <f t="shared" ca="1" si="44"/>
        <v>55130.807949999995</v>
      </c>
      <c r="L173" s="15">
        <f t="shared" ca="1" si="44"/>
        <v>55533.499999999993</v>
      </c>
      <c r="M173" s="15">
        <f t="shared" ca="1" si="44"/>
        <v>53667.049999999996</v>
      </c>
      <c r="N173" s="15">
        <f t="shared" ca="1" si="44"/>
        <v>51902.95</v>
      </c>
      <c r="O173" s="15">
        <f t="shared" ca="1" si="44"/>
        <v>51446.399999999994</v>
      </c>
      <c r="P173" s="15">
        <f t="shared" ca="1" si="44"/>
        <v>51446.399999999994</v>
      </c>
      <c r="Q173" s="15">
        <f t="shared" ca="1" si="44"/>
        <v>51446.399999999994</v>
      </c>
      <c r="R173" s="15">
        <f t="shared" ca="1" si="40"/>
        <v>644152.91205000004</v>
      </c>
    </row>
    <row r="174" spans="1:18" s="12" customFormat="1">
      <c r="A174" s="12" t="s">
        <v>354</v>
      </c>
      <c r="B174" s="12" t="s">
        <v>372</v>
      </c>
      <c r="D174" s="711" t="s">
        <v>386</v>
      </c>
      <c r="F174" s="56">
        <f t="shared" ca="1" si="44"/>
        <v>8584.8503338647242</v>
      </c>
      <c r="G174" s="56">
        <f t="shared" ca="1" si="44"/>
        <v>8580.84</v>
      </c>
      <c r="H174" s="56">
        <f t="shared" ca="1" si="44"/>
        <v>8580.84</v>
      </c>
      <c r="I174" s="56">
        <f t="shared" ca="1" si="44"/>
        <v>8580.84</v>
      </c>
      <c r="J174" s="56">
        <f t="shared" ca="1" si="44"/>
        <v>8580.84</v>
      </c>
      <c r="K174" s="56">
        <f t="shared" ca="1" si="44"/>
        <v>8580.84</v>
      </c>
      <c r="L174" s="56">
        <f t="shared" ca="1" si="44"/>
        <v>8580.84</v>
      </c>
      <c r="M174" s="56">
        <f t="shared" ca="1" si="44"/>
        <v>8580.84</v>
      </c>
      <c r="N174" s="56">
        <f t="shared" ca="1" si="44"/>
        <v>8705.2000000000007</v>
      </c>
      <c r="O174" s="56">
        <f t="shared" ca="1" si="44"/>
        <v>8705.2000000000007</v>
      </c>
      <c r="P174" s="56">
        <f t="shared" ca="1" si="44"/>
        <v>8705.2000000000007</v>
      </c>
      <c r="Q174" s="56">
        <f t="shared" ca="1" si="44"/>
        <v>8705.2000000000007</v>
      </c>
      <c r="R174" s="56">
        <f t="shared" ca="1" si="40"/>
        <v>103471.53033386471</v>
      </c>
    </row>
    <row r="175" spans="1:18">
      <c r="B175" s="4" t="s">
        <v>357</v>
      </c>
      <c r="F175" s="54">
        <f t="shared" ref="F175:Q175" ca="1" si="45">F165+F170+F173+F174+F171+F172</f>
        <v>178543.18406314508</v>
      </c>
      <c r="G175" s="54">
        <f t="shared" ca="1" si="45"/>
        <v>191827.69702339999</v>
      </c>
      <c r="H175" s="54">
        <f t="shared" ca="1" si="45"/>
        <v>202985.16057819998</v>
      </c>
      <c r="I175" s="54">
        <f t="shared" ca="1" si="45"/>
        <v>203262.8877927</v>
      </c>
      <c r="J175" s="54">
        <f t="shared" ca="1" si="45"/>
        <v>193477.86893639999</v>
      </c>
      <c r="K175" s="54">
        <f t="shared" ca="1" si="45"/>
        <v>200389.1947615</v>
      </c>
      <c r="L175" s="54">
        <f t="shared" ca="1" si="45"/>
        <v>185080.77125009999</v>
      </c>
      <c r="M175" s="54">
        <f t="shared" ca="1" si="45"/>
        <v>176698.5108861</v>
      </c>
      <c r="N175" s="54">
        <f t="shared" ca="1" si="45"/>
        <v>172952.11384260003</v>
      </c>
      <c r="O175" s="54">
        <f t="shared" ca="1" si="45"/>
        <v>165704.10240640002</v>
      </c>
      <c r="P175" s="54">
        <f t="shared" ca="1" si="45"/>
        <v>170122.9568702</v>
      </c>
      <c r="Q175" s="54">
        <f t="shared" ca="1" si="45"/>
        <v>167842.26959350001</v>
      </c>
      <c r="R175" s="54">
        <f ca="1">R165+R170+R173+R174+R171+R172</f>
        <v>2208886.7180042444</v>
      </c>
    </row>
    <row r="176" spans="1:18">
      <c r="F176" s="15"/>
      <c r="G176" s="15"/>
      <c r="H176" s="15"/>
      <c r="I176" s="15"/>
      <c r="J176" s="15"/>
      <c r="K176" s="15"/>
      <c r="L176" s="15"/>
      <c r="M176" s="15"/>
      <c r="N176" s="15"/>
      <c r="O176" s="15"/>
      <c r="P176" s="15"/>
      <c r="Q176" s="15"/>
    </row>
    <row r="177" spans="1:18">
      <c r="A177" s="4" t="s">
        <v>358</v>
      </c>
      <c r="B177" s="4" t="s">
        <v>349</v>
      </c>
      <c r="F177" s="15">
        <f t="shared" ref="F177:Q177" ca="1" si="46">F171</f>
        <v>570.28589799999997</v>
      </c>
      <c r="G177" s="15">
        <f t="shared" ca="1" si="46"/>
        <v>647.46861200000001</v>
      </c>
      <c r="H177" s="15">
        <f t="shared" ca="1" si="46"/>
        <v>717.54373599999997</v>
      </c>
      <c r="I177" s="15">
        <f t="shared" ca="1" si="46"/>
        <v>717.56403599999999</v>
      </c>
      <c r="J177" s="15">
        <f t="shared" ca="1" si="46"/>
        <v>655.44343200000003</v>
      </c>
      <c r="K177" s="15">
        <f t="shared" ca="1" si="46"/>
        <v>699.98729500000002</v>
      </c>
      <c r="L177" s="15">
        <f t="shared" ca="1" si="46"/>
        <v>602.40115600000001</v>
      </c>
      <c r="M177" s="15">
        <f t="shared" ca="1" si="46"/>
        <v>560.98215599999992</v>
      </c>
      <c r="N177" s="15">
        <f t="shared" ca="1" si="46"/>
        <v>546.14550900000006</v>
      </c>
      <c r="O177" s="15">
        <f t="shared" ca="1" si="46"/>
        <v>503.22356700000006</v>
      </c>
      <c r="P177" s="15">
        <f t="shared" ca="1" si="46"/>
        <v>531.46746799999994</v>
      </c>
      <c r="Q177" s="15">
        <f t="shared" ca="1" si="46"/>
        <v>516.99781700000005</v>
      </c>
      <c r="R177" s="15">
        <f ca="1">SUM(F177:Q177)</f>
        <v>7269.5106820000001</v>
      </c>
    </row>
    <row r="178" spans="1:18">
      <c r="F178" s="15"/>
      <c r="G178" s="15"/>
      <c r="H178" s="15"/>
      <c r="I178" s="15"/>
      <c r="J178" s="15"/>
      <c r="K178" s="15"/>
      <c r="L178" s="15"/>
      <c r="M178" s="15"/>
      <c r="N178" s="15"/>
      <c r="O178" s="15"/>
      <c r="P178" s="15"/>
      <c r="Q178" s="15"/>
    </row>
    <row r="179" spans="1:18" s="12" customFormat="1">
      <c r="B179" s="696" t="s">
        <v>389</v>
      </c>
      <c r="C179" s="696"/>
    </row>
    <row r="180" spans="1:18">
      <c r="B180" s="231" t="s">
        <v>132</v>
      </c>
      <c r="C180" s="231"/>
      <c r="D180" s="711"/>
    </row>
    <row r="181" spans="1:18">
      <c r="B181" s="4" t="s">
        <v>359</v>
      </c>
      <c r="D181" s="711" t="s">
        <v>390</v>
      </c>
      <c r="E181" s="4" t="s">
        <v>360</v>
      </c>
      <c r="F181" s="704">
        <f ca="1">'[113](C) Rev at 2016PGARate'!F181</f>
        <v>901.5</v>
      </c>
      <c r="G181" s="704">
        <f ca="1">'[113](C) Rev at 2016PGARate'!G181</f>
        <v>901.5</v>
      </c>
      <c r="H181" s="704">
        <f ca="1">'[113](C) Rev at 2016PGARate'!H181</f>
        <v>901.5</v>
      </c>
      <c r="I181" s="704">
        <f ca="1">'[113](C) Rev at 2016PGARate'!I181</f>
        <v>901.5</v>
      </c>
      <c r="J181" s="704">
        <f ca="1">'[113](C) Rev at 2016PGARate'!J181</f>
        <v>901.5</v>
      </c>
      <c r="K181" s="704">
        <f ca="1">'[113](C) Rev at 2016PGARate'!K181</f>
        <v>901.5</v>
      </c>
      <c r="L181" s="704">
        <f ca="1">'[113](C) Rev at 2016PGARate'!L181</f>
        <v>901.5</v>
      </c>
      <c r="M181" s="704">
        <f ca="1">'[113](C) Rev at 2016PGARate'!M181</f>
        <v>901.5</v>
      </c>
      <c r="N181" s="704">
        <f ca="1">'[113](C) Rev at 2016PGARate'!N181</f>
        <v>901.5</v>
      </c>
      <c r="O181" s="704">
        <f ca="1">'[113](C) Rev at 2016PGARate'!O181</f>
        <v>901.5</v>
      </c>
      <c r="P181" s="704">
        <f ca="1">'[113](C) Rev at 2016PGARate'!P181</f>
        <v>901.5</v>
      </c>
      <c r="Q181" s="704">
        <f ca="1">'[113](C) Rev at 2016PGARate'!Q181</f>
        <v>901.5</v>
      </c>
    </row>
    <row r="182" spans="1:18">
      <c r="B182" s="4" t="s">
        <v>346</v>
      </c>
      <c r="D182" s="711"/>
      <c r="F182" s="713"/>
      <c r="G182" s="713"/>
      <c r="H182" s="713"/>
      <c r="I182" s="713"/>
      <c r="J182" s="713"/>
      <c r="K182" s="713"/>
      <c r="L182" s="713"/>
      <c r="M182" s="713"/>
      <c r="N182" s="713"/>
      <c r="O182" s="713"/>
      <c r="P182" s="713"/>
      <c r="Q182" s="713"/>
    </row>
    <row r="183" spans="1:18">
      <c r="C183" s="4" t="s">
        <v>391</v>
      </c>
      <c r="D183" s="711" t="s">
        <v>390</v>
      </c>
      <c r="E183" s="4" t="s">
        <v>361</v>
      </c>
      <c r="F183" s="712">
        <f ca="1">'[113](C) Rev at 2016PGARate'!F183</f>
        <v>0.10206</v>
      </c>
      <c r="G183" s="712">
        <f ca="1">'[113](C) Rev at 2016PGARate'!G183</f>
        <v>0.10206</v>
      </c>
      <c r="H183" s="712">
        <f ca="1">'[113](C) Rev at 2016PGARate'!H183</f>
        <v>0.10206</v>
      </c>
      <c r="I183" s="712">
        <f ca="1">'[113](C) Rev at 2016PGARate'!I183</f>
        <v>0.10206</v>
      </c>
      <c r="J183" s="712">
        <f ca="1">'[113](C) Rev at 2016PGARate'!J183</f>
        <v>0.10206</v>
      </c>
      <c r="K183" s="712">
        <f ca="1">'[113](C) Rev at 2016PGARate'!K183</f>
        <v>0.10206</v>
      </c>
      <c r="L183" s="712">
        <f ca="1">'[113](C) Rev at 2016PGARate'!L183</f>
        <v>0.10206</v>
      </c>
      <c r="M183" s="712">
        <f ca="1">'[113](C) Rev at 2016PGARate'!M183</f>
        <v>0.10206</v>
      </c>
      <c r="N183" s="712">
        <f ca="1">'[113](C) Rev at 2016PGARate'!N183</f>
        <v>0.10206</v>
      </c>
      <c r="O183" s="712">
        <f ca="1">'[113](C) Rev at 2016PGARate'!O183</f>
        <v>0.10206</v>
      </c>
      <c r="P183" s="712">
        <f ca="1">'[113](C) Rev at 2016PGARate'!P183</f>
        <v>0.10206</v>
      </c>
      <c r="Q183" s="712">
        <f ca="1">'[113](C) Rev at 2016PGARate'!Q183</f>
        <v>0.10206</v>
      </c>
    </row>
    <row r="184" spans="1:18">
      <c r="C184" s="4" t="s">
        <v>392</v>
      </c>
      <c r="D184" s="711" t="s">
        <v>390</v>
      </c>
      <c r="E184" s="4" t="s">
        <v>361</v>
      </c>
      <c r="F184" s="712">
        <f ca="1">'[113](C) Rev at 2016PGARate'!F184</f>
        <v>5.0500000000000003E-2</v>
      </c>
      <c r="G184" s="712">
        <f ca="1">'[113](C) Rev at 2016PGARate'!G184</f>
        <v>5.0500000000000003E-2</v>
      </c>
      <c r="H184" s="712">
        <f ca="1">'[113](C) Rev at 2016PGARate'!H184</f>
        <v>5.0500000000000003E-2</v>
      </c>
      <c r="I184" s="712">
        <f ca="1">'[113](C) Rev at 2016PGARate'!I184</f>
        <v>5.0500000000000003E-2</v>
      </c>
      <c r="J184" s="712">
        <f ca="1">'[113](C) Rev at 2016PGARate'!J184</f>
        <v>5.0500000000000003E-2</v>
      </c>
      <c r="K184" s="712">
        <f ca="1">'[113](C) Rev at 2016PGARate'!K184</f>
        <v>5.0500000000000003E-2</v>
      </c>
      <c r="L184" s="712">
        <f ca="1">'[113](C) Rev at 2016PGARate'!L184</f>
        <v>5.0500000000000003E-2</v>
      </c>
      <c r="M184" s="712">
        <f ca="1">'[113](C) Rev at 2016PGARate'!M184</f>
        <v>5.0500000000000003E-2</v>
      </c>
      <c r="N184" s="712">
        <f ca="1">'[113](C) Rev at 2016PGARate'!N184</f>
        <v>5.0500000000000003E-2</v>
      </c>
      <c r="O184" s="712">
        <f ca="1">'[113](C) Rev at 2016PGARate'!O184</f>
        <v>5.0500000000000003E-2</v>
      </c>
      <c r="P184" s="712">
        <f ca="1">'[113](C) Rev at 2016PGARate'!P184</f>
        <v>5.0500000000000003E-2</v>
      </c>
      <c r="Q184" s="712">
        <f ca="1">'[113](C) Rev at 2016PGARate'!Q184</f>
        <v>5.0500000000000003E-2</v>
      </c>
    </row>
    <row r="185" spans="1:18">
      <c r="C185" s="4" t="s">
        <v>393</v>
      </c>
      <c r="D185" s="711" t="s">
        <v>390</v>
      </c>
      <c r="E185" s="4" t="s">
        <v>361</v>
      </c>
      <c r="F185" s="712">
        <f ca="1">'[113](C) Rev at 2016PGARate'!F185</f>
        <v>4.8320000000000002E-2</v>
      </c>
      <c r="G185" s="712">
        <f ca="1">'[113](C) Rev at 2016PGARate'!G185</f>
        <v>4.8320000000000002E-2</v>
      </c>
      <c r="H185" s="712">
        <f ca="1">'[113](C) Rev at 2016PGARate'!H185</f>
        <v>4.8320000000000002E-2</v>
      </c>
      <c r="I185" s="712">
        <f ca="1">'[113](C) Rev at 2016PGARate'!I185</f>
        <v>4.8320000000000002E-2</v>
      </c>
      <c r="J185" s="712">
        <f ca="1">'[113](C) Rev at 2016PGARate'!J185</f>
        <v>4.8320000000000002E-2</v>
      </c>
      <c r="K185" s="712">
        <f ca="1">'[113](C) Rev at 2016PGARate'!K185</f>
        <v>4.8320000000000002E-2</v>
      </c>
      <c r="L185" s="712">
        <f ca="1">'[113](C) Rev at 2016PGARate'!L185</f>
        <v>4.8320000000000002E-2</v>
      </c>
      <c r="M185" s="712">
        <f ca="1">'[113](C) Rev at 2016PGARate'!M185</f>
        <v>4.8320000000000002E-2</v>
      </c>
      <c r="N185" s="712">
        <f ca="1">'[113](C) Rev at 2016PGARate'!N185</f>
        <v>4.8320000000000002E-2</v>
      </c>
      <c r="O185" s="712">
        <f ca="1">'[113](C) Rev at 2016PGARate'!O185</f>
        <v>4.8320000000000002E-2</v>
      </c>
      <c r="P185" s="712">
        <f ca="1">'[113](C) Rev at 2016PGARate'!P185</f>
        <v>4.8320000000000002E-2</v>
      </c>
      <c r="Q185" s="712">
        <f ca="1">'[113](C) Rev at 2016PGARate'!Q185</f>
        <v>4.8320000000000002E-2</v>
      </c>
    </row>
    <row r="186" spans="1:18" s="12" customFormat="1">
      <c r="B186" s="12" t="s">
        <v>383</v>
      </c>
      <c r="D186" s="714" t="s">
        <v>390</v>
      </c>
      <c r="E186" s="12" t="s">
        <v>361</v>
      </c>
      <c r="F186" s="712">
        <f ca="1">'[113](C) Rev at 2016PGARate'!F186</f>
        <v>6.9999999999999999E-4</v>
      </c>
      <c r="G186" s="712">
        <f ca="1">'[113](C) Rev at 2016PGARate'!G186</f>
        <v>6.9999999999999999E-4</v>
      </c>
      <c r="H186" s="712">
        <f ca="1">'[113](C) Rev at 2016PGARate'!H186</f>
        <v>6.9999999999999999E-4</v>
      </c>
      <c r="I186" s="712">
        <f ca="1">'[113](C) Rev at 2016PGARate'!I186</f>
        <v>6.9999999999999999E-4</v>
      </c>
      <c r="J186" s="712">
        <f ca="1">'[113](C) Rev at 2016PGARate'!J186</f>
        <v>6.9999999999999999E-4</v>
      </c>
      <c r="K186" s="712">
        <f ca="1">'[113](C) Rev at 2016PGARate'!K186</f>
        <v>6.9999999999999999E-4</v>
      </c>
      <c r="L186" s="712">
        <f ca="1">'[113](C) Rev at 2016PGARate'!L186</f>
        <v>6.9999999999999999E-4</v>
      </c>
      <c r="M186" s="712">
        <f ca="1">'[113](C) Rev at 2016PGARate'!M186</f>
        <v>6.9999999999999999E-4</v>
      </c>
      <c r="N186" s="712">
        <f ca="1">'[113](C) Rev at 2016PGARate'!N186</f>
        <v>6.9999999999999999E-4</v>
      </c>
      <c r="O186" s="712">
        <f ca="1">'[113](C) Rev at 2016PGARate'!O186</f>
        <v>6.9999999999999999E-4</v>
      </c>
      <c r="P186" s="712">
        <f ca="1">'[113](C) Rev at 2016PGARate'!P186</f>
        <v>6.9999999999999999E-4</v>
      </c>
      <c r="Q186" s="712">
        <f ca="1">'[113](C) Rev at 2016PGARate'!Q186</f>
        <v>6.9999999999999999E-4</v>
      </c>
    </row>
    <row r="187" spans="1:18" s="12" customFormat="1">
      <c r="B187" s="12" t="s">
        <v>370</v>
      </c>
      <c r="D187" s="12">
        <v>101</v>
      </c>
      <c r="E187" s="12" t="s">
        <v>361</v>
      </c>
      <c r="F187" s="704">
        <f ca="1">'[113](C) Rev at 2016PGARate'!F187</f>
        <v>1.1499999999999999</v>
      </c>
      <c r="G187" s="704">
        <f ca="1">'[113](C) Rev at 2016PGARate'!G187</f>
        <v>1.1499999999999999</v>
      </c>
      <c r="H187" s="704">
        <f ca="1">'[113](C) Rev at 2016PGARate'!H187</f>
        <v>1.1499999999999999</v>
      </c>
      <c r="I187" s="704">
        <f ca="1">'[113](C) Rev at 2016PGARate'!I187</f>
        <v>1.1499999999999999</v>
      </c>
      <c r="J187" s="704">
        <f ca="1">'[113](C) Rev at 2016PGARate'!J187</f>
        <v>1.1499999999999999</v>
      </c>
      <c r="K187" s="704">
        <f ca="1">'[113](C) Rev at 2016PGARate'!K187</f>
        <v>1.1499999999999999</v>
      </c>
      <c r="L187" s="704">
        <f ca="1">'[113](C) Rev at 2016PGARate'!L187</f>
        <v>1.1499999999999999</v>
      </c>
      <c r="M187" s="704">
        <f ca="1">'[113](C) Rev at 2016PGARate'!M187</f>
        <v>1.1499999999999999</v>
      </c>
      <c r="N187" s="704">
        <f ca="1">'[113](C) Rev at 2016PGARate'!N187</f>
        <v>1.1499999999999999</v>
      </c>
      <c r="O187" s="704">
        <f ca="1">'[113](C) Rev at 2016PGARate'!O187</f>
        <v>1.1499999999999999</v>
      </c>
      <c r="P187" s="704">
        <f ca="1">'[113](C) Rev at 2016PGARate'!P187</f>
        <v>1.1499999999999999</v>
      </c>
      <c r="Q187" s="704">
        <f ca="1">'[113](C) Rev at 2016PGARate'!Q187</f>
        <v>1.1499999999999999</v>
      </c>
    </row>
    <row r="188" spans="1:18" s="12" customFormat="1">
      <c r="B188" s="12" t="s">
        <v>372</v>
      </c>
      <c r="D188" s="714" t="s">
        <v>390</v>
      </c>
      <c r="E188" s="12" t="s">
        <v>205</v>
      </c>
      <c r="F188" s="715"/>
      <c r="G188" s="715"/>
      <c r="H188" s="715"/>
      <c r="I188" s="715"/>
      <c r="J188" s="715"/>
      <c r="K188" s="715"/>
      <c r="L188" s="715"/>
      <c r="M188" s="715"/>
      <c r="N188" s="715"/>
      <c r="O188" s="715"/>
      <c r="P188" s="715"/>
      <c r="Q188" s="715"/>
    </row>
    <row r="189" spans="1:18" s="12" customFormat="1"/>
    <row r="190" spans="1:18" s="12" customFormat="1">
      <c r="B190" s="696" t="s">
        <v>350</v>
      </c>
    </row>
    <row r="191" spans="1:18" s="12" customFormat="1">
      <c r="B191" s="12" t="s">
        <v>205</v>
      </c>
      <c r="D191" s="711" t="s">
        <v>390</v>
      </c>
      <c r="E191" s="12" t="s">
        <v>205</v>
      </c>
      <c r="F191" s="699">
        <f ca="1">[113]Data!C206</f>
        <v>37</v>
      </c>
      <c r="G191" s="699">
        <f ca="1">[113]Data!D206</f>
        <v>37</v>
      </c>
      <c r="H191" s="699">
        <f ca="1">[113]Data!E206</f>
        <v>37</v>
      </c>
      <c r="I191" s="699">
        <f ca="1">[113]Data!F206</f>
        <v>36</v>
      </c>
      <c r="J191" s="699">
        <f ca="1">[113]Data!G206</f>
        <v>36</v>
      </c>
      <c r="K191" s="699">
        <f ca="1">[113]Data!H206</f>
        <v>35</v>
      </c>
      <c r="L191" s="699">
        <f ca="1">[113]Data!I206</f>
        <v>35</v>
      </c>
      <c r="M191" s="699">
        <f ca="1">[113]Data!J206</f>
        <v>35</v>
      </c>
      <c r="N191" s="699">
        <f ca="1">[113]Data!K206</f>
        <v>35</v>
      </c>
      <c r="O191" s="699">
        <f ca="1">[113]Data!L206</f>
        <v>35</v>
      </c>
      <c r="P191" s="699">
        <f ca="1">[113]Data!M206</f>
        <v>35</v>
      </c>
      <c r="Q191" s="699">
        <f ca="1">[113]Data!N206</f>
        <v>35</v>
      </c>
      <c r="R191" s="716">
        <f ca="1">SUM(F191:Q191)</f>
        <v>428</v>
      </c>
    </row>
    <row r="192" spans="1:18" s="12" customFormat="1">
      <c r="B192" s="12" t="s">
        <v>104</v>
      </c>
      <c r="F192" s="701"/>
      <c r="G192" s="701"/>
      <c r="H192" s="701"/>
      <c r="I192" s="701"/>
      <c r="J192" s="701"/>
      <c r="K192" s="701"/>
      <c r="L192" s="701"/>
      <c r="M192" s="701"/>
      <c r="N192" s="701"/>
      <c r="O192" s="701"/>
      <c r="P192" s="701"/>
      <c r="Q192" s="701"/>
    </row>
    <row r="193" spans="1:22" s="12" customFormat="1">
      <c r="C193" s="12" t="s">
        <v>391</v>
      </c>
      <c r="D193" s="711" t="s">
        <v>390</v>
      </c>
      <c r="E193" s="12" t="s">
        <v>207</v>
      </c>
      <c r="F193" s="102">
        <f ca="1">'[113](C) Rev at Actual Rates'!F193</f>
        <v>871087.65</v>
      </c>
      <c r="G193" s="102">
        <f ca="1">'[113](C) Rev at Actual Rates'!G193</f>
        <v>878723.01</v>
      </c>
      <c r="H193" s="102">
        <f ca="1">'[113](C) Rev at Actual Rates'!H193</f>
        <v>879605.06</v>
      </c>
      <c r="I193" s="102">
        <f ca="1">'[113](C) Rev at Actual Rates'!I193</f>
        <v>848828.97</v>
      </c>
      <c r="J193" s="102">
        <f ca="1">'[113](C) Rev at Actual Rates'!J193</f>
        <v>839761.52</v>
      </c>
      <c r="K193" s="102">
        <f ca="1">'[113](C) Rev at Actual Rates'!K193</f>
        <v>823304.7</v>
      </c>
      <c r="L193" s="102">
        <f ca="1">'[113](C) Rev at Actual Rates'!L193</f>
        <v>813860.04</v>
      </c>
      <c r="M193" s="102">
        <f ca="1">'[113](C) Rev at Actual Rates'!M193</f>
        <v>828575.62</v>
      </c>
      <c r="N193" s="102">
        <f ca="1">'[113](C) Rev at Actual Rates'!N193</f>
        <v>814356.13</v>
      </c>
      <c r="O193" s="102">
        <f ca="1">'[113](C) Rev at Actual Rates'!O193</f>
        <v>803525.2</v>
      </c>
      <c r="P193" s="102">
        <f ca="1">'[113](C) Rev at Actual Rates'!P193</f>
        <v>803163.54</v>
      </c>
      <c r="Q193" s="102">
        <f ca="1">'[113](C) Rev at Actual Rates'!Q193</f>
        <v>808901.38</v>
      </c>
      <c r="R193" s="716">
        <f ca="1">SUM(F193:Q193)</f>
        <v>10013692.820000002</v>
      </c>
      <c r="T193" s="12">
        <v>18828087.16</v>
      </c>
      <c r="V193" s="716">
        <f ca="1">R193+T193</f>
        <v>28841779.980000004</v>
      </c>
    </row>
    <row r="194" spans="1:22" s="12" customFormat="1">
      <c r="C194" s="12" t="s">
        <v>392</v>
      </c>
      <c r="D194" s="711" t="s">
        <v>390</v>
      </c>
      <c r="E194" s="12" t="s">
        <v>207</v>
      </c>
      <c r="F194" s="102">
        <f ca="1">'[113](C) Rev at Actual Rates'!F194</f>
        <v>552067.93000000005</v>
      </c>
      <c r="G194" s="102">
        <f ca="1">'[113](C) Rev at Actual Rates'!G194</f>
        <v>584571.62</v>
      </c>
      <c r="H194" s="102">
        <f ca="1">'[113](C) Rev at Actual Rates'!H194</f>
        <v>603732.61</v>
      </c>
      <c r="I194" s="102">
        <f ca="1">'[113](C) Rev at Actual Rates'!I194</f>
        <v>573321.68000000005</v>
      </c>
      <c r="J194" s="102">
        <f ca="1">'[113](C) Rev at Actual Rates'!J194</f>
        <v>537920.21</v>
      </c>
      <c r="K194" s="102">
        <f ca="1">'[113](C) Rev at Actual Rates'!K194</f>
        <v>553731.35</v>
      </c>
      <c r="L194" s="102">
        <f ca="1">'[113](C) Rev at Actual Rates'!L194</f>
        <v>506724.32</v>
      </c>
      <c r="M194" s="102">
        <f ca="1">'[113](C) Rev at Actual Rates'!M194</f>
        <v>520111.9</v>
      </c>
      <c r="N194" s="102">
        <f ca="1">'[113](C) Rev at Actual Rates'!N194</f>
        <v>503742.03</v>
      </c>
      <c r="O194" s="102">
        <f ca="1">'[113](C) Rev at Actual Rates'!O194</f>
        <v>470494.77</v>
      </c>
      <c r="P194" s="102">
        <f ca="1">'[113](C) Rev at Actual Rates'!P194</f>
        <v>492606.47</v>
      </c>
      <c r="Q194" s="102">
        <f ca="1">'[113](C) Rev at Actual Rates'!Q194</f>
        <v>516082.21</v>
      </c>
      <c r="R194" s="716">
        <f ca="1">SUM(F194:Q194)</f>
        <v>6415107.0999999996</v>
      </c>
      <c r="T194" s="12">
        <v>12626648.600000001</v>
      </c>
      <c r="V194" s="716">
        <f t="shared" ref="V194:V195" ca="1" si="47">R194+T194</f>
        <v>19041755.700000003</v>
      </c>
    </row>
    <row r="195" spans="1:22" s="12" customFormat="1">
      <c r="C195" s="12" t="s">
        <v>393</v>
      </c>
      <c r="D195" s="711" t="s">
        <v>390</v>
      </c>
      <c r="E195" s="12" t="s">
        <v>207</v>
      </c>
      <c r="F195" s="345">
        <f t="shared" ref="F195:Q195" ca="1" si="48">F196-F193-F194</f>
        <v>607574.37000000023</v>
      </c>
      <c r="G195" s="345">
        <f t="shared" ca="1" si="48"/>
        <v>701489.85</v>
      </c>
      <c r="H195" s="345">
        <f t="shared" ca="1" si="48"/>
        <v>941899.81999999972</v>
      </c>
      <c r="I195" s="345">
        <f t="shared" ca="1" si="48"/>
        <v>879533.91</v>
      </c>
      <c r="J195" s="345">
        <f t="shared" ca="1" si="48"/>
        <v>698179.23</v>
      </c>
      <c r="K195" s="345">
        <f t="shared" ca="1" si="48"/>
        <v>756309.66</v>
      </c>
      <c r="L195" s="345">
        <f t="shared" ca="1" si="48"/>
        <v>625022</v>
      </c>
      <c r="M195" s="345">
        <f t="shared" ca="1" si="48"/>
        <v>568767.41999999981</v>
      </c>
      <c r="N195" s="345">
        <f t="shared" ca="1" si="48"/>
        <v>421217.55000000016</v>
      </c>
      <c r="O195" s="345">
        <f t="shared" ca="1" si="48"/>
        <v>378942.90999999992</v>
      </c>
      <c r="P195" s="345">
        <f t="shared" ca="1" si="48"/>
        <v>405445.6100000001</v>
      </c>
      <c r="Q195" s="345">
        <f t="shared" ca="1" si="48"/>
        <v>425060.97000000003</v>
      </c>
      <c r="R195" s="716">
        <f ca="1">SUM(F195:Q195)</f>
        <v>7409443.2999999998</v>
      </c>
      <c r="T195" s="12">
        <v>24187086.280000001</v>
      </c>
      <c r="V195" s="716">
        <f t="shared" ca="1" si="47"/>
        <v>31596529.580000002</v>
      </c>
    </row>
    <row r="196" spans="1:22" s="12" customFormat="1">
      <c r="C196" s="12" t="s">
        <v>376</v>
      </c>
      <c r="D196" s="711" t="s">
        <v>390</v>
      </c>
      <c r="E196" s="12" t="s">
        <v>207</v>
      </c>
      <c r="F196" s="717">
        <f ca="1">'[113]Weather Adj'!D164</f>
        <v>2030729.9500000002</v>
      </c>
      <c r="G196" s="717">
        <f ca="1">'[113]Weather Adj'!E164</f>
        <v>2164784.48</v>
      </c>
      <c r="H196" s="717">
        <f ca="1">'[113]Weather Adj'!F164</f>
        <v>2425237.4899999998</v>
      </c>
      <c r="I196" s="717">
        <f ca="1">'[113]Weather Adj'!G164</f>
        <v>2301684.56</v>
      </c>
      <c r="J196" s="717">
        <f ca="1">'[113]Weather Adj'!H164</f>
        <v>2075860.96</v>
      </c>
      <c r="K196" s="717">
        <f ca="1">'[113]Weather Adj'!I164</f>
        <v>2133345.71</v>
      </c>
      <c r="L196" s="717">
        <f ca="1">'[113]Weather Adj'!J164</f>
        <v>1945606.36</v>
      </c>
      <c r="M196" s="717">
        <f ca="1">'[113]Weather Adj'!K164</f>
        <v>1917454.94</v>
      </c>
      <c r="N196" s="717">
        <f ca="1">'[113]Weather Adj'!L164</f>
        <v>1739315.7100000002</v>
      </c>
      <c r="O196" s="717">
        <f ca="1">'[113]Weather Adj'!M164</f>
        <v>1652962.88</v>
      </c>
      <c r="P196" s="717">
        <f ca="1">'[113]Weather Adj'!N164</f>
        <v>1701215.62</v>
      </c>
      <c r="Q196" s="717">
        <f ca="1">'[113]Weather Adj'!O164</f>
        <v>1750044.56</v>
      </c>
      <c r="R196" s="718">
        <f ca="1">SUM(R193:R195)</f>
        <v>23838243.220000003</v>
      </c>
    </row>
    <row r="197" spans="1:22" s="12" customFormat="1">
      <c r="B197" s="12" t="s">
        <v>235</v>
      </c>
      <c r="D197" s="711" t="s">
        <v>390</v>
      </c>
      <c r="E197" s="12" t="s">
        <v>377</v>
      </c>
      <c r="F197" s="699">
        <f ca="1">[113]Data!C226</f>
        <v>16423</v>
      </c>
      <c r="G197" s="699">
        <f ca="1">[113]Data!D226</f>
        <v>16423</v>
      </c>
      <c r="H197" s="699">
        <f ca="1">[113]Data!E226</f>
        <v>16482.933000000001</v>
      </c>
      <c r="I197" s="699">
        <f ca="1">[113]Data!F226</f>
        <v>16365</v>
      </c>
      <c r="J197" s="699">
        <f ca="1">[113]Data!G226</f>
        <v>16365</v>
      </c>
      <c r="K197" s="699">
        <f ca="1">[113]Data!H226</f>
        <v>16365</v>
      </c>
      <c r="L197" s="699">
        <f ca="1">[113]Data!I226</f>
        <v>16365</v>
      </c>
      <c r="M197" s="699">
        <f ca="1">[113]Data!J226</f>
        <v>16365</v>
      </c>
      <c r="N197" s="699">
        <f ca="1">[113]Data!K226</f>
        <v>16365</v>
      </c>
      <c r="O197" s="699">
        <f ca="1">[113]Data!L226</f>
        <v>16365</v>
      </c>
      <c r="P197" s="699">
        <f ca="1">[113]Data!M226</f>
        <v>16365</v>
      </c>
      <c r="Q197" s="699">
        <f ca="1">[113]Data!N226</f>
        <v>16365</v>
      </c>
      <c r="R197" s="716">
        <f ca="1">SUM(F197:Q197)</f>
        <v>196613.93300000002</v>
      </c>
    </row>
    <row r="198" spans="1:22" s="12" customFormat="1">
      <c r="B198" s="12" t="s">
        <v>372</v>
      </c>
      <c r="F198" s="701"/>
      <c r="G198" s="701"/>
      <c r="H198" s="701"/>
      <c r="I198" s="701"/>
      <c r="J198" s="701"/>
      <c r="K198" s="701"/>
      <c r="L198" s="701"/>
      <c r="M198" s="701"/>
      <c r="N198" s="701"/>
      <c r="O198" s="701"/>
      <c r="P198" s="701"/>
      <c r="Q198" s="701"/>
    </row>
    <row r="199" spans="1:22" s="12" customFormat="1"/>
    <row r="200" spans="1:22" s="12" customFormat="1">
      <c r="B200" s="696" t="s">
        <v>353</v>
      </c>
    </row>
    <row r="201" spans="1:22" s="12" customFormat="1">
      <c r="A201" s="12" t="s">
        <v>354</v>
      </c>
      <c r="B201" s="12" t="s">
        <v>359</v>
      </c>
      <c r="D201" s="714" t="s">
        <v>390</v>
      </c>
      <c r="F201" s="56">
        <f t="shared" ref="F201:Q201" ca="1" si="49">F181*F191</f>
        <v>33355.5</v>
      </c>
      <c r="G201" s="56">
        <f t="shared" ca="1" si="49"/>
        <v>33355.5</v>
      </c>
      <c r="H201" s="56">
        <f t="shared" ca="1" si="49"/>
        <v>33355.5</v>
      </c>
      <c r="I201" s="56">
        <f t="shared" ca="1" si="49"/>
        <v>32454</v>
      </c>
      <c r="J201" s="56">
        <f t="shared" ca="1" si="49"/>
        <v>32454</v>
      </c>
      <c r="K201" s="56">
        <f t="shared" ca="1" si="49"/>
        <v>31552.5</v>
      </c>
      <c r="L201" s="56">
        <f t="shared" ca="1" si="49"/>
        <v>31552.5</v>
      </c>
      <c r="M201" s="56">
        <f t="shared" ca="1" si="49"/>
        <v>31552.5</v>
      </c>
      <c r="N201" s="56">
        <f t="shared" ca="1" si="49"/>
        <v>31552.5</v>
      </c>
      <c r="O201" s="56">
        <f t="shared" ca="1" si="49"/>
        <v>31552.5</v>
      </c>
      <c r="P201" s="56">
        <f t="shared" ca="1" si="49"/>
        <v>31552.5</v>
      </c>
      <c r="Q201" s="56">
        <f t="shared" ca="1" si="49"/>
        <v>31552.5</v>
      </c>
      <c r="R201" s="56">
        <f ca="1">SUM(F201:Q201)</f>
        <v>385842</v>
      </c>
    </row>
    <row r="202" spans="1:22" s="12" customFormat="1">
      <c r="B202" s="12" t="s">
        <v>346</v>
      </c>
      <c r="F202" s="56"/>
      <c r="G202" s="56"/>
      <c r="H202" s="56"/>
      <c r="I202" s="56"/>
      <c r="J202" s="56"/>
      <c r="K202" s="56"/>
      <c r="L202" s="56"/>
      <c r="M202" s="56"/>
      <c r="N202" s="56"/>
      <c r="O202" s="56"/>
      <c r="P202" s="56"/>
      <c r="Q202" s="56"/>
      <c r="R202" s="56"/>
    </row>
    <row r="203" spans="1:22" s="12" customFormat="1">
      <c r="C203" s="12" t="s">
        <v>391</v>
      </c>
      <c r="D203" s="714" t="s">
        <v>390</v>
      </c>
      <c r="F203" s="56">
        <f t="shared" ref="F203:Q205" ca="1" si="50">F183*F193</f>
        <v>88903.205558999995</v>
      </c>
      <c r="G203" s="56">
        <f t="shared" ca="1" si="50"/>
        <v>89682.470400599996</v>
      </c>
      <c r="H203" s="56">
        <f t="shared" ca="1" si="50"/>
        <v>89772.492423600008</v>
      </c>
      <c r="I203" s="56">
        <f t="shared" ca="1" si="50"/>
        <v>86631.484678199995</v>
      </c>
      <c r="J203" s="56">
        <f t="shared" ca="1" si="50"/>
        <v>85706.060731200007</v>
      </c>
      <c r="K203" s="56">
        <f t="shared" ca="1" si="50"/>
        <v>84026.477681999997</v>
      </c>
      <c r="L203" s="56">
        <f t="shared" ca="1" si="50"/>
        <v>83062.555682400009</v>
      </c>
      <c r="M203" s="56">
        <f t="shared" ca="1" si="50"/>
        <v>84564.427777199991</v>
      </c>
      <c r="N203" s="56">
        <f t="shared" ca="1" si="50"/>
        <v>83113.186627799994</v>
      </c>
      <c r="O203" s="56">
        <f t="shared" ca="1" si="50"/>
        <v>82007.781911999991</v>
      </c>
      <c r="P203" s="56">
        <f t="shared" ca="1" si="50"/>
        <v>81970.870892400009</v>
      </c>
      <c r="Q203" s="56">
        <f t="shared" ca="1" si="50"/>
        <v>82556.474842800002</v>
      </c>
      <c r="R203" s="56">
        <f ca="1">SUM(F203:Q203)</f>
        <v>1021997.4892092</v>
      </c>
    </row>
    <row r="204" spans="1:22" s="12" customFormat="1">
      <c r="C204" s="12" t="s">
        <v>392</v>
      </c>
      <c r="D204" s="714" t="s">
        <v>390</v>
      </c>
      <c r="F204" s="56">
        <f t="shared" ca="1" si="50"/>
        <v>27879.430465000005</v>
      </c>
      <c r="G204" s="56">
        <f t="shared" ca="1" si="50"/>
        <v>29520.866810000003</v>
      </c>
      <c r="H204" s="56">
        <f t="shared" ca="1" si="50"/>
        <v>30488.496805000002</v>
      </c>
      <c r="I204" s="56">
        <f t="shared" ca="1" si="50"/>
        <v>28952.744840000003</v>
      </c>
      <c r="J204" s="56">
        <f t="shared" ca="1" si="50"/>
        <v>27164.970604999999</v>
      </c>
      <c r="K204" s="56">
        <f t="shared" ca="1" si="50"/>
        <v>27963.433175000002</v>
      </c>
      <c r="L204" s="56">
        <f t="shared" ca="1" si="50"/>
        <v>25589.578160000001</v>
      </c>
      <c r="M204" s="56">
        <f t="shared" ca="1" si="50"/>
        <v>26265.650950000003</v>
      </c>
      <c r="N204" s="56">
        <f t="shared" ca="1" si="50"/>
        <v>25438.972515000001</v>
      </c>
      <c r="O204" s="56">
        <f t="shared" ca="1" si="50"/>
        <v>23759.985885000002</v>
      </c>
      <c r="P204" s="56">
        <f t="shared" ca="1" si="50"/>
        <v>24876.626735000002</v>
      </c>
      <c r="Q204" s="56">
        <f t="shared" ca="1" si="50"/>
        <v>26062.151605000003</v>
      </c>
      <c r="R204" s="56">
        <f ca="1">SUM(F204:Q204)</f>
        <v>323962.90855000005</v>
      </c>
    </row>
    <row r="205" spans="1:22">
      <c r="C205" s="4" t="s">
        <v>393</v>
      </c>
      <c r="D205" s="714" t="s">
        <v>390</v>
      </c>
      <c r="F205" s="15">
        <f t="shared" ca="1" si="50"/>
        <v>29357.993558400012</v>
      </c>
      <c r="G205" s="15">
        <f t="shared" ca="1" si="50"/>
        <v>33895.989551999999</v>
      </c>
      <c r="H205" s="15">
        <f t="shared" ca="1" si="50"/>
        <v>45512.599302399991</v>
      </c>
      <c r="I205" s="15">
        <f t="shared" ca="1" si="50"/>
        <v>42499.078531200001</v>
      </c>
      <c r="J205" s="15">
        <f t="shared" ca="1" si="50"/>
        <v>33736.020393600003</v>
      </c>
      <c r="K205" s="15">
        <f t="shared" ca="1" si="50"/>
        <v>36544.882771200006</v>
      </c>
      <c r="L205" s="15">
        <f t="shared" ca="1" si="50"/>
        <v>30201.063040000001</v>
      </c>
      <c r="M205" s="15">
        <f t="shared" ca="1" si="50"/>
        <v>27482.841734399994</v>
      </c>
      <c r="N205" s="15">
        <f t="shared" ca="1" si="50"/>
        <v>20353.232016000009</v>
      </c>
      <c r="O205" s="15">
        <f t="shared" ca="1" si="50"/>
        <v>18310.521411199996</v>
      </c>
      <c r="P205" s="15">
        <f t="shared" ca="1" si="50"/>
        <v>19591.131875200004</v>
      </c>
      <c r="Q205" s="15">
        <f t="shared" ca="1" si="50"/>
        <v>20538.946070400001</v>
      </c>
      <c r="R205" s="15">
        <f ca="1">SUM(F205:Q205)</f>
        <v>358024.30025600008</v>
      </c>
    </row>
    <row r="206" spans="1:22">
      <c r="A206" s="4" t="s">
        <v>354</v>
      </c>
      <c r="C206" s="4" t="s">
        <v>378</v>
      </c>
      <c r="F206" s="54">
        <f t="shared" ref="F206:Q206" ca="1" si="51">SUM(F203:F205)</f>
        <v>146140.62958240003</v>
      </c>
      <c r="G206" s="54">
        <f t="shared" ca="1" si="51"/>
        <v>153099.32676259999</v>
      </c>
      <c r="H206" s="54">
        <f t="shared" ca="1" si="51"/>
        <v>165773.58853100002</v>
      </c>
      <c r="I206" s="54">
        <f t="shared" ca="1" si="51"/>
        <v>158083.30804939999</v>
      </c>
      <c r="J206" s="54">
        <f t="shared" ca="1" si="51"/>
        <v>146607.0517298</v>
      </c>
      <c r="K206" s="54">
        <f t="shared" ca="1" si="51"/>
        <v>148534.79362820002</v>
      </c>
      <c r="L206" s="54">
        <f t="shared" ca="1" si="51"/>
        <v>138853.19688240002</v>
      </c>
      <c r="M206" s="54">
        <f t="shared" ca="1" si="51"/>
        <v>138312.92046159998</v>
      </c>
      <c r="N206" s="54">
        <f t="shared" ca="1" si="51"/>
        <v>128905.3911588</v>
      </c>
      <c r="O206" s="54">
        <f t="shared" ca="1" si="51"/>
        <v>124078.28920819999</v>
      </c>
      <c r="P206" s="54">
        <f t="shared" ca="1" si="51"/>
        <v>126438.62950260002</v>
      </c>
      <c r="Q206" s="54">
        <f t="shared" ca="1" si="51"/>
        <v>129157.5725182</v>
      </c>
      <c r="R206" s="54">
        <f ca="1">SUM(R203:R205)</f>
        <v>1703984.6980152002</v>
      </c>
    </row>
    <row r="207" spans="1:22">
      <c r="A207" s="4" t="s">
        <v>355</v>
      </c>
      <c r="B207" s="12" t="s">
        <v>383</v>
      </c>
      <c r="D207" s="714" t="s">
        <v>390</v>
      </c>
      <c r="F207" s="719">
        <f t="shared" ref="F207:Q208" ca="1" si="52">F186*F196</f>
        <v>1421.5109650000002</v>
      </c>
      <c r="G207" s="719">
        <f t="shared" ca="1" si="52"/>
        <v>1515.349136</v>
      </c>
      <c r="H207" s="719">
        <f t="shared" ca="1" si="52"/>
        <v>1697.6662429999999</v>
      </c>
      <c r="I207" s="719">
        <f t="shared" ca="1" si="52"/>
        <v>1611.1791920000001</v>
      </c>
      <c r="J207" s="719">
        <f t="shared" ca="1" si="52"/>
        <v>1453.102672</v>
      </c>
      <c r="K207" s="719">
        <f t="shared" ca="1" si="52"/>
        <v>1493.341997</v>
      </c>
      <c r="L207" s="719">
        <f t="shared" ca="1" si="52"/>
        <v>1361.924452</v>
      </c>
      <c r="M207" s="719">
        <f t="shared" ca="1" si="52"/>
        <v>1342.2184580000001</v>
      </c>
      <c r="N207" s="719">
        <f t="shared" ca="1" si="52"/>
        <v>1217.5209970000001</v>
      </c>
      <c r="O207" s="719">
        <f t="shared" ca="1" si="52"/>
        <v>1157.0740159999998</v>
      </c>
      <c r="P207" s="719">
        <f t="shared" ca="1" si="52"/>
        <v>1190.8509340000001</v>
      </c>
      <c r="Q207" s="719">
        <f t="shared" ca="1" si="52"/>
        <v>1225.0311919999999</v>
      </c>
      <c r="R207" s="719">
        <f ca="1">SUM(F207:Q207)</f>
        <v>16686.770253999999</v>
      </c>
    </row>
    <row r="208" spans="1:22">
      <c r="A208" s="4" t="s">
        <v>354</v>
      </c>
      <c r="B208" s="4" t="s">
        <v>370</v>
      </c>
      <c r="D208" s="714" t="s">
        <v>390</v>
      </c>
      <c r="F208" s="15">
        <f t="shared" ca="1" si="52"/>
        <v>18886.449999999997</v>
      </c>
      <c r="G208" s="15">
        <f t="shared" ca="1" si="52"/>
        <v>18886.449999999997</v>
      </c>
      <c r="H208" s="15">
        <f t="shared" ca="1" si="52"/>
        <v>18955.372950000001</v>
      </c>
      <c r="I208" s="15">
        <f t="shared" ca="1" si="52"/>
        <v>18819.75</v>
      </c>
      <c r="J208" s="15">
        <f t="shared" ca="1" si="52"/>
        <v>18819.75</v>
      </c>
      <c r="K208" s="15">
        <f t="shared" ca="1" si="52"/>
        <v>18819.75</v>
      </c>
      <c r="L208" s="15">
        <f t="shared" ca="1" si="52"/>
        <v>18819.75</v>
      </c>
      <c r="M208" s="15">
        <f t="shared" ca="1" si="52"/>
        <v>18819.75</v>
      </c>
      <c r="N208" s="15">
        <f t="shared" ca="1" si="52"/>
        <v>18819.75</v>
      </c>
      <c r="O208" s="15">
        <f t="shared" ca="1" si="52"/>
        <v>18819.75</v>
      </c>
      <c r="P208" s="15">
        <f t="shared" ca="1" si="52"/>
        <v>18819.75</v>
      </c>
      <c r="Q208" s="15">
        <f t="shared" ca="1" si="52"/>
        <v>18819.75</v>
      </c>
      <c r="R208" s="15">
        <f ca="1">SUM(F208:Q208)</f>
        <v>226106.02295000001</v>
      </c>
    </row>
    <row r="209" spans="1:18" s="12" customFormat="1">
      <c r="A209" s="12" t="s">
        <v>354</v>
      </c>
      <c r="B209" s="12" t="s">
        <v>372</v>
      </c>
      <c r="D209" s="714" t="s">
        <v>390</v>
      </c>
      <c r="F209" s="145">
        <f ca="1">[113]Data!C243</f>
        <v>0</v>
      </c>
      <c r="G209" s="145">
        <f ca="1">[113]Data!D243</f>
        <v>0</v>
      </c>
      <c r="H209" s="145">
        <f ca="1">[113]Data!E243</f>
        <v>0</v>
      </c>
      <c r="I209" s="145">
        <f ca="1">[113]Data!F243</f>
        <v>0</v>
      </c>
      <c r="J209" s="145">
        <f ca="1">[113]Data!G243</f>
        <v>2968.48</v>
      </c>
      <c r="K209" s="145">
        <f ca="1">[113]Data!H243</f>
        <v>0</v>
      </c>
      <c r="L209" s="145">
        <f ca="1">[113]Data!I243</f>
        <v>0</v>
      </c>
      <c r="M209" s="145">
        <f ca="1">[113]Data!J243</f>
        <v>0</v>
      </c>
      <c r="N209" s="145">
        <f ca="1">[113]Data!K243</f>
        <v>0</v>
      </c>
      <c r="O209" s="145">
        <f ca="1">[113]Data!L243</f>
        <v>0</v>
      </c>
      <c r="P209" s="145">
        <f ca="1">[113]Data!M243</f>
        <v>659.01</v>
      </c>
      <c r="Q209" s="145">
        <f ca="1">[113]Data!N243</f>
        <v>0</v>
      </c>
      <c r="R209" s="140">
        <f ca="1">SUM(F209:Q209)</f>
        <v>3627.49</v>
      </c>
    </row>
    <row r="210" spans="1:18">
      <c r="B210" s="4" t="s">
        <v>357</v>
      </c>
      <c r="F210" s="54">
        <f t="shared" ref="F210:Q210" ca="1" si="53">F201+F206+F207+F208+F209</f>
        <v>199804.0905474</v>
      </c>
      <c r="G210" s="54">
        <f t="shared" ca="1" si="53"/>
        <v>206856.62589859997</v>
      </c>
      <c r="H210" s="54">
        <f t="shared" ca="1" si="53"/>
        <v>219782.12772400002</v>
      </c>
      <c r="I210" s="54">
        <f t="shared" ca="1" si="53"/>
        <v>210968.2372414</v>
      </c>
      <c r="J210" s="54">
        <f t="shared" ca="1" si="53"/>
        <v>202302.38440180002</v>
      </c>
      <c r="K210" s="54">
        <f t="shared" ca="1" si="53"/>
        <v>200400.38562520003</v>
      </c>
      <c r="L210" s="54">
        <f t="shared" ca="1" si="53"/>
        <v>190587.37133440003</v>
      </c>
      <c r="M210" s="54">
        <f t="shared" ca="1" si="53"/>
        <v>190027.38891959997</v>
      </c>
      <c r="N210" s="54">
        <f t="shared" ca="1" si="53"/>
        <v>180495.1621558</v>
      </c>
      <c r="O210" s="54">
        <f t="shared" ca="1" si="53"/>
        <v>175607.6132242</v>
      </c>
      <c r="P210" s="54">
        <f t="shared" ca="1" si="53"/>
        <v>178660.7404366</v>
      </c>
      <c r="Q210" s="54">
        <f t="shared" ca="1" si="53"/>
        <v>180754.8537102</v>
      </c>
      <c r="R210" s="54">
        <f ca="1">R201+R206+R207+R208+R209</f>
        <v>2336246.9812192004</v>
      </c>
    </row>
    <row r="211" spans="1:18" s="12" customFormat="1">
      <c r="F211" s="56"/>
      <c r="G211" s="56"/>
      <c r="H211" s="56"/>
      <c r="I211" s="56"/>
      <c r="J211" s="56"/>
      <c r="K211" s="56"/>
      <c r="L211" s="56"/>
      <c r="M211" s="56"/>
      <c r="N211" s="56"/>
      <c r="O211" s="56"/>
      <c r="P211" s="56"/>
      <c r="Q211" s="56"/>
      <c r="R211" s="56"/>
    </row>
    <row r="212" spans="1:18" s="12" customFormat="1">
      <c r="A212" s="12" t="s">
        <v>358</v>
      </c>
      <c r="B212" s="12" t="s">
        <v>349</v>
      </c>
      <c r="F212" s="56">
        <f t="shared" ref="F212:Q212" ca="1" si="54">F207</f>
        <v>1421.5109650000002</v>
      </c>
      <c r="G212" s="56">
        <f t="shared" ca="1" si="54"/>
        <v>1515.349136</v>
      </c>
      <c r="H212" s="56">
        <f t="shared" ca="1" si="54"/>
        <v>1697.6662429999999</v>
      </c>
      <c r="I212" s="56">
        <f t="shared" ca="1" si="54"/>
        <v>1611.1791920000001</v>
      </c>
      <c r="J212" s="56">
        <f t="shared" ca="1" si="54"/>
        <v>1453.102672</v>
      </c>
      <c r="K212" s="56">
        <f t="shared" ca="1" si="54"/>
        <v>1493.341997</v>
      </c>
      <c r="L212" s="56">
        <f t="shared" ca="1" si="54"/>
        <v>1361.924452</v>
      </c>
      <c r="M212" s="56">
        <f t="shared" ca="1" si="54"/>
        <v>1342.2184580000001</v>
      </c>
      <c r="N212" s="56">
        <f t="shared" ca="1" si="54"/>
        <v>1217.5209970000001</v>
      </c>
      <c r="O212" s="56">
        <f t="shared" ca="1" si="54"/>
        <v>1157.0740159999998</v>
      </c>
      <c r="P212" s="56">
        <f t="shared" ca="1" si="54"/>
        <v>1190.8509340000001</v>
      </c>
      <c r="Q212" s="56">
        <f t="shared" ca="1" si="54"/>
        <v>1225.0311919999999</v>
      </c>
      <c r="R212" s="56">
        <f ca="1">SUM(F212:Q212)</f>
        <v>16686.770253999999</v>
      </c>
    </row>
    <row r="213" spans="1:18" s="12" customFormat="1">
      <c r="F213" s="56"/>
      <c r="G213" s="56"/>
      <c r="H213" s="56"/>
      <c r="I213" s="56"/>
      <c r="J213" s="56"/>
      <c r="K213" s="56"/>
      <c r="L213" s="56"/>
      <c r="M213" s="56"/>
      <c r="N213" s="56"/>
      <c r="O213" s="56"/>
      <c r="P213" s="56"/>
      <c r="Q213" s="56"/>
      <c r="R213" s="56"/>
    </row>
    <row r="214" spans="1:18" s="12" customFormat="1">
      <c r="B214" s="696" t="s">
        <v>394</v>
      </c>
      <c r="C214" s="696"/>
    </row>
    <row r="215" spans="1:18" s="12" customFormat="1">
      <c r="B215" s="696" t="s">
        <v>132</v>
      </c>
      <c r="C215" s="696"/>
    </row>
    <row r="216" spans="1:18" s="12" customFormat="1">
      <c r="B216" s="12" t="s">
        <v>359</v>
      </c>
      <c r="D216" s="714" t="s">
        <v>395</v>
      </c>
      <c r="E216" s="12" t="s">
        <v>360</v>
      </c>
      <c r="F216" s="720">
        <f ca="1">'[113](C) Rev at 2016PGARate'!F216</f>
        <v>926.71</v>
      </c>
      <c r="G216" s="720">
        <f ca="1">'[113](C) Rev at 2016PGARate'!G216</f>
        <v>926.71</v>
      </c>
      <c r="H216" s="720">
        <f ca="1">'[113](C) Rev at 2016PGARate'!H216</f>
        <v>926.71</v>
      </c>
      <c r="I216" s="720">
        <f ca="1">'[113](C) Rev at 2016PGARate'!I216</f>
        <v>926.71</v>
      </c>
      <c r="J216" s="720">
        <f ca="1">'[113](C) Rev at 2016PGARate'!J216</f>
        <v>926.71</v>
      </c>
      <c r="K216" s="720">
        <f ca="1">'[113](C) Rev at 2016PGARate'!K216</f>
        <v>926.71</v>
      </c>
      <c r="L216" s="720">
        <f ca="1">'[113](C) Rev at 2016PGARate'!L216</f>
        <v>926.71</v>
      </c>
      <c r="M216" s="720">
        <f ca="1">'[113](C) Rev at 2016PGARate'!M216</f>
        <v>926.71</v>
      </c>
      <c r="N216" s="720">
        <f ca="1">'[113](C) Rev at 2016PGARate'!N216</f>
        <v>926.71</v>
      </c>
      <c r="O216" s="720">
        <f ca="1">'[113](C) Rev at 2016PGARate'!O216</f>
        <v>926.71</v>
      </c>
      <c r="P216" s="720">
        <f ca="1">'[113](C) Rev at 2016PGARate'!P216</f>
        <v>926.71</v>
      </c>
      <c r="Q216" s="720">
        <f ca="1">'[113](C) Rev at 2016PGARate'!Q216</f>
        <v>926.71</v>
      </c>
    </row>
    <row r="217" spans="1:18" s="12" customFormat="1">
      <c r="B217" s="12" t="s">
        <v>346</v>
      </c>
      <c r="F217" s="712"/>
      <c r="G217" s="712"/>
      <c r="H217" s="712"/>
      <c r="I217" s="712"/>
      <c r="J217" s="712"/>
      <c r="K217" s="712"/>
      <c r="L217" s="712"/>
      <c r="M217" s="712"/>
      <c r="N217" s="712"/>
      <c r="O217" s="712"/>
      <c r="P217" s="712"/>
      <c r="Q217" s="712"/>
    </row>
    <row r="218" spans="1:18" s="12" customFormat="1">
      <c r="C218" s="12" t="s">
        <v>391</v>
      </c>
      <c r="D218" s="714" t="s">
        <v>395</v>
      </c>
      <c r="E218" s="12" t="s">
        <v>361</v>
      </c>
      <c r="F218" s="712">
        <f ca="1">'[113](C) Rev at 2016PGARate'!F218</f>
        <v>0.14454</v>
      </c>
      <c r="G218" s="712">
        <f ca="1">'[113](C) Rev at 2016PGARate'!G218</f>
        <v>0.14454</v>
      </c>
      <c r="H218" s="712">
        <f ca="1">'[113](C) Rev at 2016PGARate'!H218</f>
        <v>0.14454</v>
      </c>
      <c r="I218" s="712">
        <f ca="1">'[113](C) Rev at 2016PGARate'!I218</f>
        <v>0.14454</v>
      </c>
      <c r="J218" s="712">
        <f ca="1">'[113](C) Rev at 2016PGARate'!J218</f>
        <v>0.14454</v>
      </c>
      <c r="K218" s="712">
        <f ca="1">'[113](C) Rev at 2016PGARate'!K218</f>
        <v>0.14454</v>
      </c>
      <c r="L218" s="712">
        <f ca="1">'[113](C) Rev at 2016PGARate'!L218</f>
        <v>0.14454</v>
      </c>
      <c r="M218" s="712">
        <f ca="1">'[113](C) Rev at 2016PGARate'!M218</f>
        <v>0.14454</v>
      </c>
      <c r="N218" s="712">
        <f ca="1">'[113](C) Rev at 2016PGARate'!N218</f>
        <v>0.14454</v>
      </c>
      <c r="O218" s="712">
        <f ca="1">'[113](C) Rev at 2016PGARate'!O218</f>
        <v>0.14454</v>
      </c>
      <c r="P218" s="712">
        <f ca="1">'[113](C) Rev at 2016PGARate'!P218</f>
        <v>0.14454</v>
      </c>
      <c r="Q218" s="712">
        <f ca="1">'[113](C) Rev at 2016PGARate'!Q218</f>
        <v>0.14454</v>
      </c>
    </row>
    <row r="219" spans="1:18" s="12" customFormat="1">
      <c r="C219" s="12" t="s">
        <v>392</v>
      </c>
      <c r="D219" s="714" t="s">
        <v>395</v>
      </c>
      <c r="E219" s="12" t="s">
        <v>361</v>
      </c>
      <c r="F219" s="712">
        <f ca="1">'[113](C) Rev at 2016PGARate'!F219</f>
        <v>8.7349999999999997E-2</v>
      </c>
      <c r="G219" s="712">
        <f ca="1">'[113](C) Rev at 2016PGARate'!G219</f>
        <v>8.7349999999999997E-2</v>
      </c>
      <c r="H219" s="712">
        <f ca="1">'[113](C) Rev at 2016PGARate'!H219</f>
        <v>8.7349999999999997E-2</v>
      </c>
      <c r="I219" s="712">
        <f ca="1">'[113](C) Rev at 2016PGARate'!I219</f>
        <v>8.7349999999999997E-2</v>
      </c>
      <c r="J219" s="712">
        <f ca="1">'[113](C) Rev at 2016PGARate'!J219</f>
        <v>8.7349999999999997E-2</v>
      </c>
      <c r="K219" s="712">
        <f ca="1">'[113](C) Rev at 2016PGARate'!K219</f>
        <v>8.7349999999999997E-2</v>
      </c>
      <c r="L219" s="712">
        <f ca="1">'[113](C) Rev at 2016PGARate'!L219</f>
        <v>8.7349999999999997E-2</v>
      </c>
      <c r="M219" s="712">
        <f ca="1">'[113](C) Rev at 2016PGARate'!M219</f>
        <v>8.7349999999999997E-2</v>
      </c>
      <c r="N219" s="712">
        <f ca="1">'[113](C) Rev at 2016PGARate'!N219</f>
        <v>8.7349999999999997E-2</v>
      </c>
      <c r="O219" s="712">
        <f ca="1">'[113](C) Rev at 2016PGARate'!O219</f>
        <v>8.7349999999999997E-2</v>
      </c>
      <c r="P219" s="712">
        <f ca="1">'[113](C) Rev at 2016PGARate'!P219</f>
        <v>8.7349999999999997E-2</v>
      </c>
      <c r="Q219" s="712">
        <f ca="1">'[113](C) Rev at 2016PGARate'!Q219</f>
        <v>8.7349999999999997E-2</v>
      </c>
    </row>
    <row r="220" spans="1:18" s="12" customFormat="1">
      <c r="C220" s="12" t="s">
        <v>396</v>
      </c>
      <c r="D220" s="714" t="s">
        <v>395</v>
      </c>
      <c r="E220" s="12" t="s">
        <v>361</v>
      </c>
      <c r="F220" s="712">
        <f ca="1">'[113](C) Rev at 2016PGARate'!F220</f>
        <v>5.5579999999999997E-2</v>
      </c>
      <c r="G220" s="712">
        <f ca="1">'[113](C) Rev at 2016PGARate'!G220</f>
        <v>5.5579999999999997E-2</v>
      </c>
      <c r="H220" s="712">
        <f ca="1">'[113](C) Rev at 2016PGARate'!H220</f>
        <v>5.5579999999999997E-2</v>
      </c>
      <c r="I220" s="712">
        <f ca="1">'[113](C) Rev at 2016PGARate'!I220</f>
        <v>5.5579999999999997E-2</v>
      </c>
      <c r="J220" s="712">
        <f ca="1">'[113](C) Rev at 2016PGARate'!J220</f>
        <v>5.5579999999999997E-2</v>
      </c>
      <c r="K220" s="712">
        <f ca="1">'[113](C) Rev at 2016PGARate'!K220</f>
        <v>5.5579999999999997E-2</v>
      </c>
      <c r="L220" s="712">
        <f ca="1">'[113](C) Rev at 2016PGARate'!L220</f>
        <v>5.5579999999999997E-2</v>
      </c>
      <c r="M220" s="712">
        <f ca="1">'[113](C) Rev at 2016PGARate'!M220</f>
        <v>5.5579999999999997E-2</v>
      </c>
      <c r="N220" s="712">
        <f ca="1">'[113](C) Rev at 2016PGARate'!N220</f>
        <v>5.5579999999999997E-2</v>
      </c>
      <c r="O220" s="712">
        <f ca="1">'[113](C) Rev at 2016PGARate'!O220</f>
        <v>5.5579999999999997E-2</v>
      </c>
      <c r="P220" s="712">
        <f ca="1">'[113](C) Rev at 2016PGARate'!P220</f>
        <v>5.5579999999999997E-2</v>
      </c>
      <c r="Q220" s="712">
        <f ca="1">'[113](C) Rev at 2016PGARate'!Q220</f>
        <v>5.5579999999999997E-2</v>
      </c>
    </row>
    <row r="221" spans="1:18" s="12" customFormat="1">
      <c r="C221" s="12" t="s">
        <v>397</v>
      </c>
      <c r="D221" s="714" t="s">
        <v>395</v>
      </c>
      <c r="E221" s="12" t="s">
        <v>361</v>
      </c>
      <c r="F221" s="712">
        <f ca="1">'[113](C) Rev at 2016PGARate'!F221</f>
        <v>3.5639999999999998E-2</v>
      </c>
      <c r="G221" s="712">
        <f ca="1">'[113](C) Rev at 2016PGARate'!G221</f>
        <v>3.5639999999999998E-2</v>
      </c>
      <c r="H221" s="712">
        <f ca="1">'[113](C) Rev at 2016PGARate'!H221</f>
        <v>3.5639999999999998E-2</v>
      </c>
      <c r="I221" s="712">
        <f ca="1">'[113](C) Rev at 2016PGARate'!I221</f>
        <v>3.5639999999999998E-2</v>
      </c>
      <c r="J221" s="712">
        <f ca="1">'[113](C) Rev at 2016PGARate'!J221</f>
        <v>3.5639999999999998E-2</v>
      </c>
      <c r="K221" s="712">
        <f ca="1">'[113](C) Rev at 2016PGARate'!K221</f>
        <v>3.5639999999999998E-2</v>
      </c>
      <c r="L221" s="712">
        <f ca="1">'[113](C) Rev at 2016PGARate'!L221</f>
        <v>3.5639999999999998E-2</v>
      </c>
      <c r="M221" s="712">
        <f ca="1">'[113](C) Rev at 2016PGARate'!M221</f>
        <v>3.5639999999999998E-2</v>
      </c>
      <c r="N221" s="712">
        <f ca="1">'[113](C) Rev at 2016PGARate'!N221</f>
        <v>3.5639999999999998E-2</v>
      </c>
      <c r="O221" s="712">
        <f ca="1">'[113](C) Rev at 2016PGARate'!O221</f>
        <v>3.5639999999999998E-2</v>
      </c>
      <c r="P221" s="712">
        <f ca="1">'[113](C) Rev at 2016PGARate'!P221</f>
        <v>3.5639999999999998E-2</v>
      </c>
      <c r="Q221" s="712">
        <f ca="1">'[113](C) Rev at 2016PGARate'!Q221</f>
        <v>3.5639999999999998E-2</v>
      </c>
    </row>
    <row r="222" spans="1:18" s="12" customFormat="1">
      <c r="C222" s="12" t="s">
        <v>398</v>
      </c>
      <c r="D222" s="714" t="s">
        <v>395</v>
      </c>
      <c r="E222" s="12" t="s">
        <v>361</v>
      </c>
      <c r="F222" s="712">
        <f ca="1">'[113](C) Rev at 2016PGARate'!F222</f>
        <v>2.564E-2</v>
      </c>
      <c r="G222" s="712">
        <f ca="1">'[113](C) Rev at 2016PGARate'!G222</f>
        <v>2.564E-2</v>
      </c>
      <c r="H222" s="712">
        <f ca="1">'[113](C) Rev at 2016PGARate'!H222</f>
        <v>2.564E-2</v>
      </c>
      <c r="I222" s="712">
        <f ca="1">'[113](C) Rev at 2016PGARate'!I222</f>
        <v>2.564E-2</v>
      </c>
      <c r="J222" s="712">
        <f ca="1">'[113](C) Rev at 2016PGARate'!J222</f>
        <v>2.564E-2</v>
      </c>
      <c r="K222" s="712">
        <f ca="1">'[113](C) Rev at 2016PGARate'!K222</f>
        <v>2.564E-2</v>
      </c>
      <c r="L222" s="712">
        <f ca="1">'[113](C) Rev at 2016PGARate'!L222</f>
        <v>2.564E-2</v>
      </c>
      <c r="M222" s="712">
        <f ca="1">'[113](C) Rev at 2016PGARate'!M222</f>
        <v>2.564E-2</v>
      </c>
      <c r="N222" s="712">
        <f ca="1">'[113](C) Rev at 2016PGARate'!N222</f>
        <v>2.564E-2</v>
      </c>
      <c r="O222" s="712">
        <f ca="1">'[113](C) Rev at 2016PGARate'!O222</f>
        <v>2.564E-2</v>
      </c>
      <c r="P222" s="712">
        <f ca="1">'[113](C) Rev at 2016PGARate'!P222</f>
        <v>2.564E-2</v>
      </c>
      <c r="Q222" s="712">
        <f ca="1">'[113](C) Rev at 2016PGARate'!Q222</f>
        <v>2.564E-2</v>
      </c>
    </row>
    <row r="223" spans="1:18" s="12" customFormat="1">
      <c r="C223" s="12" t="s">
        <v>399</v>
      </c>
      <c r="D223" s="714" t="s">
        <v>395</v>
      </c>
      <c r="E223" s="12" t="s">
        <v>361</v>
      </c>
      <c r="F223" s="712">
        <f ca="1">'[113](C) Rev at 2016PGARate'!F223</f>
        <v>1.9769999999999999E-2</v>
      </c>
      <c r="G223" s="712">
        <f ca="1">'[113](C) Rev at 2016PGARate'!G223</f>
        <v>1.9769999999999999E-2</v>
      </c>
      <c r="H223" s="712">
        <f ca="1">'[113](C) Rev at 2016PGARate'!H223</f>
        <v>1.9769999999999999E-2</v>
      </c>
      <c r="I223" s="712">
        <f ca="1">'[113](C) Rev at 2016PGARate'!I223</f>
        <v>1.9769999999999999E-2</v>
      </c>
      <c r="J223" s="712">
        <f ca="1">'[113](C) Rev at 2016PGARate'!J223</f>
        <v>1.9769999999999999E-2</v>
      </c>
      <c r="K223" s="712">
        <f ca="1">'[113](C) Rev at 2016PGARate'!K223</f>
        <v>1.9769999999999999E-2</v>
      </c>
      <c r="L223" s="712">
        <f ca="1">'[113](C) Rev at 2016PGARate'!L223</f>
        <v>1.9769999999999999E-2</v>
      </c>
      <c r="M223" s="712">
        <f ca="1">'[113](C) Rev at 2016PGARate'!M223</f>
        <v>1.9769999999999999E-2</v>
      </c>
      <c r="N223" s="712">
        <f ca="1">'[113](C) Rev at 2016PGARate'!N223</f>
        <v>1.9769999999999999E-2</v>
      </c>
      <c r="O223" s="712">
        <f ca="1">'[113](C) Rev at 2016PGARate'!O223</f>
        <v>1.9769999999999999E-2</v>
      </c>
      <c r="P223" s="712">
        <f ca="1">'[113](C) Rev at 2016PGARate'!P223</f>
        <v>1.9769999999999999E-2</v>
      </c>
      <c r="Q223" s="712">
        <f ca="1">'[113](C) Rev at 2016PGARate'!Q223</f>
        <v>1.9769999999999999E-2</v>
      </c>
    </row>
    <row r="224" spans="1:18" s="12" customFormat="1">
      <c r="B224" s="12" t="s">
        <v>383</v>
      </c>
      <c r="D224" s="714" t="s">
        <v>395</v>
      </c>
      <c r="E224" s="12" t="s">
        <v>361</v>
      </c>
      <c r="F224" s="712">
        <f ca="1">'[113](C) Rev at 2016PGARate'!F224</f>
        <v>6.9999999999999999E-4</v>
      </c>
      <c r="G224" s="712">
        <f ca="1">'[113](C) Rev at 2016PGARate'!G224</f>
        <v>6.9999999999999999E-4</v>
      </c>
      <c r="H224" s="712">
        <f ca="1">'[113](C) Rev at 2016PGARate'!H224</f>
        <v>6.9999999999999999E-4</v>
      </c>
      <c r="I224" s="712">
        <f ca="1">'[113](C) Rev at 2016PGARate'!I224</f>
        <v>6.9999999999999999E-4</v>
      </c>
      <c r="J224" s="712">
        <f ca="1">'[113](C) Rev at 2016PGARate'!J224</f>
        <v>6.9999999999999999E-4</v>
      </c>
      <c r="K224" s="712">
        <f ca="1">'[113](C) Rev at 2016PGARate'!K224</f>
        <v>6.9999999999999999E-4</v>
      </c>
      <c r="L224" s="712">
        <f ca="1">'[113](C) Rev at 2016PGARate'!L224</f>
        <v>6.9999999999999999E-4</v>
      </c>
      <c r="M224" s="712">
        <f ca="1">'[113](C) Rev at 2016PGARate'!M224</f>
        <v>6.9999999999999999E-4</v>
      </c>
      <c r="N224" s="712">
        <f ca="1">'[113](C) Rev at 2016PGARate'!N224</f>
        <v>6.9999999999999999E-4</v>
      </c>
      <c r="O224" s="712">
        <f ca="1">'[113](C) Rev at 2016PGARate'!O224</f>
        <v>6.9999999999999999E-4</v>
      </c>
      <c r="P224" s="712">
        <f ca="1">'[113](C) Rev at 2016PGARate'!P224</f>
        <v>6.9999999999999999E-4</v>
      </c>
      <c r="Q224" s="712">
        <f ca="1">'[113](C) Rev at 2016PGARate'!Q224</f>
        <v>6.9999999999999999E-4</v>
      </c>
    </row>
    <row r="225" spans="2:22" s="12" customFormat="1">
      <c r="B225" s="12" t="s">
        <v>370</v>
      </c>
      <c r="D225" s="12">
        <v>101</v>
      </c>
      <c r="E225" s="12" t="s">
        <v>361</v>
      </c>
      <c r="F225" s="720">
        <f ca="1">'[113](C) Rev at 2016PGARate'!F225</f>
        <v>1.1499999999999999</v>
      </c>
      <c r="G225" s="720">
        <f ca="1">'[113](C) Rev at 2016PGARate'!G225</f>
        <v>1.1499999999999999</v>
      </c>
      <c r="H225" s="720">
        <f ca="1">'[113](C) Rev at 2016PGARate'!H225</f>
        <v>1.1499999999999999</v>
      </c>
      <c r="I225" s="720">
        <f ca="1">'[113](C) Rev at 2016PGARate'!I225</f>
        <v>1.1499999999999999</v>
      </c>
      <c r="J225" s="720">
        <f ca="1">'[113](C) Rev at 2016PGARate'!J225</f>
        <v>1.1499999999999999</v>
      </c>
      <c r="K225" s="720">
        <f ca="1">'[113](C) Rev at 2016PGARate'!K225</f>
        <v>1.1499999999999999</v>
      </c>
      <c r="L225" s="720">
        <f ca="1">'[113](C) Rev at 2016PGARate'!L225</f>
        <v>1.1499999999999999</v>
      </c>
      <c r="M225" s="720">
        <f ca="1">'[113](C) Rev at 2016PGARate'!M225</f>
        <v>1.1499999999999999</v>
      </c>
      <c r="N225" s="720">
        <f ca="1">'[113](C) Rev at 2016PGARate'!N225</f>
        <v>1.1499999999999999</v>
      </c>
      <c r="O225" s="720">
        <f ca="1">'[113](C) Rev at 2016PGARate'!O225</f>
        <v>1.1499999999999999</v>
      </c>
      <c r="P225" s="720">
        <f ca="1">'[113](C) Rev at 2016PGARate'!P225</f>
        <v>1.1499999999999999</v>
      </c>
      <c r="Q225" s="720">
        <f ca="1">'[113](C) Rev at 2016PGARate'!Q225</f>
        <v>1.1499999999999999</v>
      </c>
    </row>
    <row r="226" spans="2:22" s="12" customFormat="1">
      <c r="B226" s="12" t="s">
        <v>372</v>
      </c>
      <c r="D226" s="714" t="s">
        <v>395</v>
      </c>
      <c r="E226" s="12" t="s">
        <v>205</v>
      </c>
      <c r="F226" s="715"/>
      <c r="G226" s="715"/>
      <c r="H226" s="715"/>
      <c r="I226" s="715"/>
      <c r="J226" s="715"/>
      <c r="K226" s="715"/>
      <c r="L226" s="715"/>
      <c r="M226" s="715"/>
      <c r="N226" s="715"/>
      <c r="O226" s="715"/>
      <c r="P226" s="715"/>
      <c r="Q226" s="715"/>
    </row>
    <row r="227" spans="2:22" s="12" customFormat="1"/>
    <row r="228" spans="2:22">
      <c r="B228" s="231" t="s">
        <v>350</v>
      </c>
    </row>
    <row r="229" spans="2:22">
      <c r="B229" s="4" t="s">
        <v>205</v>
      </c>
      <c r="D229" s="714" t="s">
        <v>395</v>
      </c>
      <c r="E229" s="4" t="s">
        <v>205</v>
      </c>
      <c r="F229" s="105">
        <f ca="1">[113]Data!C213</f>
        <v>3</v>
      </c>
      <c r="G229" s="105">
        <f ca="1">[113]Data!D213</f>
        <v>3</v>
      </c>
      <c r="H229" s="105">
        <f ca="1">[113]Data!E213</f>
        <v>3</v>
      </c>
      <c r="I229" s="105">
        <f ca="1">[113]Data!F213</f>
        <v>3</v>
      </c>
      <c r="J229" s="105">
        <f ca="1">[113]Data!G213</f>
        <v>3</v>
      </c>
      <c r="K229" s="105">
        <f ca="1">[113]Data!H213</f>
        <v>3</v>
      </c>
      <c r="L229" s="105">
        <f ca="1">[113]Data!I213</f>
        <v>3</v>
      </c>
      <c r="M229" s="105">
        <f ca="1">[113]Data!J213</f>
        <v>3</v>
      </c>
      <c r="N229" s="105">
        <f ca="1">[113]Data!K213</f>
        <v>3</v>
      </c>
      <c r="O229" s="105">
        <f ca="1">[113]Data!L213</f>
        <v>3</v>
      </c>
      <c r="P229" s="105">
        <f ca="1">[113]Data!M213</f>
        <v>3</v>
      </c>
      <c r="Q229" s="105">
        <f ca="1">[113]Data!N213</f>
        <v>3</v>
      </c>
      <c r="R229" s="104">
        <f ca="1">SUM(F229:Q229)</f>
        <v>36</v>
      </c>
    </row>
    <row r="230" spans="2:22" s="12" customFormat="1">
      <c r="B230" s="12" t="s">
        <v>104</v>
      </c>
      <c r="F230" s="701"/>
      <c r="G230" s="701"/>
      <c r="H230" s="701"/>
      <c r="I230" s="701"/>
      <c r="J230" s="701"/>
      <c r="K230" s="701"/>
      <c r="L230" s="701"/>
      <c r="M230" s="701"/>
      <c r="N230" s="701"/>
      <c r="O230" s="701"/>
      <c r="P230" s="701"/>
      <c r="Q230" s="701"/>
      <c r="R230" s="104"/>
    </row>
    <row r="231" spans="2:22" s="12" customFormat="1">
      <c r="C231" s="12" t="s">
        <v>391</v>
      </c>
      <c r="D231" s="714" t="s">
        <v>395</v>
      </c>
      <c r="E231" s="12" t="s">
        <v>207</v>
      </c>
      <c r="F231" s="102">
        <f ca="1">'[113](C) Rev at Actual Rates'!F231</f>
        <v>75000</v>
      </c>
      <c r="G231" s="102">
        <f ca="1">'[113](C) Rev at Actual Rates'!G231</f>
        <v>75000</v>
      </c>
      <c r="H231" s="102">
        <f ca="1">'[113](C) Rev at Actual Rates'!H231</f>
        <v>75000</v>
      </c>
      <c r="I231" s="102">
        <f ca="1">'[113](C) Rev at Actual Rates'!I231</f>
        <v>75000</v>
      </c>
      <c r="J231" s="102">
        <f ca="1">'[113](C) Rev at Actual Rates'!J231</f>
        <v>75000</v>
      </c>
      <c r="K231" s="102">
        <f ca="1">'[113](C) Rev at Actual Rates'!K231</f>
        <v>75000</v>
      </c>
      <c r="L231" s="102">
        <f ca="1">'[113](C) Rev at Actual Rates'!L231</f>
        <v>75000</v>
      </c>
      <c r="M231" s="102">
        <f ca="1">'[113](C) Rev at Actual Rates'!M231</f>
        <v>75000</v>
      </c>
      <c r="N231" s="102">
        <f ca="1">'[113](C) Rev at Actual Rates'!N231</f>
        <v>75000</v>
      </c>
      <c r="O231" s="102">
        <f ca="1">'[113](C) Rev at Actual Rates'!O231</f>
        <v>75000</v>
      </c>
      <c r="P231" s="102">
        <f ca="1">'[113](C) Rev at Actual Rates'!P231</f>
        <v>75000</v>
      </c>
      <c r="Q231" s="102">
        <f ca="1">'[113](C) Rev at Actual Rates'!Q231</f>
        <v>75000</v>
      </c>
      <c r="R231" s="104">
        <f t="shared" ref="R231:R236" ca="1" si="55">SUM(F231:Q231)</f>
        <v>900000</v>
      </c>
      <c r="T231" s="12">
        <v>2341892.7400000002</v>
      </c>
      <c r="V231" s="716">
        <f ca="1">T231+R231</f>
        <v>3241892.74</v>
      </c>
    </row>
    <row r="232" spans="2:22" s="12" customFormat="1">
      <c r="C232" s="12" t="s">
        <v>392</v>
      </c>
      <c r="D232" s="714" t="s">
        <v>395</v>
      </c>
      <c r="E232" s="12" t="s">
        <v>207</v>
      </c>
      <c r="F232" s="102">
        <f ca="1">'[113](C) Rev at Actual Rates'!F232</f>
        <v>75000</v>
      </c>
      <c r="G232" s="102">
        <f ca="1">'[113](C) Rev at Actual Rates'!G232</f>
        <v>75000</v>
      </c>
      <c r="H232" s="102">
        <f ca="1">'[113](C) Rev at Actual Rates'!H232</f>
        <v>75000</v>
      </c>
      <c r="I232" s="102">
        <f ca="1">'[113](C) Rev at Actual Rates'!I232</f>
        <v>75000</v>
      </c>
      <c r="J232" s="102">
        <f ca="1">'[113](C) Rev at Actual Rates'!J232</f>
        <v>75000</v>
      </c>
      <c r="K232" s="102">
        <f ca="1">'[113](C) Rev at Actual Rates'!K232</f>
        <v>75000</v>
      </c>
      <c r="L232" s="102">
        <f ca="1">'[113](C) Rev at Actual Rates'!L232</f>
        <v>75000</v>
      </c>
      <c r="M232" s="102">
        <f ca="1">'[113](C) Rev at Actual Rates'!M232</f>
        <v>75000</v>
      </c>
      <c r="N232" s="102">
        <f ca="1">'[113](C) Rev at Actual Rates'!N232</f>
        <v>75000</v>
      </c>
      <c r="O232" s="102">
        <f ca="1">'[113](C) Rev at Actual Rates'!O232</f>
        <v>75000</v>
      </c>
      <c r="P232" s="102">
        <f ca="1">'[113](C) Rev at Actual Rates'!P232</f>
        <v>75000</v>
      </c>
      <c r="Q232" s="102">
        <f ca="1">'[113](C) Rev at Actual Rates'!Q232</f>
        <v>75000</v>
      </c>
      <c r="R232" s="104">
        <f t="shared" ca="1" si="55"/>
        <v>900000</v>
      </c>
      <c r="T232" s="12">
        <v>2300834</v>
      </c>
      <c r="V232" s="716">
        <f t="shared" ref="V232:V236" ca="1" si="56">T232+R232</f>
        <v>3200834</v>
      </c>
    </row>
    <row r="233" spans="2:22" s="12" customFormat="1">
      <c r="C233" s="12" t="s">
        <v>396</v>
      </c>
      <c r="D233" s="714" t="s">
        <v>395</v>
      </c>
      <c r="E233" s="12" t="s">
        <v>207</v>
      </c>
      <c r="F233" s="102">
        <f ca="1">'[113](C) Rev at Actual Rates'!F233</f>
        <v>150000</v>
      </c>
      <c r="G233" s="102">
        <f ca="1">'[113](C) Rev at Actual Rates'!G233</f>
        <v>150000</v>
      </c>
      <c r="H233" s="102">
        <f ca="1">'[113](C) Rev at Actual Rates'!H233</f>
        <v>150000</v>
      </c>
      <c r="I233" s="102">
        <f ca="1">'[113](C) Rev at Actual Rates'!I233</f>
        <v>150000</v>
      </c>
      <c r="J233" s="102">
        <f ca="1">'[113](C) Rev at Actual Rates'!J233</f>
        <v>150000</v>
      </c>
      <c r="K233" s="102">
        <f ca="1">'[113](C) Rev at Actual Rates'!K233</f>
        <v>150000</v>
      </c>
      <c r="L233" s="102">
        <f ca="1">'[113](C) Rev at Actual Rates'!L233</f>
        <v>150000</v>
      </c>
      <c r="M233" s="102">
        <f ca="1">'[113](C) Rev at Actual Rates'!M233</f>
        <v>150000</v>
      </c>
      <c r="N233" s="102">
        <f ca="1">'[113](C) Rev at Actual Rates'!N233</f>
        <v>150000</v>
      </c>
      <c r="O233" s="102">
        <f ca="1">'[113](C) Rev at Actual Rates'!O233</f>
        <v>150000</v>
      </c>
      <c r="P233" s="102">
        <f ca="1">'[113](C) Rev at Actual Rates'!P233</f>
        <v>150000</v>
      </c>
      <c r="Q233" s="102">
        <f ca="1">'[113](C) Rev at Actual Rates'!Q233</f>
        <v>150000</v>
      </c>
      <c r="R233" s="104">
        <f t="shared" ca="1" si="55"/>
        <v>1800000</v>
      </c>
      <c r="T233" s="12">
        <v>4555015.8100000005</v>
      </c>
      <c r="V233" s="716">
        <f t="shared" ca="1" si="56"/>
        <v>6355015.8100000005</v>
      </c>
    </row>
    <row r="234" spans="2:22" s="12" customFormat="1">
      <c r="C234" s="12" t="s">
        <v>397</v>
      </c>
      <c r="D234" s="714" t="s">
        <v>395</v>
      </c>
      <c r="E234" s="12" t="s">
        <v>207</v>
      </c>
      <c r="F234" s="102">
        <f ca="1">'[113](C) Rev at Actual Rates'!F234</f>
        <v>264848.96000000002</v>
      </c>
      <c r="G234" s="102">
        <f ca="1">'[113](C) Rev at Actual Rates'!G234</f>
        <v>257716.45</v>
      </c>
      <c r="H234" s="102">
        <f ca="1">'[113](C) Rev at Actual Rates'!H234</f>
        <v>264842.65999999997</v>
      </c>
      <c r="I234" s="102">
        <f ca="1">'[113](C) Rev at Actual Rates'!I234</f>
        <v>260651.57</v>
      </c>
      <c r="J234" s="102">
        <f ca="1">'[113](C) Rev at Actual Rates'!J234</f>
        <v>259139.09</v>
      </c>
      <c r="K234" s="102">
        <f ca="1">'[113](C) Rev at Actual Rates'!K234</f>
        <v>271396.40000000002</v>
      </c>
      <c r="L234" s="102">
        <f ca="1">'[113](C) Rev at Actual Rates'!L234</f>
        <v>262193.23</v>
      </c>
      <c r="M234" s="102">
        <f ca="1">'[113](C) Rev at Actual Rates'!M234</f>
        <v>253839.92</v>
      </c>
      <c r="N234" s="102">
        <f ca="1">'[113](C) Rev at Actual Rates'!N234</f>
        <v>236948.21</v>
      </c>
      <c r="O234" s="102">
        <f ca="1">'[113](C) Rev at Actual Rates'!O234</f>
        <v>217136.1</v>
      </c>
      <c r="P234" s="102">
        <f ca="1">'[113](C) Rev at Actual Rates'!P234</f>
        <v>226635.58</v>
      </c>
      <c r="Q234" s="102">
        <f ca="1">'[113](C) Rev at Actual Rates'!Q234</f>
        <v>233612.64</v>
      </c>
      <c r="R234" s="104">
        <f t="shared" ca="1" si="55"/>
        <v>3008960.8100000005</v>
      </c>
      <c r="T234" s="12">
        <v>9000000</v>
      </c>
      <c r="V234" s="716">
        <f t="shared" ca="1" si="56"/>
        <v>12008960.810000001</v>
      </c>
    </row>
    <row r="235" spans="2:22" s="12" customFormat="1">
      <c r="C235" s="12" t="s">
        <v>398</v>
      </c>
      <c r="D235" s="714" t="s">
        <v>395</v>
      </c>
      <c r="E235" s="12" t="s">
        <v>207</v>
      </c>
      <c r="F235" s="102">
        <f ca="1">'[113](C) Rev at Actual Rates'!F235</f>
        <v>300000</v>
      </c>
      <c r="G235" s="102">
        <f ca="1">'[113](C) Rev at Actual Rates'!G235</f>
        <v>382703.53</v>
      </c>
      <c r="H235" s="102">
        <f ca="1">'[113](C) Rev at Actual Rates'!H235</f>
        <v>421689.94</v>
      </c>
      <c r="I235" s="102">
        <f ca="1">'[113](C) Rev at Actual Rates'!I235</f>
        <v>410362.87</v>
      </c>
      <c r="J235" s="102">
        <f ca="1">'[113](C) Rev at Actual Rates'!J235</f>
        <v>352091.63</v>
      </c>
      <c r="K235" s="102">
        <f ca="1">'[113](C) Rev at Actual Rates'!K235</f>
        <v>359822.26</v>
      </c>
      <c r="L235" s="102">
        <f ca="1">'[113](C) Rev at Actual Rates'!L235</f>
        <v>300000</v>
      </c>
      <c r="M235" s="102">
        <f ca="1">'[113](C) Rev at Actual Rates'!M235</f>
        <v>300000</v>
      </c>
      <c r="N235" s="102">
        <f ca="1">'[113](C) Rev at Actual Rates'!N235</f>
        <v>300000</v>
      </c>
      <c r="O235" s="102">
        <f ca="1">'[113](C) Rev at Actual Rates'!O235</f>
        <v>300000</v>
      </c>
      <c r="P235" s="102">
        <f ca="1">'[113](C) Rev at Actual Rates'!P235</f>
        <v>300000</v>
      </c>
      <c r="Q235" s="102">
        <f ca="1">'[113](C) Rev at Actual Rates'!Q235</f>
        <v>300000</v>
      </c>
      <c r="R235" s="104">
        <f t="shared" ca="1" si="55"/>
        <v>4026670.2299999995</v>
      </c>
      <c r="T235" s="12">
        <v>23149539.890000001</v>
      </c>
      <c r="V235" s="716">
        <f t="shared" ca="1" si="56"/>
        <v>27176210.120000001</v>
      </c>
    </row>
    <row r="236" spans="2:22" s="12" customFormat="1">
      <c r="C236" s="12" t="s">
        <v>399</v>
      </c>
      <c r="D236" s="714" t="s">
        <v>395</v>
      </c>
      <c r="E236" s="12" t="s">
        <v>207</v>
      </c>
      <c r="F236" s="345">
        <f t="shared" ref="F236:N236" ca="1" si="57">F237-SUM(F231:F235)</f>
        <v>731882.78</v>
      </c>
      <c r="G236" s="345">
        <f t="shared" ca="1" si="57"/>
        <v>877084.02</v>
      </c>
      <c r="H236" s="345">
        <f t="shared" ca="1" si="57"/>
        <v>1271888.18</v>
      </c>
      <c r="I236" s="345">
        <f t="shared" ca="1" si="57"/>
        <v>1200136.75</v>
      </c>
      <c r="J236" s="345">
        <f t="shared" ca="1" si="57"/>
        <v>1142164.47</v>
      </c>
      <c r="K236" s="345">
        <f t="shared" ca="1" si="57"/>
        <v>1067485.73</v>
      </c>
      <c r="L236" s="345">
        <f t="shared" ca="1" si="57"/>
        <v>800899.3</v>
      </c>
      <c r="M236" s="345">
        <f t="shared" ca="1" si="57"/>
        <v>578852.19000000006</v>
      </c>
      <c r="N236" s="345">
        <f t="shared" ca="1" si="57"/>
        <v>314798.18999999994</v>
      </c>
      <c r="O236" s="345">
        <f t="shared" ref="O236:Q236" ca="1" si="58">O237-SUM(O231:O235)</f>
        <v>274488.58999999997</v>
      </c>
      <c r="P236" s="345">
        <f t="shared" ca="1" si="58"/>
        <v>227311.94000000006</v>
      </c>
      <c r="Q236" s="345">
        <f t="shared" ca="1" si="58"/>
        <v>262548.50000000012</v>
      </c>
      <c r="R236" s="104">
        <f t="shared" ca="1" si="55"/>
        <v>8749540.6399999987</v>
      </c>
      <c r="T236" s="12">
        <v>38544184.829999998</v>
      </c>
      <c r="V236" s="716">
        <f t="shared" ca="1" si="56"/>
        <v>47293725.469999999</v>
      </c>
    </row>
    <row r="237" spans="2:22" s="12" customFormat="1">
      <c r="C237" s="12" t="s">
        <v>376</v>
      </c>
      <c r="D237" s="714" t="s">
        <v>395</v>
      </c>
      <c r="E237" s="12" t="s">
        <v>207</v>
      </c>
      <c r="F237" s="717">
        <f ca="1">'[113]Weather Adj'!D165</f>
        <v>1596731.74</v>
      </c>
      <c r="G237" s="717">
        <f ca="1">'[113]Weather Adj'!E165</f>
        <v>1817504</v>
      </c>
      <c r="H237" s="717">
        <f ca="1">'[113]Weather Adj'!F165</f>
        <v>2258420.7799999998</v>
      </c>
      <c r="I237" s="717">
        <f ca="1">'[113]Weather Adj'!G165</f>
        <v>2171151.19</v>
      </c>
      <c r="J237" s="717">
        <f ca="1">'[113]Weather Adj'!H165</f>
        <v>2053395.19</v>
      </c>
      <c r="K237" s="717">
        <f ca="1">'[113]Weather Adj'!I165</f>
        <v>1998704.3900000001</v>
      </c>
      <c r="L237" s="717">
        <f ca="1">'[113]Weather Adj'!J165</f>
        <v>1663092.53</v>
      </c>
      <c r="M237" s="717">
        <f ca="1">'[113]Weather Adj'!K165</f>
        <v>1432692.11</v>
      </c>
      <c r="N237" s="717">
        <f ca="1">'[113]Weather Adj'!L165</f>
        <v>1151746.3999999999</v>
      </c>
      <c r="O237" s="717">
        <f ca="1">'[113]Weather Adj'!M165</f>
        <v>1091624.69</v>
      </c>
      <c r="P237" s="717">
        <f ca="1">'[113]Weather Adj'!N165</f>
        <v>1053947.52</v>
      </c>
      <c r="Q237" s="717">
        <f ca="1">'[113]Weather Adj'!O165</f>
        <v>1096161.1400000001</v>
      </c>
      <c r="R237" s="718">
        <f ca="1">SUM(R231:R236)</f>
        <v>19385171.68</v>
      </c>
    </row>
    <row r="238" spans="2:22" s="12" customFormat="1">
      <c r="B238" s="12" t="s">
        <v>235</v>
      </c>
      <c r="D238" s="714" t="s">
        <v>395</v>
      </c>
      <c r="E238" s="12" t="s">
        <v>377</v>
      </c>
      <c r="F238" s="699">
        <f ca="1">[113]Data!C233</f>
        <v>4</v>
      </c>
      <c r="G238" s="699">
        <f ca="1">[113]Data!D233</f>
        <v>4</v>
      </c>
      <c r="H238" s="699">
        <f ca="1">[113]Data!E233</f>
        <v>4</v>
      </c>
      <c r="I238" s="699">
        <f ca="1">[113]Data!F233</f>
        <v>4</v>
      </c>
      <c r="J238" s="699">
        <f ca="1">[113]Data!G233</f>
        <v>6</v>
      </c>
      <c r="K238" s="699">
        <f ca="1">[113]Data!H233</f>
        <v>4</v>
      </c>
      <c r="L238" s="699">
        <f ca="1">[113]Data!I233</f>
        <v>4</v>
      </c>
      <c r="M238" s="699">
        <f ca="1">[113]Data!J233</f>
        <v>4</v>
      </c>
      <c r="N238" s="699">
        <f ca="1">[113]Data!K233</f>
        <v>4</v>
      </c>
      <c r="O238" s="699">
        <f ca="1">[113]Data!L233</f>
        <v>4</v>
      </c>
      <c r="P238" s="699">
        <f ca="1">[113]Data!M233</f>
        <v>4</v>
      </c>
      <c r="Q238" s="699">
        <f ca="1">[113]Data!N233</f>
        <v>4</v>
      </c>
      <c r="R238" s="104">
        <f ca="1">SUM(F238:Q238)</f>
        <v>50</v>
      </c>
    </row>
    <row r="239" spans="2:22" s="12" customFormat="1">
      <c r="B239" s="12" t="s">
        <v>372</v>
      </c>
      <c r="F239" s="701"/>
      <c r="G239" s="701"/>
      <c r="H239" s="701"/>
      <c r="I239" s="701"/>
      <c r="J239" s="701"/>
      <c r="K239" s="701"/>
      <c r="L239" s="701"/>
      <c r="M239" s="701"/>
      <c r="N239" s="701"/>
      <c r="O239" s="701"/>
      <c r="P239" s="701"/>
      <c r="Q239" s="701"/>
    </row>
    <row r="240" spans="2:22" s="12" customFormat="1"/>
    <row r="241" spans="1:19" s="12" customFormat="1">
      <c r="B241" s="696" t="s">
        <v>353</v>
      </c>
    </row>
    <row r="242" spans="1:19" s="12" customFormat="1">
      <c r="A242" s="12" t="s">
        <v>354</v>
      </c>
      <c r="B242" s="12" t="s">
        <v>359</v>
      </c>
      <c r="D242" s="714" t="s">
        <v>395</v>
      </c>
      <c r="F242" s="56">
        <f t="shared" ref="F242:Q242" ca="1" si="59">F216*F229</f>
        <v>2780.13</v>
      </c>
      <c r="G242" s="56">
        <f t="shared" ca="1" si="59"/>
        <v>2780.13</v>
      </c>
      <c r="H242" s="56">
        <f t="shared" ca="1" si="59"/>
        <v>2780.13</v>
      </c>
      <c r="I242" s="56">
        <f t="shared" ca="1" si="59"/>
        <v>2780.13</v>
      </c>
      <c r="J242" s="56">
        <f t="shared" ca="1" si="59"/>
        <v>2780.13</v>
      </c>
      <c r="K242" s="56">
        <f t="shared" ca="1" si="59"/>
        <v>2780.13</v>
      </c>
      <c r="L242" s="56">
        <f t="shared" ca="1" si="59"/>
        <v>2780.13</v>
      </c>
      <c r="M242" s="56">
        <f t="shared" ca="1" si="59"/>
        <v>2780.13</v>
      </c>
      <c r="N242" s="56">
        <f t="shared" ca="1" si="59"/>
        <v>2780.13</v>
      </c>
      <c r="O242" s="56">
        <f t="shared" ca="1" si="59"/>
        <v>2780.13</v>
      </c>
      <c r="P242" s="56">
        <f t="shared" ca="1" si="59"/>
        <v>2780.13</v>
      </c>
      <c r="Q242" s="56">
        <f t="shared" ca="1" si="59"/>
        <v>2780.13</v>
      </c>
      <c r="R242" s="56">
        <f ca="1">SUM(F242:Q242)</f>
        <v>33361.560000000005</v>
      </c>
    </row>
    <row r="243" spans="1:19" s="12" customFormat="1">
      <c r="B243" s="12" t="s">
        <v>346</v>
      </c>
      <c r="F243" s="56"/>
      <c r="G243" s="56"/>
      <c r="H243" s="56"/>
      <c r="I243" s="56"/>
      <c r="J243" s="56"/>
      <c r="K243" s="56"/>
      <c r="L243" s="56"/>
      <c r="M243" s="56"/>
      <c r="N243" s="56"/>
      <c r="O243" s="56"/>
      <c r="P243" s="56"/>
      <c r="Q243" s="56"/>
      <c r="R243" s="56"/>
    </row>
    <row r="244" spans="1:19" s="12" customFormat="1">
      <c r="C244" s="12" t="s">
        <v>391</v>
      </c>
      <c r="D244" s="714" t="s">
        <v>395</v>
      </c>
      <c r="F244" s="56">
        <f t="shared" ref="F244:Q249" ca="1" si="60">F218*F231</f>
        <v>10840.5</v>
      </c>
      <c r="G244" s="56">
        <f t="shared" ca="1" si="60"/>
        <v>10840.5</v>
      </c>
      <c r="H244" s="56">
        <f t="shared" ca="1" si="60"/>
        <v>10840.5</v>
      </c>
      <c r="I244" s="56">
        <f t="shared" ca="1" si="60"/>
        <v>10840.5</v>
      </c>
      <c r="J244" s="56">
        <f t="shared" ca="1" si="60"/>
        <v>10840.5</v>
      </c>
      <c r="K244" s="56">
        <f t="shared" ca="1" si="60"/>
        <v>10840.5</v>
      </c>
      <c r="L244" s="56">
        <f t="shared" ca="1" si="60"/>
        <v>10840.5</v>
      </c>
      <c r="M244" s="56">
        <f t="shared" ca="1" si="60"/>
        <v>10840.5</v>
      </c>
      <c r="N244" s="56">
        <f t="shared" ca="1" si="60"/>
        <v>10840.5</v>
      </c>
      <c r="O244" s="56">
        <f t="shared" ca="1" si="60"/>
        <v>10840.5</v>
      </c>
      <c r="P244" s="56">
        <f t="shared" ca="1" si="60"/>
        <v>10840.5</v>
      </c>
      <c r="Q244" s="56">
        <f t="shared" ca="1" si="60"/>
        <v>10840.5</v>
      </c>
      <c r="R244" s="56">
        <f t="shared" ref="R244:R249" ca="1" si="61">SUM(F244:Q244)</f>
        <v>130086</v>
      </c>
    </row>
    <row r="245" spans="1:19" s="12" customFormat="1">
      <c r="C245" s="12" t="s">
        <v>392</v>
      </c>
      <c r="D245" s="714" t="s">
        <v>395</v>
      </c>
      <c r="F245" s="56">
        <f t="shared" ca="1" si="60"/>
        <v>6551.25</v>
      </c>
      <c r="G245" s="56">
        <f t="shared" ca="1" si="60"/>
        <v>6551.25</v>
      </c>
      <c r="H245" s="56">
        <f t="shared" ca="1" si="60"/>
        <v>6551.25</v>
      </c>
      <c r="I245" s="56">
        <f t="shared" ca="1" si="60"/>
        <v>6551.25</v>
      </c>
      <c r="J245" s="56">
        <f t="shared" ca="1" si="60"/>
        <v>6551.25</v>
      </c>
      <c r="K245" s="56">
        <f t="shared" ca="1" si="60"/>
        <v>6551.25</v>
      </c>
      <c r="L245" s="56">
        <f t="shared" ca="1" si="60"/>
        <v>6551.25</v>
      </c>
      <c r="M245" s="56">
        <f t="shared" ca="1" si="60"/>
        <v>6551.25</v>
      </c>
      <c r="N245" s="56">
        <f t="shared" ca="1" si="60"/>
        <v>6551.25</v>
      </c>
      <c r="O245" s="56">
        <f t="shared" ca="1" si="60"/>
        <v>6551.25</v>
      </c>
      <c r="P245" s="56">
        <f t="shared" ca="1" si="60"/>
        <v>6551.25</v>
      </c>
      <c r="Q245" s="56">
        <f t="shared" ca="1" si="60"/>
        <v>6551.25</v>
      </c>
      <c r="R245" s="56">
        <f t="shared" ca="1" si="61"/>
        <v>78615</v>
      </c>
    </row>
    <row r="246" spans="1:19" s="12" customFormat="1">
      <c r="C246" s="12" t="s">
        <v>396</v>
      </c>
      <c r="D246" s="714" t="s">
        <v>395</v>
      </c>
      <c r="F246" s="56">
        <f t="shared" ca="1" si="60"/>
        <v>8337</v>
      </c>
      <c r="G246" s="56">
        <f t="shared" ca="1" si="60"/>
        <v>8337</v>
      </c>
      <c r="H246" s="56">
        <f t="shared" ca="1" si="60"/>
        <v>8337</v>
      </c>
      <c r="I246" s="56">
        <f t="shared" ca="1" si="60"/>
        <v>8337</v>
      </c>
      <c r="J246" s="56">
        <f t="shared" ca="1" si="60"/>
        <v>8337</v>
      </c>
      <c r="K246" s="56">
        <f t="shared" ca="1" si="60"/>
        <v>8337</v>
      </c>
      <c r="L246" s="56">
        <f t="shared" ca="1" si="60"/>
        <v>8337</v>
      </c>
      <c r="M246" s="56">
        <f t="shared" ca="1" si="60"/>
        <v>8337</v>
      </c>
      <c r="N246" s="56">
        <f t="shared" ca="1" si="60"/>
        <v>8337</v>
      </c>
      <c r="O246" s="56">
        <f t="shared" ca="1" si="60"/>
        <v>8337</v>
      </c>
      <c r="P246" s="56">
        <f t="shared" ca="1" si="60"/>
        <v>8337</v>
      </c>
      <c r="Q246" s="56">
        <f t="shared" ca="1" si="60"/>
        <v>8337</v>
      </c>
      <c r="R246" s="56">
        <f t="shared" ca="1" si="61"/>
        <v>100044</v>
      </c>
    </row>
    <row r="247" spans="1:19">
      <c r="C247" s="4" t="s">
        <v>397</v>
      </c>
      <c r="D247" s="714" t="s">
        <v>395</v>
      </c>
      <c r="F247" s="15">
        <f t="shared" ca="1" si="60"/>
        <v>9439.2169343999994</v>
      </c>
      <c r="G247" s="15">
        <f t="shared" ca="1" si="60"/>
        <v>9185.0142780000006</v>
      </c>
      <c r="H247" s="15">
        <f t="shared" ca="1" si="60"/>
        <v>9438.9924023999993</v>
      </c>
      <c r="I247" s="15">
        <f t="shared" ca="1" si="60"/>
        <v>9289.621954799999</v>
      </c>
      <c r="J247" s="15">
        <f t="shared" ca="1" si="60"/>
        <v>9235.7171675999998</v>
      </c>
      <c r="K247" s="15">
        <f t="shared" ca="1" si="60"/>
        <v>9672.5676960000001</v>
      </c>
      <c r="L247" s="15">
        <f t="shared" ca="1" si="60"/>
        <v>9344.5667171999994</v>
      </c>
      <c r="M247" s="15">
        <f t="shared" ca="1" si="60"/>
        <v>9046.8547488000004</v>
      </c>
      <c r="N247" s="15">
        <f t="shared" ca="1" si="60"/>
        <v>8444.8342044000001</v>
      </c>
      <c r="O247" s="15">
        <f t="shared" ca="1" si="60"/>
        <v>7738.7306039999994</v>
      </c>
      <c r="P247" s="15">
        <f t="shared" ca="1" si="60"/>
        <v>8077.2920711999996</v>
      </c>
      <c r="Q247" s="15">
        <f t="shared" ca="1" si="60"/>
        <v>8325.9544896000007</v>
      </c>
      <c r="R247" s="15">
        <f t="shared" ca="1" si="61"/>
        <v>107239.3632684</v>
      </c>
    </row>
    <row r="248" spans="1:19">
      <c r="C248" s="4" t="s">
        <v>398</v>
      </c>
      <c r="D248" s="714" t="s">
        <v>395</v>
      </c>
      <c r="F248" s="15">
        <f t="shared" ca="1" si="60"/>
        <v>7692</v>
      </c>
      <c r="G248" s="15">
        <f t="shared" ca="1" si="60"/>
        <v>9812.5185092000011</v>
      </c>
      <c r="H248" s="15">
        <f t="shared" ca="1" si="60"/>
        <v>10812.130061600001</v>
      </c>
      <c r="I248" s="15">
        <f t="shared" ca="1" si="60"/>
        <v>10521.703986799999</v>
      </c>
      <c r="J248" s="15">
        <f t="shared" ca="1" si="60"/>
        <v>9027.6293932000008</v>
      </c>
      <c r="K248" s="15">
        <f t="shared" ca="1" si="60"/>
        <v>9225.8427463999997</v>
      </c>
      <c r="L248" s="15">
        <f t="shared" ca="1" si="60"/>
        <v>7692</v>
      </c>
      <c r="M248" s="15">
        <f t="shared" ca="1" si="60"/>
        <v>7692</v>
      </c>
      <c r="N248" s="15">
        <f t="shared" ca="1" si="60"/>
        <v>7692</v>
      </c>
      <c r="O248" s="15">
        <f t="shared" ca="1" si="60"/>
        <v>7692</v>
      </c>
      <c r="P248" s="15">
        <f t="shared" ca="1" si="60"/>
        <v>7692</v>
      </c>
      <c r="Q248" s="15">
        <f t="shared" ca="1" si="60"/>
        <v>7692</v>
      </c>
      <c r="R248" s="15">
        <f t="shared" ca="1" si="61"/>
        <v>103243.82469720001</v>
      </c>
    </row>
    <row r="249" spans="1:19">
      <c r="C249" s="4" t="s">
        <v>399</v>
      </c>
      <c r="D249" s="714" t="s">
        <v>395</v>
      </c>
      <c r="F249" s="15">
        <f t="shared" ca="1" si="60"/>
        <v>14469.3225606</v>
      </c>
      <c r="G249" s="15">
        <f t="shared" ca="1" si="60"/>
        <v>17339.9510754</v>
      </c>
      <c r="H249" s="15">
        <f t="shared" ca="1" si="60"/>
        <v>25145.229318599999</v>
      </c>
      <c r="I249" s="15">
        <f t="shared" ca="1" si="60"/>
        <v>23726.703547499998</v>
      </c>
      <c r="J249" s="15">
        <f t="shared" ca="1" si="60"/>
        <v>22580.5915719</v>
      </c>
      <c r="K249" s="15">
        <f t="shared" ca="1" si="60"/>
        <v>21104.1928821</v>
      </c>
      <c r="L249" s="15">
        <f t="shared" ca="1" si="60"/>
        <v>15833.779161</v>
      </c>
      <c r="M249" s="15">
        <f t="shared" ca="1" si="60"/>
        <v>11443.9077963</v>
      </c>
      <c r="N249" s="15">
        <f t="shared" ca="1" si="60"/>
        <v>6223.5602162999985</v>
      </c>
      <c r="O249" s="15">
        <f t="shared" ca="1" si="60"/>
        <v>5426.6394242999995</v>
      </c>
      <c r="P249" s="15">
        <f t="shared" ca="1" si="60"/>
        <v>4493.9570538000007</v>
      </c>
      <c r="Q249" s="15">
        <f t="shared" ca="1" si="60"/>
        <v>5190.5838450000019</v>
      </c>
      <c r="R249" s="15">
        <f t="shared" ca="1" si="61"/>
        <v>172978.41845279999</v>
      </c>
    </row>
    <row r="250" spans="1:19">
      <c r="A250" s="4" t="s">
        <v>354</v>
      </c>
      <c r="C250" s="4" t="s">
        <v>378</v>
      </c>
      <c r="F250" s="54">
        <f t="shared" ref="F250:Q250" ca="1" si="62">SUM(F244:F249)</f>
        <v>57329.289494999997</v>
      </c>
      <c r="G250" s="54">
        <f t="shared" ca="1" si="62"/>
        <v>62066.233862600006</v>
      </c>
      <c r="H250" s="54">
        <f t="shared" ca="1" si="62"/>
        <v>71125.101782600002</v>
      </c>
      <c r="I250" s="54">
        <f t="shared" ca="1" si="62"/>
        <v>69266.779489099994</v>
      </c>
      <c r="J250" s="54">
        <f t="shared" ca="1" si="62"/>
        <v>66572.688132700001</v>
      </c>
      <c r="K250" s="54">
        <f t="shared" ca="1" si="62"/>
        <v>65731.3533245</v>
      </c>
      <c r="L250" s="54">
        <f t="shared" ca="1" si="62"/>
        <v>58599.095878199994</v>
      </c>
      <c r="M250" s="54">
        <f t="shared" ca="1" si="62"/>
        <v>53911.512545100006</v>
      </c>
      <c r="N250" s="54">
        <f t="shared" ca="1" si="62"/>
        <v>48089.144420700002</v>
      </c>
      <c r="O250" s="54">
        <f t="shared" ca="1" si="62"/>
        <v>46586.120028299993</v>
      </c>
      <c r="P250" s="54">
        <f t="shared" ca="1" si="62"/>
        <v>45991.999125000002</v>
      </c>
      <c r="Q250" s="54">
        <f t="shared" ca="1" si="62"/>
        <v>46937.288334600002</v>
      </c>
      <c r="R250" s="54">
        <f ca="1">SUM(R244:R249)</f>
        <v>692206.60641840007</v>
      </c>
    </row>
    <row r="251" spans="1:19" s="18" customFormat="1">
      <c r="A251" s="18" t="s">
        <v>355</v>
      </c>
      <c r="B251" s="12" t="s">
        <v>383</v>
      </c>
      <c r="D251" s="721" t="s">
        <v>395</v>
      </c>
      <c r="F251" s="55">
        <f t="shared" ref="F251:Q252" ca="1" si="63">F224*F237</f>
        <v>1117.7122179999999</v>
      </c>
      <c r="G251" s="55">
        <f t="shared" ca="1" si="63"/>
        <v>1272.2528</v>
      </c>
      <c r="H251" s="55">
        <f t="shared" ca="1" si="63"/>
        <v>1580.8945459999998</v>
      </c>
      <c r="I251" s="55">
        <f t="shared" ca="1" si="63"/>
        <v>1519.8058329999999</v>
      </c>
      <c r="J251" s="55">
        <f t="shared" ca="1" si="63"/>
        <v>1437.3766329999999</v>
      </c>
      <c r="K251" s="55">
        <f t="shared" ca="1" si="63"/>
        <v>1399.093073</v>
      </c>
      <c r="L251" s="55">
        <f t="shared" ca="1" si="63"/>
        <v>1164.164771</v>
      </c>
      <c r="M251" s="55">
        <f t="shared" ca="1" si="63"/>
        <v>1002.8844770000001</v>
      </c>
      <c r="N251" s="55">
        <f t="shared" ca="1" si="63"/>
        <v>806.2224799999999</v>
      </c>
      <c r="O251" s="55">
        <f t="shared" ca="1" si="63"/>
        <v>764.13728299999991</v>
      </c>
      <c r="P251" s="55">
        <f t="shared" ca="1" si="63"/>
        <v>737.76326400000005</v>
      </c>
      <c r="Q251" s="55">
        <f t="shared" ca="1" si="63"/>
        <v>767.31279800000004</v>
      </c>
      <c r="R251" s="55">
        <f ca="1">SUM(F251:Q251)</f>
        <v>13569.620175999999</v>
      </c>
      <c r="S251" s="117"/>
    </row>
    <row r="252" spans="1:19">
      <c r="A252" s="4" t="s">
        <v>354</v>
      </c>
      <c r="B252" s="4" t="s">
        <v>370</v>
      </c>
      <c r="D252" s="714" t="s">
        <v>395</v>
      </c>
      <c r="F252" s="15">
        <f t="shared" ca="1" si="63"/>
        <v>4.5999999999999996</v>
      </c>
      <c r="G252" s="15">
        <f t="shared" ca="1" si="63"/>
        <v>4.5999999999999996</v>
      </c>
      <c r="H252" s="15">
        <f t="shared" ca="1" si="63"/>
        <v>4.5999999999999996</v>
      </c>
      <c r="I252" s="15">
        <f t="shared" ca="1" si="63"/>
        <v>4.5999999999999996</v>
      </c>
      <c r="J252" s="15">
        <f t="shared" ca="1" si="63"/>
        <v>6.8999999999999995</v>
      </c>
      <c r="K252" s="15">
        <f t="shared" ca="1" si="63"/>
        <v>4.5999999999999996</v>
      </c>
      <c r="L252" s="15">
        <f t="shared" ca="1" si="63"/>
        <v>4.5999999999999996</v>
      </c>
      <c r="M252" s="15">
        <f t="shared" ca="1" si="63"/>
        <v>4.5999999999999996</v>
      </c>
      <c r="N252" s="15">
        <f t="shared" ca="1" si="63"/>
        <v>4.5999999999999996</v>
      </c>
      <c r="O252" s="15">
        <f t="shared" ca="1" si="63"/>
        <v>4.5999999999999996</v>
      </c>
      <c r="P252" s="15">
        <f t="shared" ca="1" si="63"/>
        <v>4.5999999999999996</v>
      </c>
      <c r="Q252" s="15">
        <f t="shared" ca="1" si="63"/>
        <v>4.5999999999999996</v>
      </c>
      <c r="R252" s="15">
        <f ca="1">SUM(F252:Q252)</f>
        <v>57.500000000000007</v>
      </c>
    </row>
    <row r="253" spans="1:19" s="12" customFormat="1">
      <c r="A253" s="12" t="s">
        <v>354</v>
      </c>
      <c r="B253" s="12" t="s">
        <v>372</v>
      </c>
      <c r="D253" s="714" t="s">
        <v>395</v>
      </c>
      <c r="F253" s="145">
        <f ca="1">[113]Data!C249</f>
        <v>0</v>
      </c>
      <c r="G253" s="145">
        <f ca="1">[113]Data!D249</f>
        <v>0</v>
      </c>
      <c r="H253" s="145">
        <f ca="1">[113]Data!E249</f>
        <v>0</v>
      </c>
      <c r="I253" s="145">
        <f ca="1">[113]Data!F249</f>
        <v>0</v>
      </c>
      <c r="J253" s="145">
        <f ca="1">[113]Data!G249</f>
        <v>0</v>
      </c>
      <c r="K253" s="145">
        <f ca="1">[113]Data!H249</f>
        <v>0</v>
      </c>
      <c r="L253" s="145">
        <f ca="1">[113]Data!I249</f>
        <v>0</v>
      </c>
      <c r="M253" s="145">
        <f ca="1">[113]Data!J249</f>
        <v>0</v>
      </c>
      <c r="N253" s="145">
        <f ca="1">[113]Data!K249</f>
        <v>0</v>
      </c>
      <c r="O253" s="145">
        <f ca="1">[113]Data!L249</f>
        <v>0</v>
      </c>
      <c r="P253" s="145">
        <f ca="1">[113]Data!M249</f>
        <v>0</v>
      </c>
      <c r="Q253" s="145">
        <f ca="1">[113]Data!N249</f>
        <v>0</v>
      </c>
      <c r="R253" s="140">
        <f ca="1">SUM(F253:Q253)</f>
        <v>0</v>
      </c>
    </row>
    <row r="254" spans="1:19" s="12" customFormat="1">
      <c r="B254" s="12" t="s">
        <v>357</v>
      </c>
      <c r="F254" s="52">
        <f t="shared" ref="F254:Q254" ca="1" si="64">F242+F250+F251+F252+F253</f>
        <v>61231.731712999994</v>
      </c>
      <c r="G254" s="52">
        <f t="shared" ca="1" si="64"/>
        <v>66123.216662600011</v>
      </c>
      <c r="H254" s="52">
        <f t="shared" ca="1" si="64"/>
        <v>75490.726328600009</v>
      </c>
      <c r="I254" s="52">
        <f t="shared" ca="1" si="64"/>
        <v>73571.31532210001</v>
      </c>
      <c r="J254" s="52">
        <f t="shared" ca="1" si="64"/>
        <v>70797.094765699992</v>
      </c>
      <c r="K254" s="52">
        <f t="shared" ca="1" si="64"/>
        <v>69915.176397500007</v>
      </c>
      <c r="L254" s="52">
        <f t="shared" ca="1" si="64"/>
        <v>62547.990649199994</v>
      </c>
      <c r="M254" s="52">
        <f t="shared" ca="1" si="64"/>
        <v>57699.127022100001</v>
      </c>
      <c r="N254" s="52">
        <f t="shared" ca="1" si="64"/>
        <v>51680.096900699995</v>
      </c>
      <c r="O254" s="52">
        <f t="shared" ca="1" si="64"/>
        <v>50134.987311299985</v>
      </c>
      <c r="P254" s="52">
        <f t="shared" ca="1" si="64"/>
        <v>49514.492388999999</v>
      </c>
      <c r="Q254" s="52">
        <f t="shared" ca="1" si="64"/>
        <v>50489.331132599997</v>
      </c>
      <c r="R254" s="52">
        <f ca="1">SUM(F254:Q254)</f>
        <v>739195.28659439995</v>
      </c>
    </row>
    <row r="255" spans="1:19">
      <c r="F255" s="18"/>
      <c r="G255" s="18"/>
    </row>
    <row r="256" spans="1:19">
      <c r="A256" s="4" t="s">
        <v>358</v>
      </c>
      <c r="B256" s="4" t="s">
        <v>349</v>
      </c>
      <c r="F256" s="55">
        <f t="shared" ref="F256:Q256" ca="1" si="65">F251</f>
        <v>1117.7122179999999</v>
      </c>
      <c r="G256" s="55">
        <f t="shared" ca="1" si="65"/>
        <v>1272.2528</v>
      </c>
      <c r="H256" s="55">
        <f t="shared" ca="1" si="65"/>
        <v>1580.8945459999998</v>
      </c>
      <c r="I256" s="55">
        <f t="shared" ca="1" si="65"/>
        <v>1519.8058329999999</v>
      </c>
      <c r="J256" s="55">
        <f t="shared" ca="1" si="65"/>
        <v>1437.3766329999999</v>
      </c>
      <c r="K256" s="55">
        <f t="shared" ca="1" si="65"/>
        <v>1399.093073</v>
      </c>
      <c r="L256" s="55">
        <f t="shared" ca="1" si="65"/>
        <v>1164.164771</v>
      </c>
      <c r="M256" s="55">
        <f t="shared" ca="1" si="65"/>
        <v>1002.8844770000001</v>
      </c>
      <c r="N256" s="55">
        <f t="shared" ca="1" si="65"/>
        <v>806.2224799999999</v>
      </c>
      <c r="O256" s="55">
        <f t="shared" ca="1" si="65"/>
        <v>764.13728299999991</v>
      </c>
      <c r="P256" s="55">
        <f t="shared" ca="1" si="65"/>
        <v>737.76326400000005</v>
      </c>
      <c r="Q256" s="55">
        <f t="shared" ca="1" si="65"/>
        <v>767.31279800000004</v>
      </c>
      <c r="R256" s="15">
        <f ca="1">SUM(F256:Q256)</f>
        <v>13569.620175999999</v>
      </c>
    </row>
    <row r="257" spans="2:18">
      <c r="F257" s="18"/>
      <c r="G257" s="18"/>
    </row>
    <row r="258" spans="2:18" s="12" customFormat="1">
      <c r="B258" s="696" t="s">
        <v>400</v>
      </c>
      <c r="C258" s="696"/>
    </row>
    <row r="259" spans="2:18">
      <c r="B259" s="231" t="s">
        <v>132</v>
      </c>
      <c r="C259" s="231"/>
    </row>
    <row r="260" spans="2:18">
      <c r="B260" s="4" t="s">
        <v>359</v>
      </c>
      <c r="D260" s="4">
        <v>85</v>
      </c>
      <c r="E260" s="4" t="s">
        <v>360</v>
      </c>
      <c r="F260" s="704">
        <f ca="1">'[113](C) Rev at 2016PGARate'!F260</f>
        <v>563.45000000000005</v>
      </c>
      <c r="G260" s="704">
        <f ca="1">'[113](C) Rev at 2016PGARate'!G260</f>
        <v>563.45000000000005</v>
      </c>
      <c r="H260" s="704">
        <f ca="1">'[113](C) Rev at 2016PGARate'!H260</f>
        <v>563.45000000000005</v>
      </c>
      <c r="I260" s="704">
        <f ca="1">'[113](C) Rev at 2016PGARate'!I260</f>
        <v>563.45000000000005</v>
      </c>
      <c r="J260" s="704">
        <f ca="1">'[113](C) Rev at 2016PGARate'!J260</f>
        <v>563.45000000000005</v>
      </c>
      <c r="K260" s="704">
        <f ca="1">'[113](C) Rev at 2016PGARate'!K260</f>
        <v>563.45000000000005</v>
      </c>
      <c r="L260" s="704">
        <f ca="1">'[113](C) Rev at 2016PGARate'!L260</f>
        <v>563.45000000000005</v>
      </c>
      <c r="M260" s="704">
        <f ca="1">'[113](C) Rev at 2016PGARate'!M260</f>
        <v>563.45000000000005</v>
      </c>
      <c r="N260" s="704">
        <f ca="1">'[113](C) Rev at 2016PGARate'!N260</f>
        <v>563.45000000000005</v>
      </c>
      <c r="O260" s="704">
        <f ca="1">'[113](C) Rev at 2016PGARate'!O260</f>
        <v>563.45000000000005</v>
      </c>
      <c r="P260" s="704">
        <f ca="1">'[113](C) Rev at 2016PGARate'!P260</f>
        <v>563.45000000000005</v>
      </c>
      <c r="Q260" s="704">
        <f ca="1">'[113](C) Rev at 2016PGARate'!Q260</f>
        <v>563.45000000000005</v>
      </c>
      <c r="R260" s="705"/>
    </row>
    <row r="261" spans="2:18">
      <c r="B261" s="4" t="s">
        <v>346</v>
      </c>
      <c r="F261" s="706"/>
      <c r="G261" s="706"/>
      <c r="H261" s="706"/>
      <c r="I261" s="706"/>
      <c r="J261" s="706"/>
      <c r="K261" s="706"/>
      <c r="L261" s="706"/>
      <c r="M261" s="706"/>
      <c r="N261" s="706"/>
      <c r="O261" s="706"/>
      <c r="P261" s="706"/>
      <c r="Q261" s="706"/>
      <c r="R261" s="707"/>
    </row>
    <row r="262" spans="2:18">
      <c r="C262" s="4" t="s">
        <v>391</v>
      </c>
      <c r="D262" s="4">
        <v>85</v>
      </c>
      <c r="E262" s="4" t="s">
        <v>361</v>
      </c>
      <c r="F262" s="706">
        <f ca="1">'[113](C) Rev at 2016PGARate'!F262</f>
        <v>0.10206</v>
      </c>
      <c r="G262" s="706">
        <f ca="1">'[113](C) Rev at 2016PGARate'!G262</f>
        <v>0.10206</v>
      </c>
      <c r="H262" s="706">
        <f ca="1">'[113](C) Rev at 2016PGARate'!H262</f>
        <v>0.10206</v>
      </c>
      <c r="I262" s="706">
        <f ca="1">'[113](C) Rev at 2016PGARate'!I262</f>
        <v>0.10206</v>
      </c>
      <c r="J262" s="706">
        <f ca="1">'[113](C) Rev at 2016PGARate'!J262</f>
        <v>0.10206</v>
      </c>
      <c r="K262" s="706">
        <f ca="1">'[113](C) Rev at 2016PGARate'!K262</f>
        <v>0.10206</v>
      </c>
      <c r="L262" s="706">
        <f ca="1">'[113](C) Rev at 2016PGARate'!L262</f>
        <v>0.10206</v>
      </c>
      <c r="M262" s="706">
        <f ca="1">'[113](C) Rev at 2016PGARate'!M262</f>
        <v>0.10206</v>
      </c>
      <c r="N262" s="706">
        <f ca="1">'[113](C) Rev at 2016PGARate'!N262</f>
        <v>0.10206</v>
      </c>
      <c r="O262" s="706">
        <f ca="1">'[113](C) Rev at 2016PGARate'!O262</f>
        <v>0.10206</v>
      </c>
      <c r="P262" s="706">
        <f ca="1">'[113](C) Rev at 2016PGARate'!P262</f>
        <v>0.10206</v>
      </c>
      <c r="Q262" s="706">
        <f ca="1">'[113](C) Rev at 2016PGARate'!Q262</f>
        <v>0.10206</v>
      </c>
      <c r="R262" s="707"/>
    </row>
    <row r="263" spans="2:18">
      <c r="C263" s="4" t="s">
        <v>392</v>
      </c>
      <c r="D263" s="4">
        <v>85</v>
      </c>
      <c r="E263" s="4" t="s">
        <v>361</v>
      </c>
      <c r="F263" s="706">
        <f ca="1">'[113](C) Rev at 2016PGARate'!F263</f>
        <v>5.0500000000000003E-2</v>
      </c>
      <c r="G263" s="706">
        <f ca="1">'[113](C) Rev at 2016PGARate'!G263</f>
        <v>5.0500000000000003E-2</v>
      </c>
      <c r="H263" s="706">
        <f ca="1">'[113](C) Rev at 2016PGARate'!H263</f>
        <v>5.0500000000000003E-2</v>
      </c>
      <c r="I263" s="706">
        <f ca="1">'[113](C) Rev at 2016PGARate'!I263</f>
        <v>5.0500000000000003E-2</v>
      </c>
      <c r="J263" s="706">
        <f ca="1">'[113](C) Rev at 2016PGARate'!J263</f>
        <v>5.0500000000000003E-2</v>
      </c>
      <c r="K263" s="706">
        <f ca="1">'[113](C) Rev at 2016PGARate'!K263</f>
        <v>5.0500000000000003E-2</v>
      </c>
      <c r="L263" s="706">
        <f ca="1">'[113](C) Rev at 2016PGARate'!L263</f>
        <v>5.0500000000000003E-2</v>
      </c>
      <c r="M263" s="706">
        <f ca="1">'[113](C) Rev at 2016PGARate'!M263</f>
        <v>5.0500000000000003E-2</v>
      </c>
      <c r="N263" s="706">
        <f ca="1">'[113](C) Rev at 2016PGARate'!N263</f>
        <v>5.0500000000000003E-2</v>
      </c>
      <c r="O263" s="706">
        <f ca="1">'[113](C) Rev at 2016PGARate'!O263</f>
        <v>5.0500000000000003E-2</v>
      </c>
      <c r="P263" s="706">
        <f ca="1">'[113](C) Rev at 2016PGARate'!P263</f>
        <v>5.0500000000000003E-2</v>
      </c>
      <c r="Q263" s="706">
        <f ca="1">'[113](C) Rev at 2016PGARate'!Q263</f>
        <v>5.0500000000000003E-2</v>
      </c>
      <c r="R263" s="707"/>
    </row>
    <row r="264" spans="2:18">
      <c r="C264" s="4" t="s">
        <v>393</v>
      </c>
      <c r="D264" s="4">
        <v>85</v>
      </c>
      <c r="E264" s="4" t="s">
        <v>361</v>
      </c>
      <c r="F264" s="706">
        <f ca="1">'[113](C) Rev at 2016PGARate'!F264</f>
        <v>4.8320000000000002E-2</v>
      </c>
      <c r="G264" s="706">
        <f ca="1">'[113](C) Rev at 2016PGARate'!G264</f>
        <v>4.8320000000000002E-2</v>
      </c>
      <c r="H264" s="706">
        <f ca="1">'[113](C) Rev at 2016PGARate'!H264</f>
        <v>4.8320000000000002E-2</v>
      </c>
      <c r="I264" s="706">
        <f ca="1">'[113](C) Rev at 2016PGARate'!I264</f>
        <v>4.8320000000000002E-2</v>
      </c>
      <c r="J264" s="706">
        <f ca="1">'[113](C) Rev at 2016PGARate'!J264</f>
        <v>4.8320000000000002E-2</v>
      </c>
      <c r="K264" s="706">
        <f ca="1">'[113](C) Rev at 2016PGARate'!K264</f>
        <v>4.8320000000000002E-2</v>
      </c>
      <c r="L264" s="706">
        <f ca="1">'[113](C) Rev at 2016PGARate'!L264</f>
        <v>4.8320000000000002E-2</v>
      </c>
      <c r="M264" s="706">
        <f ca="1">'[113](C) Rev at 2016PGARate'!M264</f>
        <v>4.8320000000000002E-2</v>
      </c>
      <c r="N264" s="706">
        <f ca="1">'[113](C) Rev at 2016PGARate'!N264</f>
        <v>4.8320000000000002E-2</v>
      </c>
      <c r="O264" s="706">
        <f ca="1">'[113](C) Rev at 2016PGARate'!O264</f>
        <v>4.8320000000000002E-2</v>
      </c>
      <c r="P264" s="706">
        <f ca="1">'[113](C) Rev at 2016PGARate'!P264</f>
        <v>4.8320000000000002E-2</v>
      </c>
      <c r="Q264" s="706">
        <f ca="1">'[113](C) Rev at 2016PGARate'!Q264</f>
        <v>4.8320000000000002E-2</v>
      </c>
      <c r="R264" s="707"/>
    </row>
    <row r="265" spans="2:18">
      <c r="B265" s="4" t="s">
        <v>368</v>
      </c>
      <c r="D265" s="4">
        <v>101</v>
      </c>
      <c r="E265" s="4" t="s">
        <v>361</v>
      </c>
      <c r="F265" s="706">
        <f ca="1">'[113](C) Rev at 2016PGARate'!F265</f>
        <v>0.35809000000000002</v>
      </c>
      <c r="G265" s="706">
        <f ca="1">'[113](C) Rev at 2016PGARate'!G265</f>
        <v>0.35809000000000002</v>
      </c>
      <c r="H265" s="706">
        <f ca="1">'[113](C) Rev at 2016PGARate'!H265</f>
        <v>0.35809000000000002</v>
      </c>
      <c r="I265" s="706">
        <f ca="1">'[113](C) Rev at 2016PGARate'!I265</f>
        <v>0.35809000000000002</v>
      </c>
      <c r="J265" s="706">
        <f ca="1">'[113](C) Rev at 2016PGARate'!J265</f>
        <v>0.35809000000000002</v>
      </c>
      <c r="K265" s="706">
        <f ca="1">'[113](C) Rev at 2016PGARate'!K265</f>
        <v>0.35809000000000002</v>
      </c>
      <c r="L265" s="706">
        <f ca="1">'[113](C) Rev at 2016PGARate'!L265</f>
        <v>0.35809000000000002</v>
      </c>
      <c r="M265" s="706">
        <f ca="1">'[113](C) Rev at 2016PGARate'!M265</f>
        <v>0.35809000000000002</v>
      </c>
      <c r="N265" s="706">
        <f ca="1">'[113](C) Rev at 2016PGARate'!N265</f>
        <v>0.35809000000000002</v>
      </c>
      <c r="O265" s="706">
        <f ca="1">'[113](C) Rev at 2016PGARate'!O265</f>
        <v>0.35809000000000002</v>
      </c>
      <c r="P265" s="706">
        <f ca="1">'[113](C) Rev at 2016PGARate'!P265</f>
        <v>0.35809000000000002</v>
      </c>
      <c r="Q265" s="706">
        <f ca="1">'[113](C) Rev at 2016PGARate'!Q265</f>
        <v>0.35809000000000002</v>
      </c>
      <c r="R265" s="707"/>
    </row>
    <row r="266" spans="2:18" s="12" customFormat="1">
      <c r="B266" s="12" t="s">
        <v>401</v>
      </c>
      <c r="D266" s="714">
        <v>85</v>
      </c>
      <c r="E266" s="12" t="s">
        <v>361</v>
      </c>
      <c r="F266" s="706">
        <f ca="1">'[113](C) Rev at 2016PGARate'!F266</f>
        <v>6.8199999999999997E-3</v>
      </c>
      <c r="G266" s="706">
        <f ca="1">'[113](C) Rev at 2016PGARate'!G266</f>
        <v>6.8199999999999997E-3</v>
      </c>
      <c r="H266" s="706">
        <f ca="1">'[113](C) Rev at 2016PGARate'!H266</f>
        <v>6.8199999999999997E-3</v>
      </c>
      <c r="I266" s="706">
        <f ca="1">'[113](C) Rev at 2016PGARate'!I266</f>
        <v>6.8199999999999997E-3</v>
      </c>
      <c r="J266" s="706">
        <f ca="1">'[113](C) Rev at 2016PGARate'!J266</f>
        <v>6.8199999999999997E-3</v>
      </c>
      <c r="K266" s="706">
        <f ca="1">'[113](C) Rev at 2016PGARate'!K266</f>
        <v>6.8199999999999997E-3</v>
      </c>
      <c r="L266" s="706">
        <f ca="1">'[113](C) Rev at 2016PGARate'!L266</f>
        <v>6.8199999999999997E-3</v>
      </c>
      <c r="M266" s="706">
        <f ca="1">'[113](C) Rev at 2016PGARate'!M266</f>
        <v>6.8199999999999997E-3</v>
      </c>
      <c r="N266" s="706">
        <f ca="1">'[113](C) Rev at 2016PGARate'!N266</f>
        <v>6.8199999999999997E-3</v>
      </c>
      <c r="O266" s="706">
        <f ca="1">'[113](C) Rev at 2016PGARate'!O266</f>
        <v>6.8199999999999997E-3</v>
      </c>
      <c r="P266" s="706">
        <f ca="1">'[113](C) Rev at 2016PGARate'!P266</f>
        <v>6.8199999999999997E-3</v>
      </c>
      <c r="Q266" s="706">
        <f ca="1">'[113](C) Rev at 2016PGARate'!Q266</f>
        <v>6.8199999999999997E-3</v>
      </c>
      <c r="R266" s="708"/>
    </row>
    <row r="267" spans="2:18" s="12" customFormat="1">
      <c r="B267" s="12" t="s">
        <v>369</v>
      </c>
      <c r="F267" s="722"/>
      <c r="G267" s="722"/>
      <c r="H267" s="722"/>
      <c r="I267" s="722"/>
      <c r="J267" s="722"/>
      <c r="K267" s="722"/>
      <c r="L267" s="722"/>
      <c r="M267" s="722"/>
      <c r="N267" s="722"/>
      <c r="O267" s="722"/>
      <c r="P267" s="722"/>
      <c r="Q267" s="722"/>
      <c r="R267" s="708"/>
    </row>
    <row r="268" spans="2:18" s="12" customFormat="1">
      <c r="C268" s="12" t="s">
        <v>370</v>
      </c>
      <c r="D268" s="12">
        <v>101</v>
      </c>
      <c r="E268" s="12" t="s">
        <v>361</v>
      </c>
      <c r="F268" s="704">
        <f ca="1">'[113](C) Rev at 2016PGARate'!F268</f>
        <v>1.1499999999999999</v>
      </c>
      <c r="G268" s="704">
        <f ca="1">'[113](C) Rev at 2016PGARate'!G268</f>
        <v>1.1499999999999999</v>
      </c>
      <c r="H268" s="704">
        <f ca="1">'[113](C) Rev at 2016PGARate'!H268</f>
        <v>1.1499999999999999</v>
      </c>
      <c r="I268" s="704">
        <f ca="1">'[113](C) Rev at 2016PGARate'!I268</f>
        <v>1.1499999999999999</v>
      </c>
      <c r="J268" s="704">
        <f ca="1">'[113](C) Rev at 2016PGARate'!J268</f>
        <v>1.1499999999999999</v>
      </c>
      <c r="K268" s="704">
        <f ca="1">'[113](C) Rev at 2016PGARate'!K268</f>
        <v>1.1499999999999999</v>
      </c>
      <c r="L268" s="704">
        <f ca="1">'[113](C) Rev at 2016PGARate'!L268</f>
        <v>1.1499999999999999</v>
      </c>
      <c r="M268" s="704">
        <f ca="1">'[113](C) Rev at 2016PGARate'!M268</f>
        <v>1.1499999999999999</v>
      </c>
      <c r="N268" s="704">
        <f ca="1">'[113](C) Rev at 2016PGARate'!N268</f>
        <v>1.1499999999999999</v>
      </c>
      <c r="O268" s="704">
        <f ca="1">'[113](C) Rev at 2016PGARate'!O268</f>
        <v>1.1499999999999999</v>
      </c>
      <c r="P268" s="704">
        <f ca="1">'[113](C) Rev at 2016PGARate'!P268</f>
        <v>1.1499999999999999</v>
      </c>
      <c r="Q268" s="704">
        <f ca="1">'[113](C) Rev at 2016PGARate'!Q268</f>
        <v>1.1499999999999999</v>
      </c>
      <c r="R268" s="708"/>
    </row>
    <row r="269" spans="2:18" s="12" customFormat="1">
      <c r="C269" s="12" t="s">
        <v>371</v>
      </c>
      <c r="D269" s="12">
        <v>101</v>
      </c>
      <c r="E269" s="12" t="s">
        <v>361</v>
      </c>
      <c r="F269" s="704">
        <f ca="1">'[113](C) Rev at 2016PGARate'!F269</f>
        <v>1.05</v>
      </c>
      <c r="G269" s="704">
        <f ca="1">'[113](C) Rev at 2016PGARate'!G269</f>
        <v>1.05</v>
      </c>
      <c r="H269" s="704">
        <f ca="1">'[113](C) Rev at 2016PGARate'!H269</f>
        <v>1.05</v>
      </c>
      <c r="I269" s="704">
        <f ca="1">'[113](C) Rev at 2016PGARate'!I269</f>
        <v>1.05</v>
      </c>
      <c r="J269" s="704">
        <f ca="1">'[113](C) Rev at 2016PGARate'!J269</f>
        <v>1.05</v>
      </c>
      <c r="K269" s="704">
        <f ca="1">'[113](C) Rev at 2016PGARate'!K269</f>
        <v>1.05</v>
      </c>
      <c r="L269" s="704">
        <f ca="1">'[113](C) Rev at 2016PGARate'!L269</f>
        <v>1.05</v>
      </c>
      <c r="M269" s="704">
        <f ca="1">'[113](C) Rev at 2016PGARate'!M269</f>
        <v>1.05</v>
      </c>
      <c r="N269" s="704">
        <f ca="1">'[113](C) Rev at 2016PGARate'!N269</f>
        <v>1.05</v>
      </c>
      <c r="O269" s="704">
        <f ca="1">'[113](C) Rev at 2016PGARate'!O269</f>
        <v>1.05</v>
      </c>
      <c r="P269" s="704">
        <f ca="1">'[113](C) Rev at 2016PGARate'!P269</f>
        <v>1.05</v>
      </c>
      <c r="Q269" s="704">
        <f ca="1">'[113](C) Rev at 2016PGARate'!Q269</f>
        <v>1.05</v>
      </c>
      <c r="R269" s="708"/>
    </row>
    <row r="270" spans="2:18" s="12" customFormat="1">
      <c r="B270" s="12" t="s">
        <v>372</v>
      </c>
      <c r="D270" s="12">
        <v>85</v>
      </c>
      <c r="E270" s="12" t="s">
        <v>205</v>
      </c>
      <c r="F270" s="84"/>
      <c r="G270" s="84"/>
      <c r="H270" s="84"/>
      <c r="I270" s="84"/>
      <c r="J270" s="84"/>
      <c r="K270" s="84"/>
      <c r="L270" s="84"/>
      <c r="M270" s="84"/>
      <c r="N270" s="84"/>
      <c r="O270" s="84"/>
      <c r="P270" s="84"/>
      <c r="Q270" s="84"/>
      <c r="R270" s="708"/>
    </row>
    <row r="271" spans="2:18" s="12" customFormat="1">
      <c r="B271" s="12" t="s">
        <v>349</v>
      </c>
      <c r="F271" s="706">
        <f ca="1">'[113](C) Rev at 2016PGARate'!F271</f>
        <v>0.34229999999999999</v>
      </c>
      <c r="G271" s="706">
        <f ca="1">'[113](C) Rev at 2016PGARate'!G271</f>
        <v>0.34229999999999999</v>
      </c>
      <c r="H271" s="706">
        <f ca="1">'[113](C) Rev at 2016PGARate'!H271</f>
        <v>0.34229999999999999</v>
      </c>
      <c r="I271" s="706">
        <f ca="1">'[113](C) Rev at 2016PGARate'!I271</f>
        <v>0.34229999999999999</v>
      </c>
      <c r="J271" s="706">
        <f ca="1">'[113](C) Rev at 2016PGARate'!J271</f>
        <v>0.34229999999999999</v>
      </c>
      <c r="K271" s="706">
        <f ca="1">'[113](C) Rev at 2016PGARate'!K271</f>
        <v>0.34229999999999999</v>
      </c>
      <c r="L271" s="706">
        <f ca="1">'[113](C) Rev at 2016PGARate'!L271</f>
        <v>0.34229999999999999</v>
      </c>
      <c r="M271" s="706">
        <f ca="1">'[113](C) Rev at 2016PGARate'!M271</f>
        <v>0.34229999999999999</v>
      </c>
      <c r="N271" s="706">
        <f ca="1">'[113](C) Rev at 2016PGARate'!N271</f>
        <v>0.34229999999999999</v>
      </c>
      <c r="O271" s="706">
        <f ca="1">'[113](C) Rev at 2016PGARate'!O271</f>
        <v>0.34229999999999999</v>
      </c>
      <c r="P271" s="706">
        <f ca="1">'[113](C) Rev at 2016PGARate'!P271</f>
        <v>0.34229999999999999</v>
      </c>
      <c r="Q271" s="706">
        <f ca="1">'[113](C) Rev at 2016PGARate'!Q271</f>
        <v>0.34229999999999999</v>
      </c>
      <c r="R271" s="708"/>
    </row>
    <row r="272" spans="2:18" s="12" customFormat="1">
      <c r="B272" s="12" t="s">
        <v>373</v>
      </c>
      <c r="F272" s="704">
        <f ca="1">'[113](C) Rev at 2016PGARate'!F272</f>
        <v>1</v>
      </c>
      <c r="G272" s="704">
        <f ca="1">'[113](C) Rev at 2016PGARate'!G272</f>
        <v>1</v>
      </c>
      <c r="H272" s="704">
        <f ca="1">'[113](C) Rev at 2016PGARate'!H272</f>
        <v>1</v>
      </c>
      <c r="I272" s="704">
        <f ca="1">'[113](C) Rev at 2016PGARate'!I272</f>
        <v>1</v>
      </c>
      <c r="J272" s="704">
        <f ca="1">'[113](C) Rev at 2016PGARate'!J272</f>
        <v>1</v>
      </c>
      <c r="K272" s="704">
        <f ca="1">'[113](C) Rev at 2016PGARate'!K272</f>
        <v>1</v>
      </c>
      <c r="L272" s="704">
        <f ca="1">'[113](C) Rev at 2016PGARate'!L272</f>
        <v>1</v>
      </c>
      <c r="M272" s="704">
        <f ca="1">'[113](C) Rev at 2016PGARate'!M272</f>
        <v>1</v>
      </c>
      <c r="N272" s="704">
        <f ca="1">'[113](C) Rev at 2016PGARate'!N272</f>
        <v>1</v>
      </c>
      <c r="O272" s="704">
        <f ca="1">'[113](C) Rev at 2016PGARate'!O272</f>
        <v>1</v>
      </c>
      <c r="P272" s="704">
        <f ca="1">'[113](C) Rev at 2016PGARate'!P272</f>
        <v>1</v>
      </c>
      <c r="Q272" s="704">
        <f ca="1">'[113](C) Rev at 2016PGARate'!Q272</f>
        <v>1</v>
      </c>
      <c r="R272" s="708"/>
    </row>
    <row r="273" spans="1:18" s="12" customFormat="1"/>
    <row r="274" spans="1:18" s="12" customFormat="1">
      <c r="B274" s="696" t="s">
        <v>350</v>
      </c>
    </row>
    <row r="275" spans="1:18" s="12" customFormat="1">
      <c r="B275" s="12" t="s">
        <v>205</v>
      </c>
      <c r="E275" s="12" t="s">
        <v>205</v>
      </c>
      <c r="F275" s="699">
        <f ca="1">[113]Data!C204</f>
        <v>24.643632387515975</v>
      </c>
      <c r="G275" s="699">
        <f ca="1">[113]Data!D204</f>
        <v>22.782697071921067</v>
      </c>
      <c r="H275" s="699">
        <f ca="1">[113]Data!E204</f>
        <v>23.095073968811619</v>
      </c>
      <c r="I275" s="699">
        <f ca="1">[113]Data!F204</f>
        <v>24.01450730410598</v>
      </c>
      <c r="J275" s="699">
        <f ca="1">[113]Data!G204</f>
        <v>24.572563117901787</v>
      </c>
      <c r="K275" s="699">
        <f ca="1">[113]Data!H204</f>
        <v>24.227747364980797</v>
      </c>
      <c r="L275" s="699">
        <f ca="1">[113]Data!I204</f>
        <v>23.919258109322655</v>
      </c>
      <c r="M275" s="699">
        <f ca="1">[113]Data!J204</f>
        <v>23.506887817632158</v>
      </c>
      <c r="N275" s="699">
        <f ca="1">[113]Data!K204</f>
        <v>22.879009723016587</v>
      </c>
      <c r="O275" s="699">
        <f ca="1">[113]Data!L204</f>
        <v>22.867668927199933</v>
      </c>
      <c r="P275" s="699">
        <f ca="1">[113]Data!M204</f>
        <v>23.101364490562954</v>
      </c>
      <c r="Q275" s="699">
        <f ca="1">[113]Data!N204</f>
        <v>22.479941171664347</v>
      </c>
      <c r="R275" s="345">
        <f ca="1">SUM(F275:Q275)</f>
        <v>282.09035145463582</v>
      </c>
    </row>
    <row r="276" spans="1:18" s="12" customFormat="1">
      <c r="B276" s="12" t="s">
        <v>104</v>
      </c>
      <c r="F276" s="701"/>
      <c r="G276" s="701"/>
      <c r="H276" s="701"/>
      <c r="I276" s="701"/>
      <c r="J276" s="701"/>
      <c r="K276" s="701"/>
      <c r="L276" s="701"/>
      <c r="M276" s="701"/>
      <c r="N276" s="701"/>
      <c r="O276" s="701"/>
      <c r="P276" s="701"/>
      <c r="Q276" s="701"/>
      <c r="R276" s="345"/>
    </row>
    <row r="277" spans="1:18" s="12" customFormat="1">
      <c r="C277" s="12" t="s">
        <v>391</v>
      </c>
      <c r="E277" s="12" t="s">
        <v>207</v>
      </c>
      <c r="F277" s="102">
        <f ca="1">'[113](C) Rev at Actual Rates'!F277</f>
        <v>563716.76199999999</v>
      </c>
      <c r="G277" s="102">
        <f ca="1">'[113](C) Rev at Actual Rates'!G277</f>
        <v>607219.91</v>
      </c>
      <c r="H277" s="102">
        <f ca="1">'[113](C) Rev at Actual Rates'!H277</f>
        <v>628123.98800000001</v>
      </c>
      <c r="I277" s="102">
        <f ca="1">'[113](C) Rev at Actual Rates'!I277</f>
        <v>654568.93500000006</v>
      </c>
      <c r="J277" s="102">
        <f ca="1">'[113](C) Rev at Actual Rates'!J277</f>
        <v>621862.89500000002</v>
      </c>
      <c r="K277" s="102">
        <f ca="1">'[113](C) Rev at Actual Rates'!K277</f>
        <v>644626.76899999997</v>
      </c>
      <c r="L277" s="102">
        <f ca="1">'[113](C) Rev at Actual Rates'!L277</f>
        <v>554119.01</v>
      </c>
      <c r="M277" s="102">
        <f ca="1">'[113](C) Rev at Actual Rates'!M277</f>
        <v>500313.25699999998</v>
      </c>
      <c r="N277" s="102">
        <f ca="1">'[113](C) Rev at Actual Rates'!N277</f>
        <v>464780.31300000002</v>
      </c>
      <c r="O277" s="102">
        <f ca="1">'[113](C) Rev at Actual Rates'!O277</f>
        <v>446307.46299999999</v>
      </c>
      <c r="P277" s="102">
        <f ca="1">'[113](C) Rev at Actual Rates'!P277</f>
        <v>455390.60499999998</v>
      </c>
      <c r="Q277" s="102">
        <f ca="1">'[113](C) Rev at Actual Rates'!Q277</f>
        <v>355438.33399999997</v>
      </c>
      <c r="R277" s="345">
        <f ca="1">SUM(F277:Q277)</f>
        <v>6496468.2410000013</v>
      </c>
    </row>
    <row r="278" spans="1:18" s="12" customFormat="1">
      <c r="C278" s="12" t="s">
        <v>392</v>
      </c>
      <c r="E278" s="12" t="s">
        <v>207</v>
      </c>
      <c r="F278" s="102">
        <f ca="1">'[113](C) Rev at Actual Rates'!F278</f>
        <v>285536.353</v>
      </c>
      <c r="G278" s="102">
        <f ca="1">'[113](C) Rev at Actual Rates'!G278</f>
        <v>399016.31699999998</v>
      </c>
      <c r="H278" s="102">
        <f ca="1">'[113](C) Rev at Actual Rates'!H278</f>
        <v>451892.62800000003</v>
      </c>
      <c r="I278" s="102">
        <f ca="1">'[113](C) Rev at Actual Rates'!I278</f>
        <v>470896.065</v>
      </c>
      <c r="J278" s="102">
        <f ca="1">'[113](C) Rev at Actual Rates'!J278</f>
        <v>397495.90299999999</v>
      </c>
      <c r="K278" s="102">
        <f ca="1">'[113](C) Rev at Actual Rates'!K278</f>
        <v>402301.63</v>
      </c>
      <c r="L278" s="102">
        <f ca="1">'[113](C) Rev at Actual Rates'!L278</f>
        <v>307989.16800000001</v>
      </c>
      <c r="M278" s="102">
        <f ca="1">'[113](C) Rev at Actual Rates'!M278</f>
        <v>253148.891</v>
      </c>
      <c r="N278" s="102">
        <f ca="1">'[113](C) Rev at Actual Rates'!N278</f>
        <v>201230.49900000001</v>
      </c>
      <c r="O278" s="102">
        <f ca="1">'[113](C) Rev at Actual Rates'!O278</f>
        <v>197026.37</v>
      </c>
      <c r="P278" s="102">
        <f ca="1">'[113](C) Rev at Actual Rates'!P278</f>
        <v>177180.421</v>
      </c>
      <c r="Q278" s="102">
        <f ca="1">'[113](C) Rev at Actual Rates'!Q278</f>
        <v>159759.198</v>
      </c>
      <c r="R278" s="345">
        <f ca="1">SUM(F278:Q278)</f>
        <v>3703473.4429999995</v>
      </c>
    </row>
    <row r="279" spans="1:18" s="12" customFormat="1">
      <c r="C279" s="12" t="s">
        <v>393</v>
      </c>
      <c r="E279" s="12" t="s">
        <v>207</v>
      </c>
      <c r="F279" s="345">
        <f t="shared" ref="F279:Q279" ca="1" si="66">F280-F277-F278</f>
        <v>404693.42299999995</v>
      </c>
      <c r="G279" s="345">
        <f t="shared" ca="1" si="66"/>
        <v>482882.97299999994</v>
      </c>
      <c r="H279" s="345">
        <f t="shared" ca="1" si="66"/>
        <v>831920.57599999988</v>
      </c>
      <c r="I279" s="345">
        <f t="shared" ca="1" si="66"/>
        <v>825109.56</v>
      </c>
      <c r="J279" s="345">
        <f t="shared" ca="1" si="66"/>
        <v>717794.55099999998</v>
      </c>
      <c r="K279" s="345">
        <f t="shared" ca="1" si="66"/>
        <v>620774.65999999992</v>
      </c>
      <c r="L279" s="345">
        <f t="shared" ca="1" si="66"/>
        <v>451589.92200000008</v>
      </c>
      <c r="M279" s="345">
        <f t="shared" ca="1" si="66"/>
        <v>232783.29300000012</v>
      </c>
      <c r="N279" s="345">
        <f t="shared" ca="1" si="66"/>
        <v>60704.660000000033</v>
      </c>
      <c r="O279" s="345">
        <f t="shared" ca="1" si="66"/>
        <v>40686.358000000007</v>
      </c>
      <c r="P279" s="345">
        <f t="shared" ca="1" si="66"/>
        <v>24609.783000000025</v>
      </c>
      <c r="Q279" s="345">
        <f t="shared" ca="1" si="66"/>
        <v>39709.567999999999</v>
      </c>
      <c r="R279" s="345">
        <f ca="1">SUM(F279:Q279)</f>
        <v>4733259.3270000005</v>
      </c>
    </row>
    <row r="280" spans="1:18" s="12" customFormat="1">
      <c r="C280" s="12" t="s">
        <v>376</v>
      </c>
      <c r="E280" s="12" t="s">
        <v>207</v>
      </c>
      <c r="F280" s="717">
        <f ca="1">'[113]Weather Adj'!D166</f>
        <v>1253946.5379999999</v>
      </c>
      <c r="G280" s="717">
        <f ca="1">'[113]Weather Adj'!E166</f>
        <v>1489119.2</v>
      </c>
      <c r="H280" s="717">
        <f ca="1">'[113]Weather Adj'!F166</f>
        <v>1911937.1919999998</v>
      </c>
      <c r="I280" s="717">
        <f ca="1">'[113]Weather Adj'!G166</f>
        <v>1950574.56</v>
      </c>
      <c r="J280" s="717">
        <f ca="1">'[113]Weather Adj'!H166</f>
        <v>1737153.3489999999</v>
      </c>
      <c r="K280" s="717">
        <f ca="1">'[113]Weather Adj'!I166</f>
        <v>1667703.0589999999</v>
      </c>
      <c r="L280" s="717">
        <f ca="1">'[113]Weather Adj'!J166</f>
        <v>1313698.1000000001</v>
      </c>
      <c r="M280" s="717">
        <f ca="1">'[113]Weather Adj'!K166</f>
        <v>986245.44100000011</v>
      </c>
      <c r="N280" s="717">
        <f ca="1">'[113]Weather Adj'!L166</f>
        <v>726715.47200000007</v>
      </c>
      <c r="O280" s="717">
        <f ca="1">'[113]Weather Adj'!M166</f>
        <v>684020.19099999999</v>
      </c>
      <c r="P280" s="717">
        <f ca="1">'[113]Weather Adj'!N166</f>
        <v>657180.80900000001</v>
      </c>
      <c r="Q280" s="717">
        <f ca="1">'[113]Weather Adj'!O166</f>
        <v>554907.1</v>
      </c>
      <c r="R280" s="718">
        <f ca="1">SUM(R277:R279)</f>
        <v>14933201.011</v>
      </c>
    </row>
    <row r="281" spans="1:18" s="12" customFormat="1">
      <c r="B281" s="12" t="s">
        <v>235</v>
      </c>
      <c r="E281" s="12" t="s">
        <v>377</v>
      </c>
      <c r="F281" s="699">
        <f ca="1">[113]Data!C224</f>
        <v>9692.4290000000001</v>
      </c>
      <c r="G281" s="699">
        <f ca="1">[113]Data!D224</f>
        <v>8546.027</v>
      </c>
      <c r="H281" s="699">
        <f ca="1">[113]Data!E224</f>
        <v>8037.5370000000003</v>
      </c>
      <c r="I281" s="699">
        <f ca="1">[113]Data!F224</f>
        <v>7738.1610000000001</v>
      </c>
      <c r="J281" s="699">
        <f ca="1">[113]Data!G224</f>
        <v>7434.2960000000003</v>
      </c>
      <c r="K281" s="699">
        <f ca="1">[113]Data!H224</f>
        <v>7856.4970000000003</v>
      </c>
      <c r="L281" s="699">
        <f ca="1">[113]Data!I224</f>
        <v>9636.2039999999997</v>
      </c>
      <c r="M281" s="699">
        <f ca="1">[113]Data!J224</f>
        <v>6740.7269999999999</v>
      </c>
      <c r="N281" s="699">
        <f ca="1">[113]Data!K224</f>
        <v>6646.3869999999997</v>
      </c>
      <c r="O281" s="699">
        <f ca="1">[113]Data!L224</f>
        <v>6803.9560000000001</v>
      </c>
      <c r="P281" s="699">
        <f ca="1">[113]Data!M224</f>
        <v>8367.5529999999999</v>
      </c>
      <c r="Q281" s="699">
        <f ca="1">[113]Data!N224</f>
        <v>6730.8019999999997</v>
      </c>
      <c r="R281" s="345">
        <f ca="1">SUM(F281:Q281)</f>
        <v>94230.576000000001</v>
      </c>
    </row>
    <row r="282" spans="1:18" s="12" customFormat="1">
      <c r="B282" s="12" t="s">
        <v>372</v>
      </c>
      <c r="F282" s="701"/>
      <c r="G282" s="701"/>
      <c r="H282" s="701"/>
      <c r="I282" s="701"/>
      <c r="J282" s="701"/>
      <c r="K282" s="701"/>
      <c r="L282" s="701"/>
      <c r="M282" s="701"/>
      <c r="N282" s="701"/>
      <c r="O282" s="701"/>
      <c r="P282" s="701"/>
      <c r="Q282" s="701"/>
      <c r="R282" s="345"/>
    </row>
    <row r="283" spans="1:18" s="12" customFormat="1">
      <c r="R283" s="79"/>
    </row>
    <row r="284" spans="1:18" s="12" customFormat="1">
      <c r="B284" s="696" t="s">
        <v>353</v>
      </c>
      <c r="R284" s="79"/>
    </row>
    <row r="285" spans="1:18" s="12" customFormat="1">
      <c r="A285" s="12" t="s">
        <v>354</v>
      </c>
      <c r="B285" s="12" t="s">
        <v>359</v>
      </c>
      <c r="D285" s="12">
        <v>85</v>
      </c>
      <c r="F285" s="56">
        <f t="shared" ref="F285:Q285" ca="1" si="67">F260*F275</f>
        <v>13885.454668745877</v>
      </c>
      <c r="G285" s="56">
        <f t="shared" ca="1" si="67"/>
        <v>12836.910665173926</v>
      </c>
      <c r="H285" s="56">
        <f t="shared" ca="1" si="67"/>
        <v>13012.919427726907</v>
      </c>
      <c r="I285" s="56">
        <f t="shared" ca="1" si="67"/>
        <v>13530.974140498516</v>
      </c>
      <c r="J285" s="56">
        <f t="shared" ca="1" si="67"/>
        <v>13845.410688781763</v>
      </c>
      <c r="K285" s="56">
        <f t="shared" ca="1" si="67"/>
        <v>13651.12425279843</v>
      </c>
      <c r="L285" s="56">
        <f t="shared" ca="1" si="67"/>
        <v>13477.305981697851</v>
      </c>
      <c r="M285" s="56">
        <f t="shared" ca="1" si="67"/>
        <v>13244.95594084484</v>
      </c>
      <c r="N285" s="56">
        <f t="shared" ca="1" si="67"/>
        <v>12891.178028433696</v>
      </c>
      <c r="O285" s="56">
        <f t="shared" ca="1" si="67"/>
        <v>12884.788057030803</v>
      </c>
      <c r="P285" s="56">
        <f t="shared" ca="1" si="67"/>
        <v>13016.463822207697</v>
      </c>
      <c r="Q285" s="56">
        <f t="shared" ca="1" si="67"/>
        <v>12666.322853174277</v>
      </c>
      <c r="R285" s="140">
        <f ca="1">SUM(F285:Q285)</f>
        <v>158943.80852711457</v>
      </c>
    </row>
    <row r="286" spans="1:18" s="12" customFormat="1">
      <c r="B286" s="12" t="s">
        <v>346</v>
      </c>
      <c r="F286" s="56"/>
      <c r="G286" s="56"/>
      <c r="H286" s="56"/>
      <c r="I286" s="56"/>
      <c r="J286" s="56"/>
      <c r="K286" s="56"/>
      <c r="L286" s="56"/>
      <c r="M286" s="56"/>
      <c r="N286" s="56"/>
      <c r="O286" s="56"/>
      <c r="P286" s="56"/>
      <c r="Q286" s="56"/>
      <c r="R286" s="140"/>
    </row>
    <row r="287" spans="1:18" s="12" customFormat="1">
      <c r="C287" s="12" t="s">
        <v>391</v>
      </c>
      <c r="D287" s="12">
        <v>85</v>
      </c>
      <c r="F287" s="56">
        <f t="shared" ref="F287:Q289" ca="1" si="68">F262*F277</f>
        <v>57532.93272972</v>
      </c>
      <c r="G287" s="56">
        <f t="shared" ca="1" si="68"/>
        <v>61972.864014600003</v>
      </c>
      <c r="H287" s="56">
        <f t="shared" ca="1" si="68"/>
        <v>64106.334215280003</v>
      </c>
      <c r="I287" s="56">
        <f t="shared" ca="1" si="68"/>
        <v>66805.305506100005</v>
      </c>
      <c r="J287" s="56">
        <f t="shared" ca="1" si="68"/>
        <v>63467.327063700002</v>
      </c>
      <c r="K287" s="56">
        <f t="shared" ca="1" si="68"/>
        <v>65790.608044139997</v>
      </c>
      <c r="L287" s="56">
        <f t="shared" ca="1" si="68"/>
        <v>56553.386160599999</v>
      </c>
      <c r="M287" s="56">
        <f t="shared" ca="1" si="68"/>
        <v>51061.971009419998</v>
      </c>
      <c r="N287" s="56">
        <f t="shared" ca="1" si="68"/>
        <v>47435.478744780004</v>
      </c>
      <c r="O287" s="56">
        <f t="shared" ca="1" si="68"/>
        <v>45550.139673779995</v>
      </c>
      <c r="P287" s="56">
        <f t="shared" ca="1" si="68"/>
        <v>46477.165146299994</v>
      </c>
      <c r="Q287" s="56">
        <f t="shared" ca="1" si="68"/>
        <v>36276.036368039997</v>
      </c>
      <c r="R287" s="140">
        <f ca="1">SUM(F287:Q287)</f>
        <v>663029.54867645993</v>
      </c>
    </row>
    <row r="288" spans="1:18" s="12" customFormat="1">
      <c r="C288" s="12" t="s">
        <v>392</v>
      </c>
      <c r="D288" s="12">
        <v>85</v>
      </c>
      <c r="F288" s="56">
        <f t="shared" ca="1" si="68"/>
        <v>14419.585826500001</v>
      </c>
      <c r="G288" s="56">
        <f t="shared" ca="1" si="68"/>
        <v>20150.3240085</v>
      </c>
      <c r="H288" s="56">
        <f t="shared" ca="1" si="68"/>
        <v>22820.577714000003</v>
      </c>
      <c r="I288" s="56">
        <f t="shared" ca="1" si="68"/>
        <v>23780.251282500001</v>
      </c>
      <c r="J288" s="56">
        <f t="shared" ca="1" si="68"/>
        <v>20073.543101499999</v>
      </c>
      <c r="K288" s="56">
        <f t="shared" ca="1" si="68"/>
        <v>20316.232315000001</v>
      </c>
      <c r="L288" s="56">
        <f t="shared" ca="1" si="68"/>
        <v>15553.452984000001</v>
      </c>
      <c r="M288" s="56">
        <f t="shared" ca="1" si="68"/>
        <v>12784.018995500001</v>
      </c>
      <c r="N288" s="56">
        <f t="shared" ca="1" si="68"/>
        <v>10162.140199500001</v>
      </c>
      <c r="O288" s="56">
        <f t="shared" ca="1" si="68"/>
        <v>9949.831685000001</v>
      </c>
      <c r="P288" s="56">
        <f t="shared" ca="1" si="68"/>
        <v>8947.6112604999998</v>
      </c>
      <c r="Q288" s="56">
        <f t="shared" ca="1" si="68"/>
        <v>8067.8394990000006</v>
      </c>
      <c r="R288" s="140">
        <f ca="1">SUM(F288:Q288)</f>
        <v>187025.4088715</v>
      </c>
    </row>
    <row r="289" spans="1:18">
      <c r="C289" s="4" t="s">
        <v>393</v>
      </c>
      <c r="D289" s="4">
        <v>85</v>
      </c>
      <c r="F289" s="15">
        <f t="shared" ca="1" si="68"/>
        <v>19554.786199359998</v>
      </c>
      <c r="G289" s="15">
        <f t="shared" ca="1" si="68"/>
        <v>23332.905255359998</v>
      </c>
      <c r="H289" s="15">
        <f t="shared" ca="1" si="68"/>
        <v>40198.402232319997</v>
      </c>
      <c r="I289" s="15">
        <f t="shared" ca="1" si="68"/>
        <v>39869.293939200004</v>
      </c>
      <c r="J289" s="15">
        <f t="shared" ca="1" si="68"/>
        <v>34683.832704319997</v>
      </c>
      <c r="K289" s="15">
        <f t="shared" ca="1" si="68"/>
        <v>29995.831571199997</v>
      </c>
      <c r="L289" s="15">
        <f t="shared" ca="1" si="68"/>
        <v>21820.825031040004</v>
      </c>
      <c r="M289" s="15">
        <f t="shared" ca="1" si="68"/>
        <v>11248.088717760007</v>
      </c>
      <c r="N289" s="15">
        <f t="shared" ca="1" si="68"/>
        <v>2933.2491712000019</v>
      </c>
      <c r="O289" s="15">
        <f t="shared" ca="1" si="68"/>
        <v>1965.9648185600004</v>
      </c>
      <c r="P289" s="15">
        <f t="shared" ca="1" si="68"/>
        <v>1189.1447145600011</v>
      </c>
      <c r="Q289" s="15">
        <f t="shared" ca="1" si="68"/>
        <v>1918.76632576</v>
      </c>
      <c r="R289" s="144">
        <f ca="1">SUM(F289:Q289)</f>
        <v>228711.09068063999</v>
      </c>
    </row>
    <row r="290" spans="1:18">
      <c r="A290" s="4" t="s">
        <v>354</v>
      </c>
      <c r="C290" s="4" t="s">
        <v>378</v>
      </c>
      <c r="F290" s="54">
        <f t="shared" ref="F290:Q290" ca="1" si="69">SUM(F287:F289)</f>
        <v>91507.30475558</v>
      </c>
      <c r="G290" s="54">
        <f t="shared" ca="1" si="69"/>
        <v>105456.09327846</v>
      </c>
      <c r="H290" s="54">
        <f t="shared" ca="1" si="69"/>
        <v>127125.31416159999</v>
      </c>
      <c r="I290" s="54">
        <f t="shared" ca="1" si="69"/>
        <v>130454.85072780002</v>
      </c>
      <c r="J290" s="54">
        <f t="shared" ca="1" si="69"/>
        <v>118224.70286952</v>
      </c>
      <c r="K290" s="54">
        <f t="shared" ca="1" si="69"/>
        <v>116102.67193034</v>
      </c>
      <c r="L290" s="54">
        <f t="shared" ca="1" si="69"/>
        <v>93927.664175640006</v>
      </c>
      <c r="M290" s="54">
        <f t="shared" ca="1" si="69"/>
        <v>75094.078722680002</v>
      </c>
      <c r="N290" s="54">
        <f t="shared" ca="1" si="69"/>
        <v>60530.868115480014</v>
      </c>
      <c r="O290" s="54">
        <f t="shared" ca="1" si="69"/>
        <v>57465.936177339994</v>
      </c>
      <c r="P290" s="54">
        <f t="shared" ca="1" si="69"/>
        <v>56613.921121359999</v>
      </c>
      <c r="Q290" s="54">
        <f t="shared" ca="1" si="69"/>
        <v>46262.642192799998</v>
      </c>
      <c r="R290" s="54">
        <f ca="1">SUM(R287:R289)</f>
        <v>1078766.0482285998</v>
      </c>
    </row>
    <row r="291" spans="1:18">
      <c r="A291" s="4" t="s">
        <v>355</v>
      </c>
      <c r="B291" s="4" t="s">
        <v>356</v>
      </c>
      <c r="D291" s="4">
        <v>101</v>
      </c>
      <c r="F291" s="15">
        <f t="shared" ref="F291:Q291" ca="1" si="70">F265*F280</f>
        <v>449025.71579242003</v>
      </c>
      <c r="G291" s="15">
        <f t="shared" ca="1" si="70"/>
        <v>533238.69432799995</v>
      </c>
      <c r="H291" s="15">
        <f t="shared" ca="1" si="70"/>
        <v>684645.58908327995</v>
      </c>
      <c r="I291" s="15">
        <f t="shared" ca="1" si="70"/>
        <v>698481.2441904</v>
      </c>
      <c r="J291" s="56">
        <f t="shared" ca="1" si="70"/>
        <v>622057.24274341005</v>
      </c>
      <c r="K291" s="15">
        <f t="shared" ca="1" si="70"/>
        <v>597187.78839730995</v>
      </c>
      <c r="L291" s="15">
        <f t="shared" ca="1" si="70"/>
        <v>470422.15262900008</v>
      </c>
      <c r="M291" s="15">
        <f t="shared" ca="1" si="70"/>
        <v>353164.62996769004</v>
      </c>
      <c r="N291" s="15">
        <f t="shared" ca="1" si="70"/>
        <v>260229.54336848005</v>
      </c>
      <c r="O291" s="15">
        <f t="shared" ca="1" si="70"/>
        <v>244940.79019519</v>
      </c>
      <c r="P291" s="15">
        <f t="shared" ca="1" si="70"/>
        <v>235329.87589481001</v>
      </c>
      <c r="Q291" s="15">
        <f t="shared" ca="1" si="70"/>
        <v>198706.68343900001</v>
      </c>
      <c r="R291" s="144">
        <f ca="1">SUM(F291:Q291)</f>
        <v>5347429.9500289904</v>
      </c>
    </row>
    <row r="292" spans="1:18">
      <c r="A292" s="4" t="s">
        <v>354</v>
      </c>
      <c r="B292" s="4" t="s">
        <v>401</v>
      </c>
      <c r="D292" s="711">
        <v>85</v>
      </c>
      <c r="F292" s="719">
        <f t="shared" ref="F292:Q292" ca="1" si="71">F266*F280</f>
        <v>8551.9153891599999</v>
      </c>
      <c r="G292" s="719">
        <f t="shared" ca="1" si="71"/>
        <v>10155.792943999999</v>
      </c>
      <c r="H292" s="719">
        <f t="shared" ca="1" si="71"/>
        <v>13039.411649439999</v>
      </c>
      <c r="I292" s="719">
        <f t="shared" ca="1" si="71"/>
        <v>13302.918499199999</v>
      </c>
      <c r="J292" s="719">
        <f t="shared" ca="1" si="71"/>
        <v>11847.385840179999</v>
      </c>
      <c r="K292" s="719">
        <f t="shared" ca="1" si="71"/>
        <v>11373.734862379999</v>
      </c>
      <c r="L292" s="719">
        <f t="shared" ca="1" si="71"/>
        <v>8959.4210419999999</v>
      </c>
      <c r="M292" s="719">
        <f t="shared" ca="1" si="71"/>
        <v>6726.1939076200006</v>
      </c>
      <c r="N292" s="719">
        <f t="shared" ca="1" si="71"/>
        <v>4956.1995190400003</v>
      </c>
      <c r="O292" s="719">
        <f t="shared" ca="1" si="71"/>
        <v>4665.0177026199999</v>
      </c>
      <c r="P292" s="719">
        <f t="shared" ca="1" si="71"/>
        <v>4481.9731173800001</v>
      </c>
      <c r="Q292" s="719">
        <f t="shared" ca="1" si="71"/>
        <v>3784.4664219999995</v>
      </c>
      <c r="R292" s="723">
        <f ca="1">SUM(F292:Q292)</f>
        <v>101844.43089502001</v>
      </c>
    </row>
    <row r="293" spans="1:18">
      <c r="B293" s="4" t="s">
        <v>369</v>
      </c>
      <c r="F293" s="15"/>
      <c r="G293" s="15"/>
      <c r="H293" s="15"/>
      <c r="I293" s="15"/>
      <c r="J293" s="15"/>
      <c r="K293" s="15"/>
      <c r="L293" s="15"/>
      <c r="M293" s="15"/>
      <c r="N293" s="15"/>
      <c r="O293" s="15"/>
      <c r="P293" s="15"/>
      <c r="Q293" s="15"/>
      <c r="R293" s="144"/>
    </row>
    <row r="294" spans="1:18">
      <c r="A294" s="4" t="s">
        <v>354</v>
      </c>
      <c r="C294" s="4" t="s">
        <v>370</v>
      </c>
      <c r="D294" s="4">
        <v>85</v>
      </c>
      <c r="F294" s="15">
        <f t="shared" ref="F294:Q294" ca="1" si="72">F268*F281</f>
        <v>11146.29335</v>
      </c>
      <c r="G294" s="15">
        <f t="shared" ca="1" si="72"/>
        <v>9827.9310499999992</v>
      </c>
      <c r="H294" s="15">
        <f t="shared" ca="1" si="72"/>
        <v>9243.1675500000001</v>
      </c>
      <c r="I294" s="15">
        <f t="shared" ca="1" si="72"/>
        <v>8898.8851500000001</v>
      </c>
      <c r="J294" s="15">
        <f t="shared" ca="1" si="72"/>
        <v>8549.4403999999995</v>
      </c>
      <c r="K294" s="15">
        <f t="shared" ca="1" si="72"/>
        <v>9034.9715500000002</v>
      </c>
      <c r="L294" s="15">
        <f t="shared" ca="1" si="72"/>
        <v>11081.634599999999</v>
      </c>
      <c r="M294" s="15">
        <f t="shared" ca="1" si="72"/>
        <v>7751.836049999999</v>
      </c>
      <c r="N294" s="15">
        <f t="shared" ca="1" si="72"/>
        <v>7643.345049999999</v>
      </c>
      <c r="O294" s="15">
        <f t="shared" ca="1" si="72"/>
        <v>7824.5493999999999</v>
      </c>
      <c r="P294" s="15">
        <f t="shared" ca="1" si="72"/>
        <v>9622.6859499999991</v>
      </c>
      <c r="Q294" s="15">
        <f t="shared" ca="1" si="72"/>
        <v>7740.4222999999993</v>
      </c>
      <c r="R294" s="144">
        <f ca="1">SUM(F294:Q294)</f>
        <v>108365.16240000002</v>
      </c>
    </row>
    <row r="295" spans="1:18">
      <c r="A295" s="4" t="s">
        <v>355</v>
      </c>
      <c r="C295" s="4" t="s">
        <v>371</v>
      </c>
      <c r="D295" s="4">
        <v>101</v>
      </c>
      <c r="F295" s="15">
        <f t="shared" ref="F295:Q295" ca="1" si="73">F269*F281</f>
        <v>10177.050450000001</v>
      </c>
      <c r="G295" s="15">
        <f t="shared" ca="1" si="73"/>
        <v>8973.3283499999998</v>
      </c>
      <c r="H295" s="15">
        <f t="shared" ca="1" si="73"/>
        <v>8439.4138500000008</v>
      </c>
      <c r="I295" s="15">
        <f t="shared" ca="1" si="73"/>
        <v>8125.0690500000001</v>
      </c>
      <c r="J295" s="56">
        <f t="shared" ca="1" si="73"/>
        <v>7806.0108000000009</v>
      </c>
      <c r="K295" s="15">
        <f t="shared" ca="1" si="73"/>
        <v>8249.3218500000003</v>
      </c>
      <c r="L295" s="15">
        <f t="shared" ca="1" si="73"/>
        <v>10118.0142</v>
      </c>
      <c r="M295" s="15">
        <f t="shared" ca="1" si="73"/>
        <v>7077.7633500000002</v>
      </c>
      <c r="N295" s="15">
        <f t="shared" ca="1" si="73"/>
        <v>6978.7063500000004</v>
      </c>
      <c r="O295" s="15">
        <f t="shared" ca="1" si="73"/>
        <v>7144.1538</v>
      </c>
      <c r="P295" s="15">
        <f t="shared" ca="1" si="73"/>
        <v>8785.9306500000002</v>
      </c>
      <c r="Q295" s="15">
        <f t="shared" ca="1" si="73"/>
        <v>7067.3420999999998</v>
      </c>
      <c r="R295" s="144">
        <f ca="1">SUM(F295:Q295)</f>
        <v>98942.104799999986</v>
      </c>
    </row>
    <row r="296" spans="1:18">
      <c r="C296" s="4" t="s">
        <v>379</v>
      </c>
      <c r="F296" s="54">
        <f t="shared" ref="F296:Q296" ca="1" si="74">SUM(F294:F295)</f>
        <v>21323.343800000002</v>
      </c>
      <c r="G296" s="54">
        <f t="shared" ca="1" si="74"/>
        <v>18801.259399999999</v>
      </c>
      <c r="H296" s="54">
        <f t="shared" ca="1" si="74"/>
        <v>17682.581400000003</v>
      </c>
      <c r="I296" s="54">
        <f t="shared" ca="1" si="74"/>
        <v>17023.9542</v>
      </c>
      <c r="J296" s="54">
        <f t="shared" ca="1" si="74"/>
        <v>16355.4512</v>
      </c>
      <c r="K296" s="54">
        <f t="shared" ca="1" si="74"/>
        <v>17284.293400000002</v>
      </c>
      <c r="L296" s="54">
        <f t="shared" ca="1" si="74"/>
        <v>21199.648799999999</v>
      </c>
      <c r="M296" s="54">
        <f t="shared" ca="1" si="74"/>
        <v>14829.599399999999</v>
      </c>
      <c r="N296" s="54">
        <f t="shared" ca="1" si="74"/>
        <v>14622.0514</v>
      </c>
      <c r="O296" s="54">
        <f t="shared" ca="1" si="74"/>
        <v>14968.7032</v>
      </c>
      <c r="P296" s="54">
        <f t="shared" ca="1" si="74"/>
        <v>18408.616600000001</v>
      </c>
      <c r="Q296" s="54">
        <f t="shared" ca="1" si="74"/>
        <v>14807.7644</v>
      </c>
      <c r="R296" s="54">
        <f ca="1">SUM(R294:R295)</f>
        <v>207307.2672</v>
      </c>
    </row>
    <row r="297" spans="1:18" s="12" customFormat="1">
      <c r="A297" s="12" t="s">
        <v>354</v>
      </c>
      <c r="B297" s="12" t="s">
        <v>372</v>
      </c>
      <c r="D297" s="12">
        <v>85</v>
      </c>
      <c r="F297" s="145">
        <f ca="1">[113]Data!C241</f>
        <v>8049.34</v>
      </c>
      <c r="G297" s="145">
        <f ca="1">[113]Data!D241</f>
        <v>811.38999999999987</v>
      </c>
      <c r="H297" s="145">
        <f ca="1">[113]Data!E241</f>
        <v>7067.01</v>
      </c>
      <c r="I297" s="145">
        <f ca="1">[113]Data!F241</f>
        <v>19396.48</v>
      </c>
      <c r="J297" s="145">
        <f ca="1">[113]Data!G241</f>
        <v>0</v>
      </c>
      <c r="K297" s="145">
        <f ca="1">[113]Data!H241</f>
        <v>0</v>
      </c>
      <c r="L297" s="145">
        <f ca="1">[113]Data!I241</f>
        <v>0</v>
      </c>
      <c r="M297" s="145">
        <f ca="1">[113]Data!J241</f>
        <v>0</v>
      </c>
      <c r="N297" s="145">
        <f ca="1">[113]Data!K241</f>
        <v>0</v>
      </c>
      <c r="O297" s="145">
        <f ca="1">[113]Data!L241</f>
        <v>0</v>
      </c>
      <c r="P297" s="145">
        <f ca="1">[113]Data!M241</f>
        <v>0</v>
      </c>
      <c r="Q297" s="145">
        <f ca="1">[113]Data!N241</f>
        <v>0</v>
      </c>
      <c r="R297" s="140">
        <f ca="1">SUM(F297:Q297)</f>
        <v>35324.22</v>
      </c>
    </row>
    <row r="298" spans="1:18">
      <c r="B298" s="4" t="s">
        <v>380</v>
      </c>
      <c r="F298" s="55">
        <f t="shared" ref="F298:Q298" ca="1" si="75">F291+F295</f>
        <v>459202.76624242001</v>
      </c>
      <c r="G298" s="55">
        <f t="shared" ca="1" si="75"/>
        <v>542212.02267799992</v>
      </c>
      <c r="H298" s="55">
        <f t="shared" ca="1" si="75"/>
        <v>693085.00293327996</v>
      </c>
      <c r="I298" s="55">
        <f t="shared" ca="1" si="75"/>
        <v>706606.31324040005</v>
      </c>
      <c r="J298" s="55">
        <f t="shared" ca="1" si="75"/>
        <v>629863.2535434101</v>
      </c>
      <c r="K298" s="55">
        <f t="shared" ca="1" si="75"/>
        <v>605437.1102473099</v>
      </c>
      <c r="L298" s="55">
        <f t="shared" ca="1" si="75"/>
        <v>480540.16682900005</v>
      </c>
      <c r="M298" s="55">
        <f t="shared" ca="1" si="75"/>
        <v>360242.39331769006</v>
      </c>
      <c r="N298" s="55">
        <f t="shared" ca="1" si="75"/>
        <v>267208.24971848004</v>
      </c>
      <c r="O298" s="55">
        <f t="shared" ca="1" si="75"/>
        <v>252084.94399519</v>
      </c>
      <c r="P298" s="55">
        <f t="shared" ca="1" si="75"/>
        <v>244115.80654481001</v>
      </c>
      <c r="Q298" s="55">
        <f t="shared" ca="1" si="75"/>
        <v>205774.02553900002</v>
      </c>
      <c r="R298" s="55">
        <f ca="1">SUM(F298:Q298)</f>
        <v>5446372.0548289884</v>
      </c>
    </row>
    <row r="299" spans="1:18">
      <c r="B299" s="4" t="s">
        <v>357</v>
      </c>
      <c r="F299" s="54">
        <f t="shared" ref="F299:Q299" ca="1" si="76">F285+F290+F291+F292+F296+F297</f>
        <v>592343.07440590591</v>
      </c>
      <c r="G299" s="54">
        <f t="shared" ca="1" si="76"/>
        <v>681300.14061563381</v>
      </c>
      <c r="H299" s="54">
        <f t="shared" ca="1" si="76"/>
        <v>862572.82572204689</v>
      </c>
      <c r="I299" s="54">
        <f t="shared" ca="1" si="76"/>
        <v>892190.42175789864</v>
      </c>
      <c r="J299" s="54">
        <f t="shared" ca="1" si="76"/>
        <v>782330.19334189186</v>
      </c>
      <c r="K299" s="54">
        <f t="shared" ca="1" si="76"/>
        <v>755599.61284282827</v>
      </c>
      <c r="L299" s="54">
        <f t="shared" ca="1" si="76"/>
        <v>607986.19262833789</v>
      </c>
      <c r="M299" s="54">
        <f t="shared" ca="1" si="76"/>
        <v>463059.45793883485</v>
      </c>
      <c r="N299" s="54">
        <f t="shared" ca="1" si="76"/>
        <v>353229.84043143375</v>
      </c>
      <c r="O299" s="54">
        <f t="shared" ca="1" si="76"/>
        <v>334925.2353321808</v>
      </c>
      <c r="P299" s="54">
        <f t="shared" ca="1" si="76"/>
        <v>327850.8505557577</v>
      </c>
      <c r="Q299" s="54">
        <f t="shared" ca="1" si="76"/>
        <v>276227.8793069743</v>
      </c>
      <c r="R299" s="54">
        <f ca="1">R285+R290+R291+R292+R296+R297</f>
        <v>6929615.724879724</v>
      </c>
    </row>
    <row r="300" spans="1:18">
      <c r="F300" s="15"/>
      <c r="G300" s="15"/>
      <c r="H300" s="15"/>
      <c r="I300" s="15"/>
      <c r="J300" s="15"/>
      <c r="K300" s="15"/>
      <c r="L300" s="15"/>
      <c r="M300" s="15"/>
      <c r="N300" s="15"/>
      <c r="O300" s="15"/>
      <c r="P300" s="15"/>
      <c r="Q300" s="15"/>
      <c r="R300" s="144"/>
    </row>
    <row r="301" spans="1:18">
      <c r="A301" s="4" t="s">
        <v>358</v>
      </c>
      <c r="B301" s="4" t="s">
        <v>349</v>
      </c>
      <c r="F301" s="15">
        <f t="shared" ref="F301:Q301" ca="1" si="77">F271*F280+F281*F272</f>
        <v>438918.32895739999</v>
      </c>
      <c r="G301" s="15">
        <f t="shared" ca="1" si="77"/>
        <v>518271.52915999998</v>
      </c>
      <c r="H301" s="15">
        <f t="shared" ca="1" si="77"/>
        <v>662493.63782159996</v>
      </c>
      <c r="I301" s="15">
        <f t="shared" ca="1" si="77"/>
        <v>675419.83288799995</v>
      </c>
      <c r="J301" s="15">
        <f t="shared" ca="1" si="77"/>
        <v>602061.88736269996</v>
      </c>
      <c r="K301" s="15">
        <f t="shared" ca="1" si="77"/>
        <v>578711.25409569987</v>
      </c>
      <c r="L301" s="15">
        <f t="shared" ca="1" si="77"/>
        <v>459315.06363000005</v>
      </c>
      <c r="M301" s="15">
        <f t="shared" ca="1" si="77"/>
        <v>344332.54145430005</v>
      </c>
      <c r="N301" s="15">
        <f t="shared" ca="1" si="77"/>
        <v>255401.0930656</v>
      </c>
      <c r="O301" s="15">
        <f t="shared" ca="1" si="77"/>
        <v>240944.06737929999</v>
      </c>
      <c r="P301" s="15">
        <f t="shared" ca="1" si="77"/>
        <v>233320.54392069997</v>
      </c>
      <c r="Q301" s="15">
        <f t="shared" ca="1" si="77"/>
        <v>196675.50232999999</v>
      </c>
      <c r="R301" s="144">
        <f ca="1">SUM(F301:Q301)</f>
        <v>5205865.2820652984</v>
      </c>
    </row>
    <row r="302" spans="1:18">
      <c r="F302" s="15"/>
      <c r="G302" s="15"/>
      <c r="H302" s="15"/>
      <c r="I302" s="15"/>
      <c r="J302" s="15"/>
      <c r="K302" s="15"/>
      <c r="L302" s="15"/>
      <c r="M302" s="15"/>
      <c r="N302" s="15"/>
      <c r="O302" s="15"/>
      <c r="P302" s="15"/>
      <c r="Q302" s="15"/>
      <c r="R302" s="144"/>
    </row>
    <row r="303" spans="1:18" s="12" customFormat="1">
      <c r="B303" s="696" t="s">
        <v>402</v>
      </c>
      <c r="C303" s="696"/>
    </row>
    <row r="304" spans="1:18">
      <c r="B304" s="231" t="s">
        <v>132</v>
      </c>
      <c r="C304" s="231"/>
    </row>
    <row r="305" spans="1:18">
      <c r="B305" s="4" t="s">
        <v>359</v>
      </c>
      <c r="D305" s="711">
        <v>86</v>
      </c>
      <c r="E305" s="4" t="s">
        <v>360</v>
      </c>
      <c r="F305" s="704">
        <f ca="1">'[113](C) Rev at 2016PGARate'!F305</f>
        <v>144.01</v>
      </c>
      <c r="G305" s="704">
        <f ca="1">'[113](C) Rev at 2016PGARate'!G305</f>
        <v>144.01</v>
      </c>
      <c r="H305" s="704">
        <f ca="1">'[113](C) Rev at 2016PGARate'!H305</f>
        <v>144.01</v>
      </c>
      <c r="I305" s="704">
        <f ca="1">'[113](C) Rev at 2016PGARate'!I305</f>
        <v>144.01</v>
      </c>
      <c r="J305" s="704">
        <f ca="1">'[113](C) Rev at 2016PGARate'!J305</f>
        <v>144.01</v>
      </c>
      <c r="K305" s="704">
        <f ca="1">'[113](C) Rev at 2016PGARate'!K305</f>
        <v>144.01</v>
      </c>
      <c r="L305" s="704">
        <f ca="1">'[113](C) Rev at 2016PGARate'!L305</f>
        <v>144.01</v>
      </c>
      <c r="M305" s="704">
        <f ca="1">'[113](C) Rev at 2016PGARate'!M305</f>
        <v>144.01</v>
      </c>
      <c r="N305" s="704">
        <f ca="1">'[113](C) Rev at 2016PGARate'!N305</f>
        <v>144.01</v>
      </c>
      <c r="O305" s="704">
        <f ca="1">'[113](C) Rev at 2016PGARate'!O305</f>
        <v>144.01</v>
      </c>
      <c r="P305" s="704">
        <f ca="1">'[113](C) Rev at 2016PGARate'!P305</f>
        <v>144.01</v>
      </c>
      <c r="Q305" s="704">
        <f ca="1">'[113](C) Rev at 2016PGARate'!Q305</f>
        <v>144.01</v>
      </c>
      <c r="R305" s="705"/>
    </row>
    <row r="306" spans="1:18">
      <c r="B306" s="4" t="s">
        <v>346</v>
      </c>
      <c r="F306" s="706"/>
      <c r="G306" s="706"/>
      <c r="H306" s="706"/>
      <c r="I306" s="706"/>
      <c r="J306" s="706"/>
      <c r="K306" s="706"/>
      <c r="L306" s="706"/>
      <c r="M306" s="706"/>
      <c r="N306" s="706"/>
      <c r="O306" s="706"/>
      <c r="P306" s="706"/>
      <c r="Q306" s="706"/>
      <c r="R306" s="707"/>
    </row>
    <row r="307" spans="1:18">
      <c r="C307" s="4" t="s">
        <v>403</v>
      </c>
      <c r="D307" s="711">
        <v>86</v>
      </c>
      <c r="E307" s="4" t="s">
        <v>361</v>
      </c>
      <c r="F307" s="706">
        <f ca="1">'[113](C) Rev at 2016PGARate'!F307</f>
        <v>0.19916</v>
      </c>
      <c r="G307" s="706">
        <f ca="1">'[113](C) Rev at 2016PGARate'!G307</f>
        <v>0.19916</v>
      </c>
      <c r="H307" s="706">
        <f ca="1">'[113](C) Rev at 2016PGARate'!H307</f>
        <v>0.19916</v>
      </c>
      <c r="I307" s="706">
        <f ca="1">'[113](C) Rev at 2016PGARate'!I307</f>
        <v>0.19916</v>
      </c>
      <c r="J307" s="706">
        <f ca="1">'[113](C) Rev at 2016PGARate'!J307</f>
        <v>0.19916</v>
      </c>
      <c r="K307" s="706">
        <f ca="1">'[113](C) Rev at 2016PGARate'!K307</f>
        <v>0.19916</v>
      </c>
      <c r="L307" s="706">
        <f ca="1">'[113](C) Rev at 2016PGARate'!L307</f>
        <v>0.19916</v>
      </c>
      <c r="M307" s="706">
        <f ca="1">'[113](C) Rev at 2016PGARate'!M307</f>
        <v>0.19916</v>
      </c>
      <c r="N307" s="706">
        <f ca="1">'[113](C) Rev at 2016PGARate'!N307</f>
        <v>0.19916</v>
      </c>
      <c r="O307" s="706">
        <f ca="1">'[113](C) Rev at 2016PGARate'!O307</f>
        <v>0.19916</v>
      </c>
      <c r="P307" s="706">
        <f ca="1">'[113](C) Rev at 2016PGARate'!P307</f>
        <v>0.19916</v>
      </c>
      <c r="Q307" s="706">
        <f ca="1">'[113](C) Rev at 2016PGARate'!Q307</f>
        <v>0.19916</v>
      </c>
      <c r="R307" s="707"/>
    </row>
    <row r="308" spans="1:18">
      <c r="C308" s="4" t="s">
        <v>404</v>
      </c>
      <c r="D308" s="711">
        <v>86</v>
      </c>
      <c r="E308" s="4" t="s">
        <v>361</v>
      </c>
      <c r="F308" s="706">
        <f ca="1">'[113](C) Rev at 2016PGARate'!F308</f>
        <v>0.14119999999999999</v>
      </c>
      <c r="G308" s="706">
        <f ca="1">'[113](C) Rev at 2016PGARate'!G308</f>
        <v>0.14119999999999999</v>
      </c>
      <c r="H308" s="706">
        <f ca="1">'[113](C) Rev at 2016PGARate'!H308</f>
        <v>0.14119999999999999</v>
      </c>
      <c r="I308" s="706">
        <f ca="1">'[113](C) Rev at 2016PGARate'!I308</f>
        <v>0.14119999999999999</v>
      </c>
      <c r="J308" s="706">
        <f ca="1">'[113](C) Rev at 2016PGARate'!J308</f>
        <v>0.14119999999999999</v>
      </c>
      <c r="K308" s="706">
        <f ca="1">'[113](C) Rev at 2016PGARate'!K308</f>
        <v>0.14119999999999999</v>
      </c>
      <c r="L308" s="706">
        <f ca="1">'[113](C) Rev at 2016PGARate'!L308</f>
        <v>0.14119999999999999</v>
      </c>
      <c r="M308" s="706">
        <f ca="1">'[113](C) Rev at 2016PGARate'!M308</f>
        <v>0.14119999999999999</v>
      </c>
      <c r="N308" s="706">
        <f ca="1">'[113](C) Rev at 2016PGARate'!N308</f>
        <v>0.14119999999999999</v>
      </c>
      <c r="O308" s="706">
        <f ca="1">'[113](C) Rev at 2016PGARate'!O308</f>
        <v>0.14119999999999999</v>
      </c>
      <c r="P308" s="706">
        <f ca="1">'[113](C) Rev at 2016PGARate'!P308</f>
        <v>0.14119999999999999</v>
      </c>
      <c r="Q308" s="706">
        <f ca="1">'[113](C) Rev at 2016PGARate'!Q308</f>
        <v>0.14119999999999999</v>
      </c>
      <c r="R308" s="707"/>
    </row>
    <row r="309" spans="1:18">
      <c r="B309" s="4" t="s">
        <v>368</v>
      </c>
      <c r="D309" s="4">
        <v>101</v>
      </c>
      <c r="E309" s="4" t="s">
        <v>361</v>
      </c>
      <c r="F309" s="706">
        <f ca="1">'[113](C) Rev at 2016PGARate'!F309</f>
        <v>0.36377999999999999</v>
      </c>
      <c r="G309" s="706">
        <f ca="1">'[113](C) Rev at 2016PGARate'!G309</f>
        <v>0.36377999999999999</v>
      </c>
      <c r="H309" s="706">
        <f ca="1">'[113](C) Rev at 2016PGARate'!H309</f>
        <v>0.36377999999999999</v>
      </c>
      <c r="I309" s="706">
        <f ca="1">'[113](C) Rev at 2016PGARate'!I309</f>
        <v>0.36377999999999999</v>
      </c>
      <c r="J309" s="706">
        <f ca="1">'[113](C) Rev at 2016PGARate'!J309</f>
        <v>0.36377999999999999</v>
      </c>
      <c r="K309" s="706">
        <f ca="1">'[113](C) Rev at 2016PGARate'!K309</f>
        <v>0.36377999999999999</v>
      </c>
      <c r="L309" s="706">
        <f ca="1">'[113](C) Rev at 2016PGARate'!L309</f>
        <v>0.36377999999999999</v>
      </c>
      <c r="M309" s="706">
        <f ca="1">'[113](C) Rev at 2016PGARate'!M309</f>
        <v>0.36377999999999999</v>
      </c>
      <c r="N309" s="706">
        <f ca="1">'[113](C) Rev at 2016PGARate'!N309</f>
        <v>0.36377999999999999</v>
      </c>
      <c r="O309" s="706">
        <f ca="1">'[113](C) Rev at 2016PGARate'!O309</f>
        <v>0.36377999999999999</v>
      </c>
      <c r="P309" s="706">
        <f ca="1">'[113](C) Rev at 2016PGARate'!P309</f>
        <v>0.36377999999999999</v>
      </c>
      <c r="Q309" s="706">
        <f ca="1">'[113](C) Rev at 2016PGARate'!Q309</f>
        <v>0.36377999999999999</v>
      </c>
      <c r="R309" s="707"/>
    </row>
    <row r="310" spans="1:18" s="12" customFormat="1">
      <c r="B310" s="12" t="s">
        <v>401</v>
      </c>
      <c r="D310" s="714">
        <v>86</v>
      </c>
      <c r="E310" s="12" t="s">
        <v>361</v>
      </c>
      <c r="F310" s="706">
        <f ca="1">'[113](C) Rev at 2016PGARate'!F310</f>
        <v>6.8100000000000001E-3</v>
      </c>
      <c r="G310" s="706">
        <f ca="1">'[113](C) Rev at 2016PGARate'!G310</f>
        <v>6.8100000000000001E-3</v>
      </c>
      <c r="H310" s="706">
        <f ca="1">'[113](C) Rev at 2016PGARate'!H310</f>
        <v>6.8100000000000001E-3</v>
      </c>
      <c r="I310" s="706">
        <f ca="1">'[113](C) Rev at 2016PGARate'!I310</f>
        <v>6.8100000000000001E-3</v>
      </c>
      <c r="J310" s="706">
        <f ca="1">'[113](C) Rev at 2016PGARate'!J310</f>
        <v>6.8100000000000001E-3</v>
      </c>
      <c r="K310" s="706">
        <f ca="1">'[113](C) Rev at 2016PGARate'!K310</f>
        <v>6.8100000000000001E-3</v>
      </c>
      <c r="L310" s="706">
        <f ca="1">'[113](C) Rev at 2016PGARate'!L310</f>
        <v>6.8100000000000001E-3</v>
      </c>
      <c r="M310" s="706">
        <f ca="1">'[113](C) Rev at 2016PGARate'!M310</f>
        <v>6.8100000000000001E-3</v>
      </c>
      <c r="N310" s="706">
        <f ca="1">'[113](C) Rev at 2016PGARate'!N310</f>
        <v>6.8100000000000001E-3</v>
      </c>
      <c r="O310" s="706">
        <f ca="1">'[113](C) Rev at 2016PGARate'!O310</f>
        <v>6.8100000000000001E-3</v>
      </c>
      <c r="P310" s="706">
        <f ca="1">'[113](C) Rev at 2016PGARate'!P310</f>
        <v>6.8100000000000001E-3</v>
      </c>
      <c r="Q310" s="706">
        <f ca="1">'[113](C) Rev at 2016PGARate'!Q310</f>
        <v>6.8100000000000001E-3</v>
      </c>
      <c r="R310" s="708"/>
    </row>
    <row r="311" spans="1:18" s="12" customFormat="1">
      <c r="B311" s="12" t="s">
        <v>369</v>
      </c>
      <c r="F311" s="724"/>
      <c r="G311" s="724"/>
      <c r="H311" s="724"/>
      <c r="I311" s="724"/>
      <c r="J311" s="724"/>
      <c r="K311" s="724"/>
      <c r="L311" s="724"/>
      <c r="M311" s="724"/>
      <c r="N311" s="724"/>
      <c r="O311" s="724"/>
      <c r="P311" s="724"/>
      <c r="Q311" s="724"/>
      <c r="R311" s="708"/>
    </row>
    <row r="312" spans="1:18" s="12" customFormat="1">
      <c r="C312" s="12" t="s">
        <v>370</v>
      </c>
      <c r="D312" s="12">
        <v>86</v>
      </c>
      <c r="E312" s="12" t="s">
        <v>361</v>
      </c>
      <c r="F312" s="704">
        <f ca="1">'[113](C) Rev at 2016PGARate'!F312</f>
        <v>1.1499999999999999</v>
      </c>
      <c r="G312" s="704">
        <f ca="1">'[113](C) Rev at 2016PGARate'!G312</f>
        <v>1.1499999999999999</v>
      </c>
      <c r="H312" s="704">
        <f ca="1">'[113](C) Rev at 2016PGARate'!H312</f>
        <v>1.1499999999999999</v>
      </c>
      <c r="I312" s="704">
        <f ca="1">'[113](C) Rev at 2016PGARate'!I312</f>
        <v>1.1499999999999999</v>
      </c>
      <c r="J312" s="704">
        <f ca="1">'[113](C) Rev at 2016PGARate'!J312</f>
        <v>1.1499999999999999</v>
      </c>
      <c r="K312" s="704">
        <f ca="1">'[113](C) Rev at 2016PGARate'!K312</f>
        <v>1.1499999999999999</v>
      </c>
      <c r="L312" s="704">
        <f ca="1">'[113](C) Rev at 2016PGARate'!L312</f>
        <v>1.1499999999999999</v>
      </c>
      <c r="M312" s="704">
        <f ca="1">'[113](C) Rev at 2016PGARate'!M312</f>
        <v>1.1499999999999999</v>
      </c>
      <c r="N312" s="704">
        <f ca="1">'[113](C) Rev at 2016PGARate'!N312</f>
        <v>1.1499999999999999</v>
      </c>
      <c r="O312" s="704">
        <f ca="1">'[113](C) Rev at 2016PGARate'!O312</f>
        <v>1.1499999999999999</v>
      </c>
      <c r="P312" s="704">
        <f ca="1">'[113](C) Rev at 2016PGARate'!P312</f>
        <v>1.1499999999999999</v>
      </c>
      <c r="Q312" s="704">
        <f ca="1">'[113](C) Rev at 2016PGARate'!Q312</f>
        <v>1.1499999999999999</v>
      </c>
      <c r="R312" s="708"/>
    </row>
    <row r="313" spans="1:18" s="12" customFormat="1">
      <c r="A313" s="4"/>
      <c r="C313" s="12" t="s">
        <v>371</v>
      </c>
      <c r="D313" s="12">
        <v>101</v>
      </c>
      <c r="E313" s="12" t="s">
        <v>361</v>
      </c>
      <c r="F313" s="704">
        <f ca="1">'[113](C) Rev at 2016PGARate'!F313</f>
        <v>1.05</v>
      </c>
      <c r="G313" s="704">
        <f ca="1">'[113](C) Rev at 2016PGARate'!G313</f>
        <v>1.05</v>
      </c>
      <c r="H313" s="704">
        <f ca="1">'[113](C) Rev at 2016PGARate'!H313</f>
        <v>1.05</v>
      </c>
      <c r="I313" s="704">
        <f ca="1">'[113](C) Rev at 2016PGARate'!I313</f>
        <v>1.05</v>
      </c>
      <c r="J313" s="704">
        <f ca="1">'[113](C) Rev at 2016PGARate'!J313</f>
        <v>1.05</v>
      </c>
      <c r="K313" s="704">
        <f ca="1">'[113](C) Rev at 2016PGARate'!K313</f>
        <v>1.05</v>
      </c>
      <c r="L313" s="704">
        <f ca="1">'[113](C) Rev at 2016PGARate'!L313</f>
        <v>1.05</v>
      </c>
      <c r="M313" s="704">
        <f ca="1">'[113](C) Rev at 2016PGARate'!M313</f>
        <v>1.05</v>
      </c>
      <c r="N313" s="704">
        <f ca="1">'[113](C) Rev at 2016PGARate'!N313</f>
        <v>1.05</v>
      </c>
      <c r="O313" s="704">
        <f ca="1">'[113](C) Rev at 2016PGARate'!O313</f>
        <v>1.05</v>
      </c>
      <c r="P313" s="704">
        <f ca="1">'[113](C) Rev at 2016PGARate'!P313</f>
        <v>1.05</v>
      </c>
      <c r="Q313" s="704">
        <f ca="1">'[113](C) Rev at 2016PGARate'!Q313</f>
        <v>1.05</v>
      </c>
      <c r="R313" s="708"/>
    </row>
    <row r="314" spans="1:18" s="12" customFormat="1">
      <c r="B314" s="12" t="s">
        <v>372</v>
      </c>
      <c r="D314" s="714">
        <v>86</v>
      </c>
      <c r="E314" s="12" t="s">
        <v>205</v>
      </c>
      <c r="F314" s="720"/>
      <c r="G314" s="720"/>
      <c r="H314" s="720"/>
      <c r="I314" s="720"/>
      <c r="J314" s="720"/>
      <c r="K314" s="720"/>
      <c r="L314" s="720"/>
      <c r="M314" s="720"/>
      <c r="N314" s="720"/>
      <c r="O314" s="720"/>
      <c r="P314" s="720"/>
      <c r="Q314" s="720"/>
      <c r="R314" s="708"/>
    </row>
    <row r="315" spans="1:18" s="12" customFormat="1">
      <c r="B315" s="12" t="s">
        <v>349</v>
      </c>
      <c r="D315" s="714"/>
      <c r="F315" s="706">
        <f ca="1">'[113](C) Rev at 2016PGARate'!F315</f>
        <v>0.34773999999999999</v>
      </c>
      <c r="G315" s="706">
        <f ca="1">'[113](C) Rev at 2016PGARate'!G315</f>
        <v>0.34773999999999999</v>
      </c>
      <c r="H315" s="706">
        <f ca="1">'[113](C) Rev at 2016PGARate'!H315</f>
        <v>0.34773999999999999</v>
      </c>
      <c r="I315" s="706">
        <f ca="1">'[113](C) Rev at 2016PGARate'!I315</f>
        <v>0.34773999999999999</v>
      </c>
      <c r="J315" s="706">
        <f ca="1">'[113](C) Rev at 2016PGARate'!J315</f>
        <v>0.34773999999999999</v>
      </c>
      <c r="K315" s="706">
        <f ca="1">'[113](C) Rev at 2016PGARate'!K315</f>
        <v>0.34773999999999999</v>
      </c>
      <c r="L315" s="706">
        <f ca="1">'[113](C) Rev at 2016PGARate'!L315</f>
        <v>0.34773999999999999</v>
      </c>
      <c r="M315" s="706">
        <f ca="1">'[113](C) Rev at 2016PGARate'!M315</f>
        <v>0.34773999999999999</v>
      </c>
      <c r="N315" s="706">
        <f ca="1">'[113](C) Rev at 2016PGARate'!N315</f>
        <v>0.34773999999999999</v>
      </c>
      <c r="O315" s="706">
        <f ca="1">'[113](C) Rev at 2016PGARate'!O315</f>
        <v>0.34773999999999999</v>
      </c>
      <c r="P315" s="706">
        <f ca="1">'[113](C) Rev at 2016PGARate'!P315</f>
        <v>0.34773999999999999</v>
      </c>
      <c r="Q315" s="706">
        <f ca="1">'[113](C) Rev at 2016PGARate'!Q315</f>
        <v>0.34773999999999999</v>
      </c>
      <c r="R315" s="708"/>
    </row>
    <row r="316" spans="1:18" s="12" customFormat="1">
      <c r="B316" s="12" t="s">
        <v>373</v>
      </c>
      <c r="D316" s="714"/>
      <c r="F316" s="704">
        <f ca="1">'[113](C) Rev at 2016PGARate'!F316</f>
        <v>1</v>
      </c>
      <c r="G316" s="704">
        <f ca="1">'[113](C) Rev at 2016PGARate'!G316</f>
        <v>1</v>
      </c>
      <c r="H316" s="704">
        <f ca="1">'[113](C) Rev at 2016PGARate'!H316</f>
        <v>1</v>
      </c>
      <c r="I316" s="704">
        <f ca="1">'[113](C) Rev at 2016PGARate'!I316</f>
        <v>1</v>
      </c>
      <c r="J316" s="704">
        <f ca="1">'[113](C) Rev at 2016PGARate'!J316</f>
        <v>1</v>
      </c>
      <c r="K316" s="704">
        <f ca="1">'[113](C) Rev at 2016PGARate'!K316</f>
        <v>1</v>
      </c>
      <c r="L316" s="704">
        <f ca="1">'[113](C) Rev at 2016PGARate'!L316</f>
        <v>1</v>
      </c>
      <c r="M316" s="704">
        <f ca="1">'[113](C) Rev at 2016PGARate'!M316</f>
        <v>1</v>
      </c>
      <c r="N316" s="704">
        <f ca="1">'[113](C) Rev at 2016PGARate'!N316</f>
        <v>1</v>
      </c>
      <c r="O316" s="704">
        <f ca="1">'[113](C) Rev at 2016PGARate'!O316</f>
        <v>1</v>
      </c>
      <c r="P316" s="704">
        <f ca="1">'[113](C) Rev at 2016PGARate'!P316</f>
        <v>1</v>
      </c>
      <c r="Q316" s="704">
        <f ca="1">'[113](C) Rev at 2016PGARate'!Q316</f>
        <v>1</v>
      </c>
      <c r="R316" s="708"/>
    </row>
    <row r="317" spans="1:18" s="12" customFormat="1"/>
    <row r="318" spans="1:18" s="12" customFormat="1">
      <c r="B318" s="696" t="s">
        <v>350</v>
      </c>
    </row>
    <row r="319" spans="1:18" s="12" customFormat="1">
      <c r="B319" s="12" t="s">
        <v>205</v>
      </c>
      <c r="E319" s="12" t="s">
        <v>205</v>
      </c>
      <c r="F319" s="699">
        <f ca="1">[113]Data!C208</f>
        <v>245.23037745063837</v>
      </c>
      <c r="G319" s="699">
        <f ca="1">[113]Data!D208</f>
        <v>232.64103816367822</v>
      </c>
      <c r="H319" s="699">
        <f ca="1">[113]Data!E208</f>
        <v>236.63915439893947</v>
      </c>
      <c r="I319" s="699">
        <f ca="1">[113]Data!F208</f>
        <v>236.1958417637619</v>
      </c>
      <c r="J319" s="699">
        <f ca="1">[113]Data!G208</f>
        <v>222.43166120142328</v>
      </c>
      <c r="K319" s="699">
        <f ca="1">[113]Data!H208</f>
        <v>236.59122305169888</v>
      </c>
      <c r="L319" s="699">
        <f ca="1">[113]Data!I208</f>
        <v>237.40654433824042</v>
      </c>
      <c r="M319" s="699">
        <f ca="1">[113]Data!J208</f>
        <v>239.22172608665318</v>
      </c>
      <c r="N319" s="699">
        <f ca="1">[113]Data!K208</f>
        <v>228.95820833042629</v>
      </c>
      <c r="O319" s="699">
        <f ca="1">[113]Data!L208</f>
        <v>232.83415893392871</v>
      </c>
      <c r="P319" s="699">
        <f ca="1">[113]Data!M208</f>
        <v>228.91997488313677</v>
      </c>
      <c r="Q319" s="699">
        <f ca="1">[113]Data!N208</f>
        <v>221.68206237354354</v>
      </c>
      <c r="R319" s="345">
        <f ca="1">SUM(F319:Q319)</f>
        <v>2798.7519709760695</v>
      </c>
    </row>
    <row r="320" spans="1:18" s="12" customFormat="1">
      <c r="B320" s="12" t="s">
        <v>104</v>
      </c>
      <c r="F320" s="701"/>
      <c r="G320" s="701"/>
      <c r="H320" s="701"/>
      <c r="I320" s="701"/>
      <c r="J320" s="701"/>
      <c r="K320" s="701"/>
      <c r="L320" s="701"/>
      <c r="M320" s="701"/>
      <c r="N320" s="701"/>
      <c r="O320" s="701"/>
      <c r="P320" s="701"/>
      <c r="Q320" s="701"/>
      <c r="R320" s="345"/>
    </row>
    <row r="321" spans="1:22" s="12" customFormat="1">
      <c r="C321" s="12" t="s">
        <v>403</v>
      </c>
      <c r="E321" s="12" t="s">
        <v>207</v>
      </c>
      <c r="F321" s="102">
        <f ca="1">'[113](C) Rev at Actual Rates'!F321</f>
        <v>202843.62</v>
      </c>
      <c r="G321" s="102">
        <f ca="1">'[113](C) Rev at Actual Rates'!G321</f>
        <v>224045.834</v>
      </c>
      <c r="H321" s="102">
        <f ca="1">'[113](C) Rev at Actual Rates'!H321</f>
        <v>229056.011</v>
      </c>
      <c r="I321" s="102">
        <f ca="1">'[113](C) Rev at Actual Rates'!I321</f>
        <v>229407.21</v>
      </c>
      <c r="J321" s="102">
        <f ca="1">'[113](C) Rev at Actual Rates'!J321</f>
        <v>215578.726</v>
      </c>
      <c r="K321" s="102">
        <f ca="1">'[113](C) Rev at Actual Rates'!K321</f>
        <v>226420.33199999999</v>
      </c>
      <c r="L321" s="102">
        <f ca="1">'[113](C) Rev at Actual Rates'!L321</f>
        <v>199622.11199999999</v>
      </c>
      <c r="M321" s="102">
        <f ca="1">'[113](C) Rev at Actual Rates'!M321</f>
        <v>164433.378</v>
      </c>
      <c r="N321" s="102">
        <f ca="1">'[113](C) Rev at Actual Rates'!N321</f>
        <v>126081.774</v>
      </c>
      <c r="O321" s="102">
        <f ca="1">'[113](C) Rev at Actual Rates'!O321</f>
        <v>91851.06</v>
      </c>
      <c r="P321" s="102">
        <f ca="1">'[113](C) Rev at Actual Rates'!P321</f>
        <v>86915.034</v>
      </c>
      <c r="Q321" s="102">
        <f ca="1">'[113](C) Rev at Actual Rates'!Q321</f>
        <v>128838.77499999999</v>
      </c>
      <c r="R321" s="345">
        <f ca="1">SUM(F321:Q321)</f>
        <v>2125093.8659999999</v>
      </c>
      <c r="T321" s="12">
        <v>50345.607999999993</v>
      </c>
      <c r="V321" s="716">
        <f ca="1">R321+T321</f>
        <v>2175439.4739999999</v>
      </c>
    </row>
    <row r="322" spans="1:22" s="12" customFormat="1">
      <c r="C322" s="12" t="s">
        <v>404</v>
      </c>
      <c r="E322" s="12" t="s">
        <v>207</v>
      </c>
      <c r="F322" s="345">
        <f t="shared" ref="F322:Q322" ca="1" si="78">F323-F321</f>
        <v>590595.45199999993</v>
      </c>
      <c r="G322" s="345">
        <f t="shared" ca="1" si="78"/>
        <v>742285.49800000002</v>
      </c>
      <c r="H322" s="345">
        <f t="shared" ca="1" si="78"/>
        <v>1095477.8530000001</v>
      </c>
      <c r="I322" s="345">
        <f t="shared" ca="1" si="78"/>
        <v>1091238.531</v>
      </c>
      <c r="J322" s="345">
        <f t="shared" ca="1" si="78"/>
        <v>975941.25699999998</v>
      </c>
      <c r="K322" s="345">
        <f t="shared" ca="1" si="78"/>
        <v>835838.92599999998</v>
      </c>
      <c r="L322" s="345">
        <f t="shared" ca="1" si="78"/>
        <v>586137.321</v>
      </c>
      <c r="M322" s="345">
        <f t="shared" ca="1" si="78"/>
        <v>356967.853</v>
      </c>
      <c r="N322" s="345">
        <f t="shared" ca="1" si="78"/>
        <v>225350.96</v>
      </c>
      <c r="O322" s="345">
        <f t="shared" ca="1" si="78"/>
        <v>119797.04800000001</v>
      </c>
      <c r="P322" s="345">
        <f t="shared" ca="1" si="78"/>
        <v>113089.336</v>
      </c>
      <c r="Q322" s="345">
        <f t="shared" ca="1" si="78"/>
        <v>182435.334</v>
      </c>
      <c r="R322" s="345">
        <f ca="1">SUM(F322:Q322)</f>
        <v>6915155.3689999999</v>
      </c>
      <c r="T322" s="12">
        <v>835434.68699999992</v>
      </c>
      <c r="V322" s="716">
        <f t="shared" ref="V322" ca="1" si="79">R322+T322</f>
        <v>7750590.0559999999</v>
      </c>
    </row>
    <row r="323" spans="1:22" s="12" customFormat="1">
      <c r="C323" s="12" t="s">
        <v>376</v>
      </c>
      <c r="E323" s="12" t="s">
        <v>207</v>
      </c>
      <c r="F323" s="717">
        <f ca="1">'[113]Weather Adj'!D167</f>
        <v>793439.07199999993</v>
      </c>
      <c r="G323" s="717">
        <f ca="1">'[113]Weather Adj'!E167</f>
        <v>966331.33200000005</v>
      </c>
      <c r="H323" s="717">
        <f ca="1">'[113]Weather Adj'!F167</f>
        <v>1324533.8640000001</v>
      </c>
      <c r="I323" s="717">
        <f ca="1">'[113]Weather Adj'!G167</f>
        <v>1320645.7409999999</v>
      </c>
      <c r="J323" s="717">
        <f ca="1">'[113]Weather Adj'!H167</f>
        <v>1191519.983</v>
      </c>
      <c r="K323" s="717">
        <f ca="1">'[113]Weather Adj'!I167</f>
        <v>1062259.2579999999</v>
      </c>
      <c r="L323" s="717">
        <f ca="1">'[113]Weather Adj'!J167</f>
        <v>785759.43299999996</v>
      </c>
      <c r="M323" s="717">
        <f ca="1">'[113]Weather Adj'!K167</f>
        <v>521401.23100000003</v>
      </c>
      <c r="N323" s="717">
        <f ca="1">'[113]Weather Adj'!L167</f>
        <v>351432.734</v>
      </c>
      <c r="O323" s="717">
        <f ca="1">'[113]Weather Adj'!M167</f>
        <v>211648.10800000001</v>
      </c>
      <c r="P323" s="717">
        <f ca="1">'[113]Weather Adj'!N167</f>
        <v>200004.37</v>
      </c>
      <c r="Q323" s="717">
        <f ca="1">'[113]Weather Adj'!O167</f>
        <v>311274.109</v>
      </c>
      <c r="R323" s="718">
        <f ca="1">SUM(R321:R322)</f>
        <v>9040249.2349999994</v>
      </c>
    </row>
    <row r="324" spans="1:22" s="12" customFormat="1">
      <c r="B324" s="12" t="s">
        <v>235</v>
      </c>
      <c r="E324" s="12" t="s">
        <v>377</v>
      </c>
      <c r="F324" s="699">
        <f ca="1">[113]Data!C228</f>
        <v>7041.0940000000001</v>
      </c>
      <c r="G324" s="699">
        <f ca="1">[113]Data!D228</f>
        <v>6752.9750000000004</v>
      </c>
      <c r="H324" s="699">
        <f ca="1">[113]Data!E228</f>
        <v>6746.7640000000001</v>
      </c>
      <c r="I324" s="699">
        <f ca="1">[113]Data!F228</f>
        <v>6795.2740000000003</v>
      </c>
      <c r="J324" s="699">
        <f ca="1">[113]Data!G228</f>
        <v>6480.2240000000002</v>
      </c>
      <c r="K324" s="699">
        <f ca="1">[113]Data!H228</f>
        <v>6880.6890000000003</v>
      </c>
      <c r="L324" s="699">
        <f ca="1">[113]Data!I228</f>
        <v>7022.8069999999998</v>
      </c>
      <c r="M324" s="699">
        <f ca="1">[113]Data!J228</f>
        <v>7347.5730000000003</v>
      </c>
      <c r="N324" s="699">
        <f ca="1">[113]Data!K228</f>
        <v>7176.232</v>
      </c>
      <c r="O324" s="699">
        <f ca="1">[113]Data!L228</f>
        <v>7011.415</v>
      </c>
      <c r="P324" s="699">
        <f ca="1">[113]Data!M228</f>
        <v>6879.8829999999998</v>
      </c>
      <c r="Q324" s="699">
        <f ca="1">[113]Data!N228</f>
        <v>6711.1229999999996</v>
      </c>
      <c r="R324" s="345">
        <f ca="1">SUM(F324:Q324)</f>
        <v>82846.052999999985</v>
      </c>
    </row>
    <row r="325" spans="1:22" s="12" customFormat="1">
      <c r="B325" s="12" t="s">
        <v>372</v>
      </c>
      <c r="F325" s="701"/>
      <c r="G325" s="701"/>
      <c r="H325" s="701"/>
      <c r="I325" s="701"/>
      <c r="J325" s="701"/>
      <c r="K325" s="701"/>
      <c r="L325" s="701"/>
      <c r="M325" s="701"/>
      <c r="N325" s="701"/>
      <c r="O325" s="701"/>
      <c r="P325" s="701"/>
      <c r="Q325" s="701"/>
      <c r="R325" s="345"/>
    </row>
    <row r="326" spans="1:22" s="12" customFormat="1">
      <c r="R326" s="79"/>
    </row>
    <row r="327" spans="1:22" s="12" customFormat="1">
      <c r="B327" s="696" t="s">
        <v>353</v>
      </c>
      <c r="R327" s="79"/>
    </row>
    <row r="328" spans="1:22" s="12" customFormat="1">
      <c r="A328" s="12" t="s">
        <v>354</v>
      </c>
      <c r="B328" s="12" t="s">
        <v>359</v>
      </c>
      <c r="D328" s="12">
        <v>86</v>
      </c>
      <c r="F328" s="56">
        <f t="shared" ref="F328:Q328" ca="1" si="80">F305*F319</f>
        <v>35315.626656666427</v>
      </c>
      <c r="G328" s="56">
        <f t="shared" ca="1" si="80"/>
        <v>33502.635905951298</v>
      </c>
      <c r="H328" s="56">
        <f t="shared" ca="1" si="80"/>
        <v>34078.404624991272</v>
      </c>
      <c r="I328" s="56">
        <f t="shared" ca="1" si="80"/>
        <v>34014.56317239935</v>
      </c>
      <c r="J328" s="56">
        <f t="shared" ca="1" si="80"/>
        <v>32032.383529616964</v>
      </c>
      <c r="K328" s="56">
        <f t="shared" ca="1" si="80"/>
        <v>34071.502031675154</v>
      </c>
      <c r="L328" s="56">
        <f t="shared" ca="1" si="80"/>
        <v>34188.916450149998</v>
      </c>
      <c r="M328" s="56">
        <f t="shared" ca="1" si="80"/>
        <v>34450.320773738924</v>
      </c>
      <c r="N328" s="56">
        <f t="shared" ca="1" si="80"/>
        <v>32972.271581664689</v>
      </c>
      <c r="O328" s="56">
        <f t="shared" ca="1" si="80"/>
        <v>33530.447228075071</v>
      </c>
      <c r="P328" s="56">
        <f t="shared" ca="1" si="80"/>
        <v>32966.765582920525</v>
      </c>
      <c r="Q328" s="56">
        <f t="shared" ca="1" si="80"/>
        <v>31924.433802414005</v>
      </c>
      <c r="R328" s="140">
        <f ca="1">SUM(F328:Q328)</f>
        <v>403048.2713402636</v>
      </c>
    </row>
    <row r="329" spans="1:22">
      <c r="B329" s="4" t="s">
        <v>346</v>
      </c>
      <c r="F329" s="15"/>
      <c r="G329" s="15"/>
      <c r="H329" s="15"/>
      <c r="I329" s="15"/>
      <c r="J329" s="15"/>
      <c r="K329" s="15"/>
      <c r="L329" s="15"/>
      <c r="M329" s="15"/>
      <c r="N329" s="15"/>
      <c r="O329" s="15"/>
      <c r="P329" s="15"/>
      <c r="Q329" s="15"/>
      <c r="R329" s="144"/>
    </row>
    <row r="330" spans="1:22">
      <c r="C330" s="4" t="s">
        <v>403</v>
      </c>
      <c r="D330" s="4">
        <v>86</v>
      </c>
      <c r="F330" s="15">
        <f t="shared" ref="F330:Q331" ca="1" si="81">F307*F321</f>
        <v>40398.335359199998</v>
      </c>
      <c r="G330" s="15">
        <f t="shared" ca="1" si="81"/>
        <v>44620.968299439999</v>
      </c>
      <c r="H330" s="15">
        <f t="shared" ca="1" si="81"/>
        <v>45618.795150760001</v>
      </c>
      <c r="I330" s="15">
        <f t="shared" ca="1" si="81"/>
        <v>45688.739943599998</v>
      </c>
      <c r="J330" s="15">
        <f t="shared" ca="1" si="81"/>
        <v>42934.65907016</v>
      </c>
      <c r="K330" s="15">
        <f t="shared" ca="1" si="81"/>
        <v>45093.873321120001</v>
      </c>
      <c r="L330" s="15">
        <f t="shared" ca="1" si="81"/>
        <v>39756.739825919998</v>
      </c>
      <c r="M330" s="15">
        <f t="shared" ca="1" si="81"/>
        <v>32748.551562479999</v>
      </c>
      <c r="N330" s="15">
        <f t="shared" ca="1" si="81"/>
        <v>25110.446109840002</v>
      </c>
      <c r="O330" s="15">
        <f t="shared" ca="1" si="81"/>
        <v>18293.057109599999</v>
      </c>
      <c r="P330" s="15">
        <f t="shared" ca="1" si="81"/>
        <v>17309.998171440002</v>
      </c>
      <c r="Q330" s="15">
        <f t="shared" ca="1" si="81"/>
        <v>25659.530428999999</v>
      </c>
      <c r="R330" s="144">
        <f ca="1">SUM(F330:Q330)</f>
        <v>423233.69435255998</v>
      </c>
    </row>
    <row r="331" spans="1:22">
      <c r="C331" s="4" t="s">
        <v>404</v>
      </c>
      <c r="D331" s="4">
        <v>86</v>
      </c>
      <c r="F331" s="15">
        <f t="shared" ca="1" si="81"/>
        <v>83392.077822399981</v>
      </c>
      <c r="G331" s="15">
        <f t="shared" ca="1" si="81"/>
        <v>104810.7123176</v>
      </c>
      <c r="H331" s="15">
        <f t="shared" ca="1" si="81"/>
        <v>154681.4728436</v>
      </c>
      <c r="I331" s="15">
        <f t="shared" ca="1" si="81"/>
        <v>154082.88057719998</v>
      </c>
      <c r="J331" s="15">
        <f t="shared" ca="1" si="81"/>
        <v>137802.90548839999</v>
      </c>
      <c r="K331" s="15">
        <f t="shared" ca="1" si="81"/>
        <v>118020.45635119999</v>
      </c>
      <c r="L331" s="15">
        <f t="shared" ca="1" si="81"/>
        <v>82762.5897252</v>
      </c>
      <c r="M331" s="15">
        <f t="shared" ca="1" si="81"/>
        <v>50403.860843599999</v>
      </c>
      <c r="N331" s="15">
        <f t="shared" ca="1" si="81"/>
        <v>31819.555551999998</v>
      </c>
      <c r="O331" s="15">
        <f t="shared" ca="1" si="81"/>
        <v>16915.3431776</v>
      </c>
      <c r="P331" s="15">
        <f t="shared" ca="1" si="81"/>
        <v>15968.214243199998</v>
      </c>
      <c r="Q331" s="15">
        <f t="shared" ca="1" si="81"/>
        <v>25759.869160799997</v>
      </c>
      <c r="R331" s="144">
        <f ca="1">SUM(F331:Q331)</f>
        <v>976419.93810279993</v>
      </c>
    </row>
    <row r="332" spans="1:22">
      <c r="A332" s="4" t="s">
        <v>354</v>
      </c>
      <c r="C332" s="4" t="s">
        <v>378</v>
      </c>
      <c r="F332" s="54">
        <f t="shared" ref="F332:Q332" ca="1" si="82">SUM(F330:F331)</f>
        <v>123790.41318159999</v>
      </c>
      <c r="G332" s="54">
        <f t="shared" ca="1" si="82"/>
        <v>149431.68061703999</v>
      </c>
      <c r="H332" s="54">
        <f t="shared" ca="1" si="82"/>
        <v>200300.26799436001</v>
      </c>
      <c r="I332" s="54">
        <f t="shared" ca="1" si="82"/>
        <v>199771.62052079997</v>
      </c>
      <c r="J332" s="54">
        <f t="shared" ca="1" si="82"/>
        <v>180737.56455856</v>
      </c>
      <c r="K332" s="54">
        <f t="shared" ca="1" si="82"/>
        <v>163114.32967231999</v>
      </c>
      <c r="L332" s="54">
        <f t="shared" ca="1" si="82"/>
        <v>122519.32955112</v>
      </c>
      <c r="M332" s="54">
        <f t="shared" ca="1" si="82"/>
        <v>83152.412406079995</v>
      </c>
      <c r="N332" s="54">
        <f t="shared" ca="1" si="82"/>
        <v>56930.001661839997</v>
      </c>
      <c r="O332" s="54">
        <f t="shared" ca="1" si="82"/>
        <v>35208.400287199998</v>
      </c>
      <c r="P332" s="54">
        <f t="shared" ca="1" si="82"/>
        <v>33278.212414640002</v>
      </c>
      <c r="Q332" s="54">
        <f t="shared" ca="1" si="82"/>
        <v>51419.399589799999</v>
      </c>
      <c r="R332" s="54">
        <f ca="1">SUM(R330:R331)</f>
        <v>1399653.6324553599</v>
      </c>
    </row>
    <row r="333" spans="1:22">
      <c r="A333" s="12" t="s">
        <v>355</v>
      </c>
      <c r="B333" s="4" t="s">
        <v>356</v>
      </c>
      <c r="D333" s="4">
        <v>101</v>
      </c>
      <c r="F333" s="15">
        <f t="shared" ref="F333:Q333" ca="1" si="83">F309*F323</f>
        <v>288637.26561215997</v>
      </c>
      <c r="G333" s="15">
        <f t="shared" ca="1" si="83"/>
        <v>351532.01195496001</v>
      </c>
      <c r="H333" s="15">
        <f t="shared" ca="1" si="83"/>
        <v>481838.92904592003</v>
      </c>
      <c r="I333" s="15">
        <f t="shared" ca="1" si="83"/>
        <v>480424.50766097999</v>
      </c>
      <c r="J333" s="56">
        <f t="shared" ca="1" si="83"/>
        <v>433451.13941573998</v>
      </c>
      <c r="K333" s="15">
        <f t="shared" ca="1" si="83"/>
        <v>386428.67287523998</v>
      </c>
      <c r="L333" s="15">
        <f t="shared" ca="1" si="83"/>
        <v>285843.56653673999</v>
      </c>
      <c r="M333" s="15">
        <f t="shared" ca="1" si="83"/>
        <v>189675.33981318001</v>
      </c>
      <c r="N333" s="15">
        <f t="shared" ca="1" si="83"/>
        <v>127844.19997452</v>
      </c>
      <c r="O333" s="15">
        <f t="shared" ca="1" si="83"/>
        <v>76993.348728240002</v>
      </c>
      <c r="P333" s="15">
        <f t="shared" ca="1" si="83"/>
        <v>72757.589718599993</v>
      </c>
      <c r="Q333" s="15">
        <f t="shared" ca="1" si="83"/>
        <v>113235.29537202</v>
      </c>
      <c r="R333" s="144">
        <f ca="1">SUM(F333:Q333)</f>
        <v>3288661.8667082996</v>
      </c>
    </row>
    <row r="334" spans="1:22">
      <c r="A334" s="4" t="s">
        <v>354</v>
      </c>
      <c r="B334" s="4" t="s">
        <v>401</v>
      </c>
      <c r="D334" s="711"/>
      <c r="F334" s="54">
        <f t="shared" ref="F334:Q334" ca="1" si="84">F310*F323</f>
        <v>5403.3200803199998</v>
      </c>
      <c r="G334" s="54">
        <f t="shared" ca="1" si="84"/>
        <v>6580.7163709200004</v>
      </c>
      <c r="H334" s="54">
        <f t="shared" ca="1" si="84"/>
        <v>9020.0756138400011</v>
      </c>
      <c r="I334" s="54">
        <f t="shared" ca="1" si="84"/>
        <v>8993.597496209999</v>
      </c>
      <c r="J334" s="54">
        <f t="shared" ca="1" si="84"/>
        <v>8114.2510842299998</v>
      </c>
      <c r="K334" s="54">
        <f t="shared" ca="1" si="84"/>
        <v>7233.9855469799995</v>
      </c>
      <c r="L334" s="54">
        <f t="shared" ca="1" si="84"/>
        <v>5351.0217387299999</v>
      </c>
      <c r="M334" s="54">
        <f t="shared" ca="1" si="84"/>
        <v>3550.7423831100004</v>
      </c>
      <c r="N334" s="54">
        <f t="shared" ca="1" si="84"/>
        <v>2393.2569185399998</v>
      </c>
      <c r="O334" s="54">
        <f t="shared" ca="1" si="84"/>
        <v>1441.3236154800002</v>
      </c>
      <c r="P334" s="54">
        <f t="shared" ca="1" si="84"/>
        <v>1362.0297596999999</v>
      </c>
      <c r="Q334" s="54">
        <f t="shared" ca="1" si="84"/>
        <v>2119.7766822899998</v>
      </c>
      <c r="R334" s="54">
        <f ca="1">SUM(F334:Q334)</f>
        <v>61564.097290350008</v>
      </c>
    </row>
    <row r="335" spans="1:22">
      <c r="B335" s="4" t="s">
        <v>369</v>
      </c>
      <c r="F335" s="15"/>
      <c r="G335" s="15"/>
      <c r="H335" s="15"/>
      <c r="I335" s="15"/>
      <c r="J335" s="15"/>
      <c r="K335" s="15"/>
      <c r="L335" s="15"/>
      <c r="M335" s="15"/>
      <c r="N335" s="15"/>
      <c r="O335" s="15"/>
      <c r="P335" s="15"/>
      <c r="Q335" s="15"/>
      <c r="R335" s="144"/>
    </row>
    <row r="336" spans="1:22">
      <c r="A336" s="4" t="s">
        <v>354</v>
      </c>
      <c r="C336" s="4" t="s">
        <v>370</v>
      </c>
      <c r="D336" s="4">
        <v>86</v>
      </c>
      <c r="F336" s="15">
        <f t="shared" ref="F336:Q336" ca="1" si="85">F312*F324</f>
        <v>8097.2580999999991</v>
      </c>
      <c r="G336" s="15">
        <f t="shared" ca="1" si="85"/>
        <v>7765.9212499999994</v>
      </c>
      <c r="H336" s="15">
        <f t="shared" ca="1" si="85"/>
        <v>7758.7785999999996</v>
      </c>
      <c r="I336" s="15">
        <f t="shared" ca="1" si="85"/>
        <v>7814.5650999999998</v>
      </c>
      <c r="J336" s="15">
        <f t="shared" ca="1" si="85"/>
        <v>7452.2575999999999</v>
      </c>
      <c r="K336" s="15">
        <f t="shared" ca="1" si="85"/>
        <v>7912.7923499999997</v>
      </c>
      <c r="L336" s="15">
        <f t="shared" ca="1" si="85"/>
        <v>8076.2280499999988</v>
      </c>
      <c r="M336" s="15">
        <f t="shared" ca="1" si="85"/>
        <v>8449.7089500000002</v>
      </c>
      <c r="N336" s="15">
        <f t="shared" ca="1" si="85"/>
        <v>8252.6667999999991</v>
      </c>
      <c r="O336" s="15">
        <f t="shared" ca="1" si="85"/>
        <v>8063.1272499999995</v>
      </c>
      <c r="P336" s="15">
        <f t="shared" ca="1" si="85"/>
        <v>7911.8654499999993</v>
      </c>
      <c r="Q336" s="15">
        <f t="shared" ca="1" si="85"/>
        <v>7717.7914499999988</v>
      </c>
      <c r="R336" s="144">
        <f ca="1">SUM(F336:Q336)</f>
        <v>95272.960949999993</v>
      </c>
    </row>
    <row r="337" spans="1:18" s="12" customFormat="1">
      <c r="A337" s="12" t="s">
        <v>355</v>
      </c>
      <c r="C337" s="12" t="s">
        <v>371</v>
      </c>
      <c r="D337" s="12">
        <v>101</v>
      </c>
      <c r="F337" s="56">
        <f t="shared" ref="F337:Q337" ca="1" si="86">F313*F324</f>
        <v>7393.1487000000006</v>
      </c>
      <c r="G337" s="56">
        <f t="shared" ca="1" si="86"/>
        <v>7090.6237500000007</v>
      </c>
      <c r="H337" s="56">
        <f t="shared" ca="1" si="86"/>
        <v>7084.1022000000003</v>
      </c>
      <c r="I337" s="56">
        <f t="shared" ca="1" si="86"/>
        <v>7135.0377000000008</v>
      </c>
      <c r="J337" s="56">
        <f t="shared" ca="1" si="86"/>
        <v>6804.2352000000001</v>
      </c>
      <c r="K337" s="56">
        <f t="shared" ca="1" si="86"/>
        <v>7224.7234500000004</v>
      </c>
      <c r="L337" s="56">
        <f t="shared" ca="1" si="86"/>
        <v>7373.9473500000004</v>
      </c>
      <c r="M337" s="56">
        <f t="shared" ca="1" si="86"/>
        <v>7714.9516500000009</v>
      </c>
      <c r="N337" s="56">
        <f t="shared" ca="1" si="86"/>
        <v>7535.0436</v>
      </c>
      <c r="O337" s="56">
        <f t="shared" ca="1" si="86"/>
        <v>7361.9857499999998</v>
      </c>
      <c r="P337" s="56">
        <f t="shared" ca="1" si="86"/>
        <v>7223.8771500000003</v>
      </c>
      <c r="Q337" s="56">
        <f t="shared" ca="1" si="86"/>
        <v>7046.6791499999999</v>
      </c>
      <c r="R337" s="140">
        <f ca="1">SUM(F337:Q337)</f>
        <v>86988.355649999998</v>
      </c>
    </row>
    <row r="338" spans="1:18" s="12" customFormat="1">
      <c r="C338" s="12" t="s">
        <v>379</v>
      </c>
      <c r="F338" s="52">
        <f t="shared" ref="F338:Q338" ca="1" si="87">SUM(F336:F337)</f>
        <v>15490.406800000001</v>
      </c>
      <c r="G338" s="52">
        <f t="shared" ca="1" si="87"/>
        <v>14856.545</v>
      </c>
      <c r="H338" s="52">
        <f t="shared" ca="1" si="87"/>
        <v>14842.880799999999</v>
      </c>
      <c r="I338" s="52">
        <f t="shared" ca="1" si="87"/>
        <v>14949.602800000001</v>
      </c>
      <c r="J338" s="52">
        <f t="shared" ca="1" si="87"/>
        <v>14256.4928</v>
      </c>
      <c r="K338" s="52">
        <f t="shared" ca="1" si="87"/>
        <v>15137.515800000001</v>
      </c>
      <c r="L338" s="52">
        <f t="shared" ca="1" si="87"/>
        <v>15450.1754</v>
      </c>
      <c r="M338" s="52">
        <f t="shared" ca="1" si="87"/>
        <v>16164.660600000001</v>
      </c>
      <c r="N338" s="52">
        <f t="shared" ca="1" si="87"/>
        <v>15787.7104</v>
      </c>
      <c r="O338" s="52">
        <f t="shared" ca="1" si="87"/>
        <v>15425.112999999999</v>
      </c>
      <c r="P338" s="52">
        <f t="shared" ca="1" si="87"/>
        <v>15135.7426</v>
      </c>
      <c r="Q338" s="52">
        <f t="shared" ca="1" si="87"/>
        <v>14764.470599999999</v>
      </c>
      <c r="R338" s="52">
        <f ca="1">SUM(R336:R337)</f>
        <v>182261.31659999999</v>
      </c>
    </row>
    <row r="339" spans="1:18" s="12" customFormat="1">
      <c r="A339" s="12" t="s">
        <v>354</v>
      </c>
      <c r="B339" s="12" t="s">
        <v>372</v>
      </c>
      <c r="D339" s="12">
        <v>86</v>
      </c>
      <c r="F339" s="145">
        <f ca="1">[113]Data!C245</f>
        <v>159.89999999999998</v>
      </c>
      <c r="G339" s="145">
        <f ca="1">[113]Data!D245</f>
        <v>349.19</v>
      </c>
      <c r="H339" s="145">
        <f ca="1">[113]Data!E245</f>
        <v>609.49999999999989</v>
      </c>
      <c r="I339" s="145">
        <f ca="1">[113]Data!F245</f>
        <v>0</v>
      </c>
      <c r="J339" s="145">
        <f ca="1">[113]Data!G245</f>
        <v>0</v>
      </c>
      <c r="K339" s="145">
        <f ca="1">[113]Data!H245</f>
        <v>0</v>
      </c>
      <c r="L339" s="145">
        <f ca="1">[113]Data!I245</f>
        <v>0</v>
      </c>
      <c r="M339" s="145">
        <f ca="1">[113]Data!J245</f>
        <v>0</v>
      </c>
      <c r="N339" s="145">
        <f ca="1">[113]Data!K245</f>
        <v>1330.1399999999999</v>
      </c>
      <c r="O339" s="145">
        <f ca="1">[113]Data!L245</f>
        <v>0</v>
      </c>
      <c r="P339" s="145">
        <f ca="1">[113]Data!M245</f>
        <v>14505.82</v>
      </c>
      <c r="Q339" s="145">
        <f ca="1">[113]Data!N245</f>
        <v>11857.67</v>
      </c>
      <c r="R339" s="140">
        <f ca="1">SUM(F339:Q339)</f>
        <v>28812.22</v>
      </c>
    </row>
    <row r="340" spans="1:18" s="12" customFormat="1">
      <c r="B340" s="12" t="s">
        <v>380</v>
      </c>
      <c r="F340" s="52">
        <f t="shared" ref="F340:Q340" ca="1" si="88">F333+F337</f>
        <v>296030.41431215999</v>
      </c>
      <c r="G340" s="52">
        <f t="shared" ca="1" si="88"/>
        <v>358622.63570496003</v>
      </c>
      <c r="H340" s="52">
        <f t="shared" ca="1" si="88"/>
        <v>488923.03124592005</v>
      </c>
      <c r="I340" s="52">
        <f t="shared" ca="1" si="88"/>
        <v>487559.54536097997</v>
      </c>
      <c r="J340" s="52">
        <f t="shared" ca="1" si="88"/>
        <v>440255.37461573997</v>
      </c>
      <c r="K340" s="52">
        <f t="shared" ca="1" si="88"/>
        <v>393653.39632523997</v>
      </c>
      <c r="L340" s="52">
        <f t="shared" ca="1" si="88"/>
        <v>293217.51388673997</v>
      </c>
      <c r="M340" s="52">
        <f t="shared" ca="1" si="88"/>
        <v>197390.29146318001</v>
      </c>
      <c r="N340" s="52">
        <f t="shared" ca="1" si="88"/>
        <v>135379.24357451999</v>
      </c>
      <c r="O340" s="52">
        <f t="shared" ca="1" si="88"/>
        <v>84355.334478239994</v>
      </c>
      <c r="P340" s="52">
        <f t="shared" ca="1" si="88"/>
        <v>79981.466868599993</v>
      </c>
      <c r="Q340" s="52">
        <f t="shared" ca="1" si="88"/>
        <v>120281.97452202</v>
      </c>
      <c r="R340" s="52">
        <f ca="1">R333+R337</f>
        <v>3375650.2223582994</v>
      </c>
    </row>
    <row r="341" spans="1:18" s="12" customFormat="1">
      <c r="B341" s="12" t="s">
        <v>357</v>
      </c>
      <c r="F341" s="52">
        <f t="shared" ref="F341:Q341" ca="1" si="89">F328+F332+F333+F334+F338+F339</f>
        <v>468796.93233074644</v>
      </c>
      <c r="G341" s="52">
        <f t="shared" ca="1" si="89"/>
        <v>556252.77984887117</v>
      </c>
      <c r="H341" s="52">
        <f t="shared" ca="1" si="89"/>
        <v>740690.05807911139</v>
      </c>
      <c r="I341" s="52">
        <f t="shared" ca="1" si="89"/>
        <v>738153.8916503893</v>
      </c>
      <c r="J341" s="52">
        <f t="shared" ca="1" si="89"/>
        <v>668591.83138814697</v>
      </c>
      <c r="K341" s="52">
        <f t="shared" ca="1" si="89"/>
        <v>605986.00592621521</v>
      </c>
      <c r="L341" s="52">
        <f t="shared" ca="1" si="89"/>
        <v>463353.00967673998</v>
      </c>
      <c r="M341" s="52">
        <f t="shared" ca="1" si="89"/>
        <v>326993.47597610892</v>
      </c>
      <c r="N341" s="52">
        <f t="shared" ca="1" si="89"/>
        <v>237257.58053656472</v>
      </c>
      <c r="O341" s="52">
        <f t="shared" ca="1" si="89"/>
        <v>162598.63285899509</v>
      </c>
      <c r="P341" s="52">
        <f t="shared" ca="1" si="89"/>
        <v>170006.16007586051</v>
      </c>
      <c r="Q341" s="52">
        <f t="shared" ca="1" si="89"/>
        <v>225321.04604652402</v>
      </c>
      <c r="R341" s="52">
        <f ca="1">R328+R332+R333+R334+R338+R339</f>
        <v>5364001.4043942727</v>
      </c>
    </row>
    <row r="342" spans="1:18" s="12" customFormat="1">
      <c r="F342" s="56"/>
      <c r="G342" s="56"/>
      <c r="H342" s="56"/>
      <c r="I342" s="56"/>
      <c r="J342" s="56"/>
      <c r="K342" s="56"/>
      <c r="L342" s="56"/>
      <c r="M342" s="56"/>
      <c r="N342" s="56"/>
      <c r="O342" s="56"/>
      <c r="P342" s="56"/>
      <c r="Q342" s="56"/>
      <c r="R342" s="140"/>
    </row>
    <row r="343" spans="1:18" s="12" customFormat="1">
      <c r="A343" s="12" t="s">
        <v>358</v>
      </c>
      <c r="B343" s="12" t="s">
        <v>349</v>
      </c>
      <c r="F343" s="56">
        <f t="shared" ref="F343:Q343" ca="1" si="90">F315*F323+F324*F316</f>
        <v>282951.59689727996</v>
      </c>
      <c r="G343" s="56">
        <f t="shared" ca="1" si="90"/>
        <v>342785.03238967998</v>
      </c>
      <c r="H343" s="56">
        <f t="shared" ca="1" si="90"/>
        <v>467340.16986736003</v>
      </c>
      <c r="I343" s="56">
        <f t="shared" ca="1" si="90"/>
        <v>466036.62397533993</v>
      </c>
      <c r="J343" s="56">
        <f t="shared" ca="1" si="90"/>
        <v>420819.38288841996</v>
      </c>
      <c r="K343" s="56">
        <f t="shared" ca="1" si="90"/>
        <v>376270.72337691998</v>
      </c>
      <c r="L343" s="56">
        <f t="shared" ca="1" si="90"/>
        <v>280262.79223141994</v>
      </c>
      <c r="M343" s="56">
        <f t="shared" ca="1" si="90"/>
        <v>188659.63706794</v>
      </c>
      <c r="N343" s="56">
        <f t="shared" ca="1" si="90"/>
        <v>129383.45092115999</v>
      </c>
      <c r="O343" s="56">
        <f t="shared" ca="1" si="90"/>
        <v>80609.92807591999</v>
      </c>
      <c r="P343" s="56">
        <f t="shared" ca="1" si="90"/>
        <v>76429.402623799993</v>
      </c>
      <c r="Q343" s="56">
        <f t="shared" ca="1" si="90"/>
        <v>114953.58166366001</v>
      </c>
      <c r="R343" s="140">
        <f ca="1">SUM(F343:Q343)</f>
        <v>3226502.3219789006</v>
      </c>
    </row>
    <row r="344" spans="1:18" s="12" customFormat="1">
      <c r="F344" s="56"/>
      <c r="G344" s="56"/>
      <c r="H344" s="56"/>
      <c r="I344" s="56"/>
      <c r="J344" s="56"/>
      <c r="K344" s="56"/>
      <c r="L344" s="56"/>
      <c r="M344" s="56"/>
      <c r="N344" s="56"/>
      <c r="O344" s="56"/>
      <c r="P344" s="56"/>
      <c r="Q344" s="56"/>
      <c r="R344" s="140"/>
    </row>
    <row r="345" spans="1:18" s="12" customFormat="1">
      <c r="B345" s="696" t="s">
        <v>405</v>
      </c>
      <c r="C345" s="696"/>
    </row>
    <row r="346" spans="1:18" s="12" customFormat="1">
      <c r="B346" s="696" t="s">
        <v>132</v>
      </c>
      <c r="C346" s="696"/>
    </row>
    <row r="347" spans="1:18" s="12" customFormat="1">
      <c r="B347" s="12" t="s">
        <v>359</v>
      </c>
      <c r="D347" s="12">
        <v>87</v>
      </c>
      <c r="E347" s="12" t="s">
        <v>360</v>
      </c>
      <c r="F347" s="720">
        <f ca="1">'[113](C) Rev at 2016PGARate'!F347</f>
        <v>579.19000000000005</v>
      </c>
      <c r="G347" s="720">
        <f ca="1">'[113](C) Rev at 2016PGARate'!G347</f>
        <v>579.19000000000005</v>
      </c>
      <c r="H347" s="720">
        <f ca="1">'[113](C) Rev at 2016PGARate'!H347</f>
        <v>579.19000000000005</v>
      </c>
      <c r="I347" s="720">
        <f ca="1">'[113](C) Rev at 2016PGARate'!I347</f>
        <v>579.19000000000005</v>
      </c>
      <c r="J347" s="720">
        <f ca="1">'[113](C) Rev at 2016PGARate'!J347</f>
        <v>579.19000000000005</v>
      </c>
      <c r="K347" s="720">
        <f ca="1">'[113](C) Rev at 2016PGARate'!K347</f>
        <v>579.19000000000005</v>
      </c>
      <c r="L347" s="720">
        <f ca="1">'[113](C) Rev at 2016PGARate'!L347</f>
        <v>579.19000000000005</v>
      </c>
      <c r="M347" s="720">
        <f ca="1">'[113](C) Rev at 2016PGARate'!M347</f>
        <v>579.19000000000005</v>
      </c>
      <c r="N347" s="720">
        <f ca="1">'[113](C) Rev at 2016PGARate'!N347</f>
        <v>579.19000000000005</v>
      </c>
      <c r="O347" s="720">
        <f ca="1">'[113](C) Rev at 2016PGARate'!O347</f>
        <v>579.19000000000005</v>
      </c>
      <c r="P347" s="720">
        <f ca="1">'[113](C) Rev at 2016PGARate'!P347</f>
        <v>579.19000000000005</v>
      </c>
      <c r="Q347" s="720">
        <f ca="1">'[113](C) Rev at 2016PGARate'!Q347</f>
        <v>579.19000000000005</v>
      </c>
      <c r="R347" s="698"/>
    </row>
    <row r="348" spans="1:18" s="12" customFormat="1">
      <c r="B348" s="12" t="s">
        <v>346</v>
      </c>
      <c r="F348" s="712"/>
      <c r="G348" s="712"/>
      <c r="H348" s="712"/>
      <c r="I348" s="712"/>
      <c r="J348" s="712"/>
      <c r="K348" s="712"/>
      <c r="L348" s="712"/>
      <c r="M348" s="712"/>
      <c r="N348" s="712"/>
      <c r="O348" s="712"/>
      <c r="P348" s="712"/>
      <c r="Q348" s="712"/>
      <c r="R348" s="708"/>
    </row>
    <row r="349" spans="1:18" s="12" customFormat="1">
      <c r="C349" s="12" t="s">
        <v>391</v>
      </c>
      <c r="D349" s="12">
        <v>87</v>
      </c>
      <c r="E349" s="12" t="s">
        <v>361</v>
      </c>
      <c r="F349" s="712">
        <f ca="1">'[113](C) Rev at 2016PGARate'!F349</f>
        <v>0.14454</v>
      </c>
      <c r="G349" s="712">
        <f ca="1">'[113](C) Rev at 2016PGARate'!G349</f>
        <v>0.14454</v>
      </c>
      <c r="H349" s="712">
        <f ca="1">'[113](C) Rev at 2016PGARate'!H349</f>
        <v>0.14454</v>
      </c>
      <c r="I349" s="712">
        <f ca="1">'[113](C) Rev at 2016PGARate'!I349</f>
        <v>0.14454</v>
      </c>
      <c r="J349" s="712">
        <f ca="1">'[113](C) Rev at 2016PGARate'!J349</f>
        <v>0.14454</v>
      </c>
      <c r="K349" s="712">
        <f ca="1">'[113](C) Rev at 2016PGARate'!K349</f>
        <v>0.14454</v>
      </c>
      <c r="L349" s="712">
        <f ca="1">'[113](C) Rev at 2016PGARate'!L349</f>
        <v>0.14454</v>
      </c>
      <c r="M349" s="712">
        <f ca="1">'[113](C) Rev at 2016PGARate'!M349</f>
        <v>0.14454</v>
      </c>
      <c r="N349" s="712">
        <f ca="1">'[113](C) Rev at 2016PGARate'!N349</f>
        <v>0.14454</v>
      </c>
      <c r="O349" s="712">
        <f ca="1">'[113](C) Rev at 2016PGARate'!O349</f>
        <v>0.14454</v>
      </c>
      <c r="P349" s="712">
        <f ca="1">'[113](C) Rev at 2016PGARate'!P349</f>
        <v>0.14454</v>
      </c>
      <c r="Q349" s="712">
        <f ca="1">'[113](C) Rev at 2016PGARate'!Q349</f>
        <v>0.14454</v>
      </c>
      <c r="R349" s="708"/>
    </row>
    <row r="350" spans="1:18" s="12" customFormat="1">
      <c r="C350" s="12" t="s">
        <v>392</v>
      </c>
      <c r="D350" s="12">
        <v>87</v>
      </c>
      <c r="E350" s="12" t="s">
        <v>361</v>
      </c>
      <c r="F350" s="712">
        <f ca="1">'[113](C) Rev at 2016PGARate'!F350</f>
        <v>8.7349999999999997E-2</v>
      </c>
      <c r="G350" s="712">
        <f ca="1">'[113](C) Rev at 2016PGARate'!G350</f>
        <v>8.7349999999999997E-2</v>
      </c>
      <c r="H350" s="712">
        <f ca="1">'[113](C) Rev at 2016PGARate'!H350</f>
        <v>8.7349999999999997E-2</v>
      </c>
      <c r="I350" s="712">
        <f ca="1">'[113](C) Rev at 2016PGARate'!I350</f>
        <v>8.7349999999999997E-2</v>
      </c>
      <c r="J350" s="712">
        <f ca="1">'[113](C) Rev at 2016PGARate'!J350</f>
        <v>8.7349999999999997E-2</v>
      </c>
      <c r="K350" s="712">
        <f ca="1">'[113](C) Rev at 2016PGARate'!K350</f>
        <v>8.7349999999999997E-2</v>
      </c>
      <c r="L350" s="712">
        <f ca="1">'[113](C) Rev at 2016PGARate'!L350</f>
        <v>8.7349999999999997E-2</v>
      </c>
      <c r="M350" s="712">
        <f ca="1">'[113](C) Rev at 2016PGARate'!M350</f>
        <v>8.7349999999999997E-2</v>
      </c>
      <c r="N350" s="712">
        <f ca="1">'[113](C) Rev at 2016PGARate'!N350</f>
        <v>8.7349999999999997E-2</v>
      </c>
      <c r="O350" s="712">
        <f ca="1">'[113](C) Rev at 2016PGARate'!O350</f>
        <v>8.7349999999999997E-2</v>
      </c>
      <c r="P350" s="712">
        <f ca="1">'[113](C) Rev at 2016PGARate'!P350</f>
        <v>8.7349999999999997E-2</v>
      </c>
      <c r="Q350" s="712">
        <f ca="1">'[113](C) Rev at 2016PGARate'!Q350</f>
        <v>8.7349999999999997E-2</v>
      </c>
      <c r="R350" s="708"/>
    </row>
    <row r="351" spans="1:18" s="12" customFormat="1">
      <c r="C351" s="12" t="s">
        <v>396</v>
      </c>
      <c r="D351" s="12">
        <v>87</v>
      </c>
      <c r="E351" s="12" t="s">
        <v>361</v>
      </c>
      <c r="F351" s="712">
        <f ca="1">'[113](C) Rev at 2016PGARate'!F351</f>
        <v>5.5579999999999997E-2</v>
      </c>
      <c r="G351" s="712">
        <f ca="1">'[113](C) Rev at 2016PGARate'!G351</f>
        <v>5.5579999999999997E-2</v>
      </c>
      <c r="H351" s="712">
        <f ca="1">'[113](C) Rev at 2016PGARate'!H351</f>
        <v>5.5579999999999997E-2</v>
      </c>
      <c r="I351" s="712">
        <f ca="1">'[113](C) Rev at 2016PGARate'!I351</f>
        <v>5.5579999999999997E-2</v>
      </c>
      <c r="J351" s="712">
        <f ca="1">'[113](C) Rev at 2016PGARate'!J351</f>
        <v>5.5579999999999997E-2</v>
      </c>
      <c r="K351" s="712">
        <f ca="1">'[113](C) Rev at 2016PGARate'!K351</f>
        <v>5.5579999999999997E-2</v>
      </c>
      <c r="L351" s="712">
        <f ca="1">'[113](C) Rev at 2016PGARate'!L351</f>
        <v>5.5579999999999997E-2</v>
      </c>
      <c r="M351" s="712">
        <f ca="1">'[113](C) Rev at 2016PGARate'!M351</f>
        <v>5.5579999999999997E-2</v>
      </c>
      <c r="N351" s="712">
        <f ca="1">'[113](C) Rev at 2016PGARate'!N351</f>
        <v>5.5579999999999997E-2</v>
      </c>
      <c r="O351" s="712">
        <f ca="1">'[113](C) Rev at 2016PGARate'!O351</f>
        <v>5.5579999999999997E-2</v>
      </c>
      <c r="P351" s="712">
        <f ca="1">'[113](C) Rev at 2016PGARate'!P351</f>
        <v>5.5579999999999997E-2</v>
      </c>
      <c r="Q351" s="712">
        <f ca="1">'[113](C) Rev at 2016PGARate'!Q351</f>
        <v>5.5579999999999997E-2</v>
      </c>
      <c r="R351" s="708"/>
    </row>
    <row r="352" spans="1:18" s="12" customFormat="1">
      <c r="C352" s="12" t="s">
        <v>397</v>
      </c>
      <c r="D352" s="12">
        <v>87</v>
      </c>
      <c r="E352" s="12" t="s">
        <v>361</v>
      </c>
      <c r="F352" s="712">
        <f ca="1">'[113](C) Rev at 2016PGARate'!F352</f>
        <v>3.5639999999999998E-2</v>
      </c>
      <c r="G352" s="712">
        <f ca="1">'[113](C) Rev at 2016PGARate'!G352</f>
        <v>3.5639999999999998E-2</v>
      </c>
      <c r="H352" s="712">
        <f ca="1">'[113](C) Rev at 2016PGARate'!H352</f>
        <v>3.5639999999999998E-2</v>
      </c>
      <c r="I352" s="712">
        <f ca="1">'[113](C) Rev at 2016PGARate'!I352</f>
        <v>3.5639999999999998E-2</v>
      </c>
      <c r="J352" s="712">
        <f ca="1">'[113](C) Rev at 2016PGARate'!J352</f>
        <v>3.5639999999999998E-2</v>
      </c>
      <c r="K352" s="712">
        <f ca="1">'[113](C) Rev at 2016PGARate'!K352</f>
        <v>3.5639999999999998E-2</v>
      </c>
      <c r="L352" s="712">
        <f ca="1">'[113](C) Rev at 2016PGARate'!L352</f>
        <v>3.5639999999999998E-2</v>
      </c>
      <c r="M352" s="712">
        <f ca="1">'[113](C) Rev at 2016PGARate'!M352</f>
        <v>3.5639999999999998E-2</v>
      </c>
      <c r="N352" s="712">
        <f ca="1">'[113](C) Rev at 2016PGARate'!N352</f>
        <v>3.5639999999999998E-2</v>
      </c>
      <c r="O352" s="712">
        <f ca="1">'[113](C) Rev at 2016PGARate'!O352</f>
        <v>3.5639999999999998E-2</v>
      </c>
      <c r="P352" s="712">
        <f ca="1">'[113](C) Rev at 2016PGARate'!P352</f>
        <v>3.5639999999999998E-2</v>
      </c>
      <c r="Q352" s="712">
        <f ca="1">'[113](C) Rev at 2016PGARate'!Q352</f>
        <v>3.5639999999999998E-2</v>
      </c>
      <c r="R352" s="708"/>
    </row>
    <row r="353" spans="2:18" s="12" customFormat="1">
      <c r="C353" s="12" t="s">
        <v>398</v>
      </c>
      <c r="D353" s="12">
        <v>87</v>
      </c>
      <c r="E353" s="12" t="s">
        <v>361</v>
      </c>
      <c r="F353" s="712">
        <f ca="1">'[113](C) Rev at 2016PGARate'!F353</f>
        <v>2.564E-2</v>
      </c>
      <c r="G353" s="712">
        <f ca="1">'[113](C) Rev at 2016PGARate'!G353</f>
        <v>2.564E-2</v>
      </c>
      <c r="H353" s="712">
        <f ca="1">'[113](C) Rev at 2016PGARate'!H353</f>
        <v>2.564E-2</v>
      </c>
      <c r="I353" s="712">
        <f ca="1">'[113](C) Rev at 2016PGARate'!I353</f>
        <v>2.564E-2</v>
      </c>
      <c r="J353" s="712">
        <f ca="1">'[113](C) Rev at 2016PGARate'!J353</f>
        <v>2.564E-2</v>
      </c>
      <c r="K353" s="712">
        <f ca="1">'[113](C) Rev at 2016PGARate'!K353</f>
        <v>2.564E-2</v>
      </c>
      <c r="L353" s="712">
        <f ca="1">'[113](C) Rev at 2016PGARate'!L353</f>
        <v>2.564E-2</v>
      </c>
      <c r="M353" s="712">
        <f ca="1">'[113](C) Rev at 2016PGARate'!M353</f>
        <v>2.564E-2</v>
      </c>
      <c r="N353" s="712">
        <f ca="1">'[113](C) Rev at 2016PGARate'!N353</f>
        <v>2.564E-2</v>
      </c>
      <c r="O353" s="712">
        <f ca="1">'[113](C) Rev at 2016PGARate'!O353</f>
        <v>2.564E-2</v>
      </c>
      <c r="P353" s="712">
        <f ca="1">'[113](C) Rev at 2016PGARate'!P353</f>
        <v>2.564E-2</v>
      </c>
      <c r="Q353" s="712">
        <f ca="1">'[113](C) Rev at 2016PGARate'!Q353</f>
        <v>2.564E-2</v>
      </c>
      <c r="R353" s="708"/>
    </row>
    <row r="354" spans="2:18" s="12" customFormat="1">
      <c r="C354" s="12" t="s">
        <v>399</v>
      </c>
      <c r="D354" s="12">
        <v>87</v>
      </c>
      <c r="E354" s="12" t="s">
        <v>361</v>
      </c>
      <c r="F354" s="712">
        <f ca="1">'[113](C) Rev at 2016PGARate'!F354</f>
        <v>1.9769999999999999E-2</v>
      </c>
      <c r="G354" s="712">
        <f ca="1">'[113](C) Rev at 2016PGARate'!G354</f>
        <v>1.9769999999999999E-2</v>
      </c>
      <c r="H354" s="712">
        <f ca="1">'[113](C) Rev at 2016PGARate'!H354</f>
        <v>1.9769999999999999E-2</v>
      </c>
      <c r="I354" s="712">
        <f ca="1">'[113](C) Rev at 2016PGARate'!I354</f>
        <v>1.9769999999999999E-2</v>
      </c>
      <c r="J354" s="712">
        <f ca="1">'[113](C) Rev at 2016PGARate'!J354</f>
        <v>1.9769999999999999E-2</v>
      </c>
      <c r="K354" s="712">
        <f ca="1">'[113](C) Rev at 2016PGARate'!K354</f>
        <v>1.9769999999999999E-2</v>
      </c>
      <c r="L354" s="712">
        <f ca="1">'[113](C) Rev at 2016PGARate'!L354</f>
        <v>1.9769999999999999E-2</v>
      </c>
      <c r="M354" s="712">
        <f ca="1">'[113](C) Rev at 2016PGARate'!M354</f>
        <v>1.9769999999999999E-2</v>
      </c>
      <c r="N354" s="712">
        <f ca="1">'[113](C) Rev at 2016PGARate'!N354</f>
        <v>1.9769999999999999E-2</v>
      </c>
      <c r="O354" s="712">
        <f ca="1">'[113](C) Rev at 2016PGARate'!O354</f>
        <v>1.9769999999999999E-2</v>
      </c>
      <c r="P354" s="712">
        <f ca="1">'[113](C) Rev at 2016PGARate'!P354</f>
        <v>1.9769999999999999E-2</v>
      </c>
      <c r="Q354" s="712">
        <f ca="1">'[113](C) Rev at 2016PGARate'!Q354</f>
        <v>1.9769999999999999E-2</v>
      </c>
      <c r="R354" s="708"/>
    </row>
    <row r="355" spans="2:18" s="12" customFormat="1">
      <c r="B355" s="12" t="s">
        <v>368</v>
      </c>
      <c r="D355" s="12">
        <v>101</v>
      </c>
      <c r="E355" s="12" t="s">
        <v>361</v>
      </c>
      <c r="F355" s="712">
        <f ca="1">'[113](C) Rev at 2016PGARate'!F355</f>
        <v>0.36124000000000001</v>
      </c>
      <c r="G355" s="712">
        <f ca="1">'[113](C) Rev at 2016PGARate'!G355</f>
        <v>0.36124000000000001</v>
      </c>
      <c r="H355" s="712">
        <f ca="1">'[113](C) Rev at 2016PGARate'!H355</f>
        <v>0.36124000000000001</v>
      </c>
      <c r="I355" s="712">
        <f ca="1">'[113](C) Rev at 2016PGARate'!I355</f>
        <v>0.36124000000000001</v>
      </c>
      <c r="J355" s="712">
        <f ca="1">'[113](C) Rev at 2016PGARate'!J355</f>
        <v>0.36124000000000001</v>
      </c>
      <c r="K355" s="712">
        <f ca="1">'[113](C) Rev at 2016PGARate'!K355</f>
        <v>0.36124000000000001</v>
      </c>
      <c r="L355" s="712">
        <f ca="1">'[113](C) Rev at 2016PGARate'!L355</f>
        <v>0.36124000000000001</v>
      </c>
      <c r="M355" s="712">
        <f ca="1">'[113](C) Rev at 2016PGARate'!M355</f>
        <v>0.36124000000000001</v>
      </c>
      <c r="N355" s="712">
        <f ca="1">'[113](C) Rev at 2016PGARate'!N355</f>
        <v>0.36124000000000001</v>
      </c>
      <c r="O355" s="712">
        <f ca="1">'[113](C) Rev at 2016PGARate'!O355</f>
        <v>0.36124000000000001</v>
      </c>
      <c r="P355" s="712">
        <f ca="1">'[113](C) Rev at 2016PGARate'!P355</f>
        <v>0.36124000000000001</v>
      </c>
      <c r="Q355" s="712">
        <f ca="1">'[113](C) Rev at 2016PGARate'!Q355</f>
        <v>0.36124000000000001</v>
      </c>
      <c r="R355" s="708"/>
    </row>
    <row r="356" spans="2:18" s="12" customFormat="1">
      <c r="B356" s="12" t="s">
        <v>401</v>
      </c>
      <c r="D356" s="714">
        <v>85</v>
      </c>
      <c r="E356" s="12" t="s">
        <v>361</v>
      </c>
      <c r="F356" s="712">
        <f ca="1">'[113](C) Rev at 2016PGARate'!F356</f>
        <v>5.3899999999999998E-3</v>
      </c>
      <c r="G356" s="712">
        <f ca="1">'[113](C) Rev at 2016PGARate'!G356</f>
        <v>5.3899999999999998E-3</v>
      </c>
      <c r="H356" s="712">
        <f ca="1">'[113](C) Rev at 2016PGARate'!H356</f>
        <v>5.3899999999999998E-3</v>
      </c>
      <c r="I356" s="712">
        <f ca="1">'[113](C) Rev at 2016PGARate'!I356</f>
        <v>5.3899999999999998E-3</v>
      </c>
      <c r="J356" s="712">
        <f ca="1">'[113](C) Rev at 2016PGARate'!J356</f>
        <v>5.3899999999999998E-3</v>
      </c>
      <c r="K356" s="712">
        <f ca="1">'[113](C) Rev at 2016PGARate'!K356</f>
        <v>5.3899999999999998E-3</v>
      </c>
      <c r="L356" s="712">
        <f ca="1">'[113](C) Rev at 2016PGARate'!L356</f>
        <v>5.3899999999999998E-3</v>
      </c>
      <c r="M356" s="712">
        <f ca="1">'[113](C) Rev at 2016PGARate'!M356</f>
        <v>5.3899999999999998E-3</v>
      </c>
      <c r="N356" s="712">
        <f ca="1">'[113](C) Rev at 2016PGARate'!N356</f>
        <v>5.3899999999999998E-3</v>
      </c>
      <c r="O356" s="712">
        <f ca="1">'[113](C) Rev at 2016PGARate'!O356</f>
        <v>5.3899999999999998E-3</v>
      </c>
      <c r="P356" s="712">
        <f ca="1">'[113](C) Rev at 2016PGARate'!P356</f>
        <v>5.3899999999999998E-3</v>
      </c>
      <c r="Q356" s="712">
        <f ca="1">'[113](C) Rev at 2016PGARate'!Q356</f>
        <v>5.3899999999999998E-3</v>
      </c>
      <c r="R356" s="708"/>
    </row>
    <row r="357" spans="2:18" s="12" customFormat="1">
      <c r="B357" s="12" t="s">
        <v>369</v>
      </c>
      <c r="F357" s="708"/>
      <c r="G357" s="708"/>
      <c r="H357" s="708"/>
      <c r="I357" s="708"/>
      <c r="J357" s="708"/>
      <c r="K357" s="708"/>
      <c r="L357" s="708"/>
      <c r="M357" s="708"/>
      <c r="N357" s="708"/>
      <c r="O357" s="708"/>
      <c r="P357" s="708"/>
      <c r="Q357" s="708"/>
      <c r="R357" s="708"/>
    </row>
    <row r="358" spans="2:18" s="12" customFormat="1">
      <c r="C358" s="12" t="s">
        <v>370</v>
      </c>
      <c r="D358" s="12">
        <v>101</v>
      </c>
      <c r="E358" s="12" t="s">
        <v>361</v>
      </c>
      <c r="F358" s="720">
        <f ca="1">'[113](C) Rev at 2016PGARate'!F358</f>
        <v>1.1499999999999999</v>
      </c>
      <c r="G358" s="720">
        <f ca="1">'[113](C) Rev at 2016PGARate'!G358</f>
        <v>1.1499999999999999</v>
      </c>
      <c r="H358" s="720">
        <f ca="1">'[113](C) Rev at 2016PGARate'!H358</f>
        <v>1.1499999999999999</v>
      </c>
      <c r="I358" s="720">
        <f ca="1">'[113](C) Rev at 2016PGARate'!I358</f>
        <v>1.1499999999999999</v>
      </c>
      <c r="J358" s="720">
        <f ca="1">'[113](C) Rev at 2016PGARate'!J358</f>
        <v>1.1499999999999999</v>
      </c>
      <c r="K358" s="720">
        <f ca="1">'[113](C) Rev at 2016PGARate'!K358</f>
        <v>1.1499999999999999</v>
      </c>
      <c r="L358" s="720">
        <f ca="1">'[113](C) Rev at 2016PGARate'!L358</f>
        <v>1.1499999999999999</v>
      </c>
      <c r="M358" s="720">
        <f ca="1">'[113](C) Rev at 2016PGARate'!M358</f>
        <v>1.1499999999999999</v>
      </c>
      <c r="N358" s="720">
        <f ca="1">'[113](C) Rev at 2016PGARate'!N358</f>
        <v>1.1499999999999999</v>
      </c>
      <c r="O358" s="720">
        <f ca="1">'[113](C) Rev at 2016PGARate'!O358</f>
        <v>1.1499999999999999</v>
      </c>
      <c r="P358" s="720">
        <f ca="1">'[113](C) Rev at 2016PGARate'!P358</f>
        <v>1.1499999999999999</v>
      </c>
      <c r="Q358" s="720">
        <f ca="1">'[113](C) Rev at 2016PGARate'!Q358</f>
        <v>1.1499999999999999</v>
      </c>
      <c r="R358" s="708"/>
    </row>
    <row r="359" spans="2:18" s="12" customFormat="1">
      <c r="C359" s="12" t="s">
        <v>371</v>
      </c>
      <c r="D359" s="12">
        <v>101</v>
      </c>
      <c r="E359" s="12" t="s">
        <v>361</v>
      </c>
      <c r="F359" s="720">
        <f ca="1">'[113](C) Rev at 2016PGARate'!F359</f>
        <v>1.05</v>
      </c>
      <c r="G359" s="720">
        <f ca="1">'[113](C) Rev at 2016PGARate'!G359</f>
        <v>1.05</v>
      </c>
      <c r="H359" s="720">
        <f ca="1">'[113](C) Rev at 2016PGARate'!H359</f>
        <v>1.05</v>
      </c>
      <c r="I359" s="720">
        <f ca="1">'[113](C) Rev at 2016PGARate'!I359</f>
        <v>1.05</v>
      </c>
      <c r="J359" s="720">
        <f ca="1">'[113](C) Rev at 2016PGARate'!J359</f>
        <v>1.05</v>
      </c>
      <c r="K359" s="720">
        <f ca="1">'[113](C) Rev at 2016PGARate'!K359</f>
        <v>1.05</v>
      </c>
      <c r="L359" s="720">
        <f ca="1">'[113](C) Rev at 2016PGARate'!L359</f>
        <v>1.05</v>
      </c>
      <c r="M359" s="720">
        <f ca="1">'[113](C) Rev at 2016PGARate'!M359</f>
        <v>1.05</v>
      </c>
      <c r="N359" s="720">
        <f ca="1">'[113](C) Rev at 2016PGARate'!N359</f>
        <v>1.05</v>
      </c>
      <c r="O359" s="720">
        <f ca="1">'[113](C) Rev at 2016PGARate'!O359</f>
        <v>1.05</v>
      </c>
      <c r="P359" s="720">
        <f ca="1">'[113](C) Rev at 2016PGARate'!P359</f>
        <v>1.05</v>
      </c>
      <c r="Q359" s="720">
        <f ca="1">'[113](C) Rev at 2016PGARate'!Q359</f>
        <v>1.05</v>
      </c>
      <c r="R359" s="708"/>
    </row>
    <row r="360" spans="2:18" s="12" customFormat="1">
      <c r="B360" s="12" t="s">
        <v>372</v>
      </c>
      <c r="D360" s="12">
        <v>85</v>
      </c>
      <c r="E360" s="12" t="s">
        <v>205</v>
      </c>
      <c r="F360" s="84"/>
      <c r="G360" s="84"/>
      <c r="H360" s="84"/>
      <c r="I360" s="84"/>
      <c r="J360" s="84"/>
      <c r="K360" s="84"/>
      <c r="L360" s="84"/>
      <c r="M360" s="84"/>
      <c r="N360" s="84"/>
      <c r="O360" s="84"/>
      <c r="P360" s="84"/>
      <c r="Q360" s="84"/>
      <c r="R360" s="708"/>
    </row>
    <row r="361" spans="2:18" s="12" customFormat="1">
      <c r="B361" s="12" t="s">
        <v>349</v>
      </c>
      <c r="F361" s="712">
        <f ca="1">'[113](C) Rev at 2016PGARate'!F361</f>
        <v>0.34531000000000001</v>
      </c>
      <c r="G361" s="712">
        <f ca="1">'[113](C) Rev at 2016PGARate'!G361</f>
        <v>0.34531000000000001</v>
      </c>
      <c r="H361" s="712">
        <f ca="1">'[113](C) Rev at 2016PGARate'!H361</f>
        <v>0.34531000000000001</v>
      </c>
      <c r="I361" s="712">
        <f ca="1">'[113](C) Rev at 2016PGARate'!I361</f>
        <v>0.34531000000000001</v>
      </c>
      <c r="J361" s="712">
        <f ca="1">'[113](C) Rev at 2016PGARate'!J361</f>
        <v>0.34531000000000001</v>
      </c>
      <c r="K361" s="712">
        <f ca="1">'[113](C) Rev at 2016PGARate'!K361</f>
        <v>0.34531000000000001</v>
      </c>
      <c r="L361" s="712">
        <f ca="1">'[113](C) Rev at 2016PGARate'!L361</f>
        <v>0.34531000000000001</v>
      </c>
      <c r="M361" s="712">
        <f ca="1">'[113](C) Rev at 2016PGARate'!M361</f>
        <v>0.34531000000000001</v>
      </c>
      <c r="N361" s="712">
        <f ca="1">'[113](C) Rev at 2016PGARate'!N361</f>
        <v>0.34531000000000001</v>
      </c>
      <c r="O361" s="712">
        <f ca="1">'[113](C) Rev at 2016PGARate'!O361</f>
        <v>0.34531000000000001</v>
      </c>
      <c r="P361" s="712">
        <f ca="1">'[113](C) Rev at 2016PGARate'!P361</f>
        <v>0.34531000000000001</v>
      </c>
      <c r="Q361" s="712">
        <f ca="1">'[113](C) Rev at 2016PGARate'!Q361</f>
        <v>0.34531000000000001</v>
      </c>
      <c r="R361" s="708"/>
    </row>
    <row r="362" spans="2:18" s="12" customFormat="1">
      <c r="B362" s="12" t="s">
        <v>373</v>
      </c>
      <c r="F362" s="720">
        <f ca="1">'[113](C) Rev at 2016PGARate'!F362</f>
        <v>1</v>
      </c>
      <c r="G362" s="720">
        <f ca="1">'[113](C) Rev at 2016PGARate'!G362</f>
        <v>1</v>
      </c>
      <c r="H362" s="720">
        <f ca="1">'[113](C) Rev at 2016PGARate'!H362</f>
        <v>1</v>
      </c>
      <c r="I362" s="720">
        <f ca="1">'[113](C) Rev at 2016PGARate'!I362</f>
        <v>1</v>
      </c>
      <c r="J362" s="720">
        <f ca="1">'[113](C) Rev at 2016PGARate'!J362</f>
        <v>1</v>
      </c>
      <c r="K362" s="720">
        <f ca="1">'[113](C) Rev at 2016PGARate'!K362</f>
        <v>1</v>
      </c>
      <c r="L362" s="720">
        <f ca="1">'[113](C) Rev at 2016PGARate'!L362</f>
        <v>1</v>
      </c>
      <c r="M362" s="720">
        <f ca="1">'[113](C) Rev at 2016PGARate'!M362</f>
        <v>1</v>
      </c>
      <c r="N362" s="720">
        <f ca="1">'[113](C) Rev at 2016PGARate'!N362</f>
        <v>1</v>
      </c>
      <c r="O362" s="720">
        <f ca="1">'[113](C) Rev at 2016PGARate'!O362</f>
        <v>1</v>
      </c>
      <c r="P362" s="720">
        <f ca="1">'[113](C) Rev at 2016PGARate'!P362</f>
        <v>1</v>
      </c>
      <c r="Q362" s="720">
        <f ca="1">'[113](C) Rev at 2016PGARate'!Q362</f>
        <v>1</v>
      </c>
      <c r="R362" s="708"/>
    </row>
    <row r="363" spans="2:18" s="12" customFormat="1"/>
    <row r="364" spans="2:18">
      <c r="B364" s="231" t="s">
        <v>350</v>
      </c>
    </row>
    <row r="365" spans="2:18">
      <c r="B365" s="4" t="s">
        <v>205</v>
      </c>
      <c r="E365" s="4" t="s">
        <v>205</v>
      </c>
      <c r="F365" s="105">
        <f ca="1">[113]Data!C211</f>
        <v>5.0288470925124464</v>
      </c>
      <c r="G365" s="105">
        <f ca="1">[113]Data!D211</f>
        <v>4.8779896521427872</v>
      </c>
      <c r="H365" s="105">
        <f ca="1">[113]Data!E211</f>
        <v>5.0299534671829749</v>
      </c>
      <c r="I365" s="105">
        <f ca="1">[113]Data!F211</f>
        <v>5.0126245741395232</v>
      </c>
      <c r="J365" s="105">
        <f ca="1">[113]Data!G211</f>
        <v>4.6943356576559365</v>
      </c>
      <c r="K365" s="105">
        <f ca="1">[113]Data!H211</f>
        <v>5.1724297131212795</v>
      </c>
      <c r="L365" s="105">
        <f ca="1">[113]Data!I211</f>
        <v>4.8677364918648705</v>
      </c>
      <c r="M365" s="105">
        <f ca="1">[113]Data!J211</f>
        <v>5.0517241379310347</v>
      </c>
      <c r="N365" s="105">
        <f ca="1">[113]Data!K211</f>
        <v>5.0666730346737987</v>
      </c>
      <c r="O365" s="105">
        <f ca="1">[113]Data!L211</f>
        <v>4.9413188142770723</v>
      </c>
      <c r="P365" s="105">
        <f ca="1">[113]Data!M211</f>
        <v>4.9747667717387847</v>
      </c>
      <c r="Q365" s="105">
        <f ca="1">[113]Data!N211</f>
        <v>5.068965517241379</v>
      </c>
      <c r="R365" s="345">
        <f ca="1">SUM(F365:Q365)</f>
        <v>59.787364924481885</v>
      </c>
    </row>
    <row r="366" spans="2:18" s="12" customFormat="1">
      <c r="B366" s="12" t="s">
        <v>104</v>
      </c>
      <c r="F366" s="701"/>
      <c r="G366" s="701"/>
      <c r="H366" s="701"/>
      <c r="I366" s="701"/>
      <c r="J366" s="701"/>
      <c r="K366" s="701"/>
      <c r="L366" s="701"/>
      <c r="M366" s="701"/>
      <c r="N366" s="701"/>
      <c r="O366" s="701"/>
      <c r="P366" s="701"/>
      <c r="Q366" s="701"/>
      <c r="R366" s="345"/>
    </row>
    <row r="367" spans="2:18" s="12" customFormat="1">
      <c r="C367" s="12" t="s">
        <v>391</v>
      </c>
      <c r="E367" s="12" t="s">
        <v>207</v>
      </c>
      <c r="F367" s="102">
        <f ca="1">'[113](C) Rev at Actual Rates'!F367</f>
        <v>125548.952</v>
      </c>
      <c r="G367" s="102">
        <f ca="1">'[113](C) Rev at Actual Rates'!G367</f>
        <v>120382.208</v>
      </c>
      <c r="H367" s="102">
        <f ca="1">'[113](C) Rev at Actual Rates'!H367</f>
        <v>100748.75</v>
      </c>
      <c r="I367" s="102">
        <f ca="1">'[113](C) Rev at Actual Rates'!I367</f>
        <v>125314.91899999999</v>
      </c>
      <c r="J367" s="102">
        <f ca="1">'[113](C) Rev at Actual Rates'!J367</f>
        <v>117358.617</v>
      </c>
      <c r="K367" s="102">
        <f ca="1">'[113](C) Rev at Actual Rates'!K367</f>
        <v>129310.91499999999</v>
      </c>
      <c r="L367" s="102">
        <f ca="1">'[113](C) Rev at Actual Rates'!L367</f>
        <v>121693.549</v>
      </c>
      <c r="M367" s="102">
        <f ca="1">'[113](C) Rev at Actual Rates'!M367</f>
        <v>126293.102</v>
      </c>
      <c r="N367" s="102">
        <f ca="1">'[113](C) Rev at Actual Rates'!N367</f>
        <v>126666.667</v>
      </c>
      <c r="O367" s="102">
        <f ca="1">'[113](C) Rev at Actual Rates'!O367</f>
        <v>123533.101</v>
      </c>
      <c r="P367" s="102">
        <f ca="1">'[113](C) Rev at Actual Rates'!P367</f>
        <v>124369.198</v>
      </c>
      <c r="Q367" s="102">
        <f ca="1">'[113](C) Rev at Actual Rates'!Q367</f>
        <v>126723.932</v>
      </c>
      <c r="R367" s="345">
        <f t="shared" ref="R367:R372" ca="1" si="91">SUM(F367:Q367)</f>
        <v>1467943.9100000001</v>
      </c>
    </row>
    <row r="368" spans="2:18" s="12" customFormat="1">
      <c r="C368" s="12" t="s">
        <v>392</v>
      </c>
      <c r="E368" s="12" t="s">
        <v>207</v>
      </c>
      <c r="F368" s="102">
        <f ca="1">'[113](C) Rev at Actual Rates'!F368</f>
        <v>123447</v>
      </c>
      <c r="G368" s="102">
        <f ca="1">'[113](C) Rev at Actual Rates'!G368</f>
        <v>99224.25</v>
      </c>
      <c r="H368" s="102">
        <f ca="1">'[113](C) Rev at Actual Rates'!H368</f>
        <v>100748.75</v>
      </c>
      <c r="I368" s="102">
        <f ca="1">'[113](C) Rev at Actual Rates'!I368</f>
        <v>125315.91899999999</v>
      </c>
      <c r="J368" s="102">
        <f ca="1">'[113](C) Rev at Actual Rates'!J368</f>
        <v>117358.617</v>
      </c>
      <c r="K368" s="102">
        <f ca="1">'[113](C) Rev at Actual Rates'!K368</f>
        <v>129310.91499999999</v>
      </c>
      <c r="L368" s="102">
        <f ca="1">'[113](C) Rev at Actual Rates'!L368</f>
        <v>121693.549</v>
      </c>
      <c r="M368" s="102">
        <f ca="1">'[113](C) Rev at Actual Rates'!M368</f>
        <v>126293.102</v>
      </c>
      <c r="N368" s="102">
        <f ca="1">'[113](C) Rev at Actual Rates'!N368</f>
        <v>126666.667</v>
      </c>
      <c r="O368" s="102">
        <f ca="1">'[113](C) Rev at Actual Rates'!O368</f>
        <v>123533.101</v>
      </c>
      <c r="P368" s="102">
        <f ca="1">'[113](C) Rev at Actual Rates'!P368</f>
        <v>124369.198</v>
      </c>
      <c r="Q368" s="102">
        <f ca="1">'[113](C) Rev at Actual Rates'!Q368</f>
        <v>126723.932</v>
      </c>
      <c r="R368" s="345">
        <f t="shared" ca="1" si="91"/>
        <v>1444685</v>
      </c>
    </row>
    <row r="369" spans="1:18" s="12" customFormat="1">
      <c r="C369" s="12" t="s">
        <v>396</v>
      </c>
      <c r="E369" s="12" t="s">
        <v>207</v>
      </c>
      <c r="F369" s="102">
        <f ca="1">'[113](C) Rev at Actual Rates'!F369</f>
        <v>242213.628</v>
      </c>
      <c r="G369" s="102">
        <f ca="1">'[113](C) Rev at Actual Rates'!G369</f>
        <v>198444.5</v>
      </c>
      <c r="H369" s="102">
        <f ca="1">'[113](C) Rev at Actual Rates'!H369</f>
        <v>201497.5</v>
      </c>
      <c r="I369" s="102">
        <f ca="1">'[113](C) Rev at Actual Rates'!I369</f>
        <v>250629.837</v>
      </c>
      <c r="J369" s="102">
        <f ca="1">'[113](C) Rev at Actual Rates'!J369</f>
        <v>234717.23499999999</v>
      </c>
      <c r="K369" s="102">
        <f ca="1">'[113](C) Rev at Actual Rates'!K369</f>
        <v>258621.83199999999</v>
      </c>
      <c r="L369" s="102">
        <f ca="1">'[113](C) Rev at Actual Rates'!L369</f>
        <v>243387.09599999999</v>
      </c>
      <c r="M369" s="102">
        <f ca="1">'[113](C) Rev at Actual Rates'!M369</f>
        <v>225100.01300000001</v>
      </c>
      <c r="N369" s="102">
        <f ca="1">'[113](C) Rev at Actual Rates'!N369</f>
        <v>193439.04800000001</v>
      </c>
      <c r="O369" s="102">
        <f ca="1">'[113](C) Rev at Actual Rates'!O369</f>
        <v>181338.959</v>
      </c>
      <c r="P369" s="102">
        <f ca="1">'[113](C) Rev at Actual Rates'!P369</f>
        <v>184110.95800000001</v>
      </c>
      <c r="Q369" s="102">
        <f ca="1">'[113](C) Rev at Actual Rates'!Q369</f>
        <v>197427.92499999999</v>
      </c>
      <c r="R369" s="345">
        <f t="shared" ca="1" si="91"/>
        <v>2610928.531</v>
      </c>
    </row>
    <row r="370" spans="1:18" s="12" customFormat="1">
      <c r="C370" s="12" t="s">
        <v>397</v>
      </c>
      <c r="E370" s="12" t="s">
        <v>207</v>
      </c>
      <c r="F370" s="102">
        <f ca="1">'[113](C) Rev at Actual Rates'!F370</f>
        <v>217437.04300000001</v>
      </c>
      <c r="G370" s="102">
        <f ca="1">'[113](C) Rev at Actual Rates'!G370</f>
        <v>326023.20899999997</v>
      </c>
      <c r="H370" s="102">
        <f ca="1">'[113](C) Rev at Actual Rates'!H370</f>
        <v>394387.435</v>
      </c>
      <c r="I370" s="102">
        <f ca="1">'[113](C) Rev at Actual Rates'!I370</f>
        <v>470298.12300000002</v>
      </c>
      <c r="J370" s="102">
        <f ca="1">'[113](C) Rev at Actual Rates'!J370</f>
        <v>403462.99200000003</v>
      </c>
      <c r="K370" s="102">
        <f ca="1">'[113](C) Rev at Actual Rates'!K370</f>
        <v>376593.04399999999</v>
      </c>
      <c r="L370" s="102">
        <f ca="1">'[113](C) Rev at Actual Rates'!L370</f>
        <v>280568.96100000001</v>
      </c>
      <c r="M370" s="102">
        <f ca="1">'[113](C) Rev at Actual Rates'!M370</f>
        <v>173799.50399999999</v>
      </c>
      <c r="N370" s="102">
        <f ca="1">'[113](C) Rev at Actual Rates'!N370</f>
        <v>126919.79700000001</v>
      </c>
      <c r="O370" s="102">
        <f ca="1">'[113](C) Rev at Actual Rates'!O370</f>
        <v>123579.141</v>
      </c>
      <c r="P370" s="102">
        <f ca="1">'[113](C) Rev at Actual Rates'!P370</f>
        <v>116622.69</v>
      </c>
      <c r="Q370" s="102">
        <f ca="1">'[113](C) Rev at Actual Rates'!Q370</f>
        <v>138947.516</v>
      </c>
      <c r="R370" s="345">
        <f t="shared" ca="1" si="91"/>
        <v>3148639.4549999996</v>
      </c>
    </row>
    <row r="371" spans="1:18" s="12" customFormat="1">
      <c r="C371" s="12" t="s">
        <v>398</v>
      </c>
      <c r="E371" s="12" t="s">
        <v>207</v>
      </c>
      <c r="F371" s="102">
        <f ca="1">'[113](C) Rev at Actual Rates'!F371</f>
        <v>301271.89299999998</v>
      </c>
      <c r="G371" s="102">
        <f ca="1">'[113](C) Rev at Actual Rates'!G371</f>
        <v>340494.58100000001</v>
      </c>
      <c r="H371" s="102">
        <f ca="1">'[113](C) Rev at Actual Rates'!H371</f>
        <v>420624.46500000003</v>
      </c>
      <c r="I371" s="102">
        <f ca="1">'[113](C) Rev at Actual Rates'!I371</f>
        <v>424699.43800000002</v>
      </c>
      <c r="J371" s="102">
        <f ca="1">'[113](C) Rev at Actual Rates'!J371</f>
        <v>353935.6</v>
      </c>
      <c r="K371" s="102">
        <f ca="1">'[113](C) Rev at Actual Rates'!K371</f>
        <v>311701.44900000002</v>
      </c>
      <c r="L371" s="102">
        <f ca="1">'[113](C) Rev at Actual Rates'!L371</f>
        <v>304023.15600000002</v>
      </c>
      <c r="M371" s="102">
        <f ca="1">'[113](C) Rev at Actual Rates'!M371</f>
        <v>300000</v>
      </c>
      <c r="N371" s="102">
        <f ca="1">'[113](C) Rev at Actual Rates'!N371</f>
        <v>300000</v>
      </c>
      <c r="O371" s="102">
        <f ca="1">'[113](C) Rev at Actual Rates'!O371</f>
        <v>300000</v>
      </c>
      <c r="P371" s="102">
        <f ca="1">'[113](C) Rev at Actual Rates'!P371</f>
        <v>300000</v>
      </c>
      <c r="Q371" s="102">
        <f ca="1">'[113](C) Rev at Actual Rates'!Q371</f>
        <v>300000</v>
      </c>
      <c r="R371" s="345">
        <f t="shared" ca="1" si="91"/>
        <v>3956750.5819999999</v>
      </c>
    </row>
    <row r="372" spans="1:18" s="12" customFormat="1">
      <c r="C372" s="12" t="s">
        <v>399</v>
      </c>
      <c r="E372" s="12" t="s">
        <v>207</v>
      </c>
      <c r="F372" s="345">
        <f t="shared" ref="F372:N372" ca="1" si="92">F373-SUM(F367:F371)</f>
        <v>818955.58999999985</v>
      </c>
      <c r="G372" s="345">
        <f t="shared" ca="1" si="92"/>
        <v>1085123.3400000001</v>
      </c>
      <c r="H372" s="345">
        <f t="shared" ca="1" si="92"/>
        <v>1427540.5199999998</v>
      </c>
      <c r="I372" s="345">
        <f t="shared" ca="1" si="92"/>
        <v>1383644.4300000002</v>
      </c>
      <c r="J372" s="345">
        <f t="shared" ca="1" si="92"/>
        <v>1177694.3600000001</v>
      </c>
      <c r="K372" s="345">
        <f t="shared" ca="1" si="92"/>
        <v>1110036.01</v>
      </c>
      <c r="L372" s="345">
        <f t="shared" ca="1" si="92"/>
        <v>905633.5</v>
      </c>
      <c r="M372" s="345">
        <f t="shared" ca="1" si="92"/>
        <v>717334.41</v>
      </c>
      <c r="N372" s="345">
        <f t="shared" ca="1" si="92"/>
        <v>498434.18999999994</v>
      </c>
      <c r="O372" s="345">
        <f t="shared" ref="O372:Q372" ca="1" si="93">O373-SUM(O367:O371)</f>
        <v>512685.18999999994</v>
      </c>
      <c r="P372" s="345">
        <f t="shared" ca="1" si="93"/>
        <v>489615.99</v>
      </c>
      <c r="Q372" s="345">
        <f t="shared" ca="1" si="93"/>
        <v>555736.28</v>
      </c>
      <c r="R372" s="345">
        <f t="shared" ca="1" si="91"/>
        <v>10682433.809999999</v>
      </c>
    </row>
    <row r="373" spans="1:18" s="12" customFormat="1">
      <c r="C373" s="12" t="s">
        <v>376</v>
      </c>
      <c r="E373" s="12" t="s">
        <v>207</v>
      </c>
      <c r="F373" s="717">
        <f ca="1">'[113]Weather Adj'!D168</f>
        <v>1828874.1059999997</v>
      </c>
      <c r="G373" s="717">
        <f ca="1">'[113]Weather Adj'!E168</f>
        <v>2169692.088</v>
      </c>
      <c r="H373" s="717">
        <f ca="1">'[113]Weather Adj'!F168</f>
        <v>2645547.42</v>
      </c>
      <c r="I373" s="717">
        <f ca="1">'[113]Weather Adj'!G168</f>
        <v>2779902.6660000002</v>
      </c>
      <c r="J373" s="717">
        <f ca="1">'[113]Weather Adj'!H168</f>
        <v>2404527.4210000001</v>
      </c>
      <c r="K373" s="717">
        <f ca="1">'[113]Weather Adj'!I168</f>
        <v>2315574.165</v>
      </c>
      <c r="L373" s="717">
        <f ca="1">'[113]Weather Adj'!J168</f>
        <v>1976999.811</v>
      </c>
      <c r="M373" s="717">
        <f ca="1">'[113]Weather Adj'!K168</f>
        <v>1668820.1310000001</v>
      </c>
      <c r="N373" s="717">
        <f ca="1">'[113]Weather Adj'!L168</f>
        <v>1372126.3689999999</v>
      </c>
      <c r="O373" s="717">
        <f ca="1">'[113]Weather Adj'!M168</f>
        <v>1364669.4919999999</v>
      </c>
      <c r="P373" s="717">
        <f ca="1">'[113]Weather Adj'!N168</f>
        <v>1339088.034</v>
      </c>
      <c r="Q373" s="717">
        <f ca="1">'[113]Weather Adj'!O168</f>
        <v>1445559.585</v>
      </c>
      <c r="R373" s="718">
        <f ca="1">SUM(R367:R372)</f>
        <v>23311381.287999999</v>
      </c>
    </row>
    <row r="374" spans="1:18" s="12" customFormat="1">
      <c r="B374" s="12" t="s">
        <v>235</v>
      </c>
      <c r="E374" s="12" t="s">
        <v>377</v>
      </c>
      <c r="F374" s="699">
        <f ca="1">[113]Data!C231</f>
        <v>0</v>
      </c>
      <c r="G374" s="699">
        <f ca="1">[113]Data!D231</f>
        <v>0</v>
      </c>
      <c r="H374" s="699">
        <f ca="1">[113]Data!E231</f>
        <v>0</v>
      </c>
      <c r="I374" s="699">
        <f ca="1">[113]Data!F231</f>
        <v>0</v>
      </c>
      <c r="J374" s="699">
        <f ca="1">[113]Data!G231</f>
        <v>0</v>
      </c>
      <c r="K374" s="699">
        <f ca="1">[113]Data!H231</f>
        <v>0</v>
      </c>
      <c r="L374" s="699">
        <f ca="1">[113]Data!I231</f>
        <v>0</v>
      </c>
      <c r="M374" s="699">
        <f ca="1">[113]Data!J231</f>
        <v>0</v>
      </c>
      <c r="N374" s="699">
        <f ca="1">[113]Data!K231</f>
        <v>0</v>
      </c>
      <c r="O374" s="699">
        <f ca="1">[113]Data!L231</f>
        <v>0</v>
      </c>
      <c r="P374" s="699">
        <f ca="1">[113]Data!M231</f>
        <v>0</v>
      </c>
      <c r="Q374" s="699">
        <f ca="1">[113]Data!N231</f>
        <v>0</v>
      </c>
      <c r="R374" s="345">
        <f ca="1">SUM(F374:Q374)</f>
        <v>0</v>
      </c>
    </row>
    <row r="375" spans="1:18" s="12" customFormat="1">
      <c r="B375" s="12" t="s">
        <v>372</v>
      </c>
      <c r="F375" s="701"/>
      <c r="G375" s="701"/>
      <c r="H375" s="701"/>
      <c r="I375" s="701"/>
      <c r="J375" s="701"/>
      <c r="K375" s="701"/>
      <c r="L375" s="701"/>
      <c r="M375" s="701"/>
      <c r="N375" s="701"/>
      <c r="O375" s="701"/>
      <c r="P375" s="701"/>
      <c r="Q375" s="701"/>
      <c r="R375" s="345"/>
    </row>
    <row r="376" spans="1:18" s="12" customFormat="1">
      <c r="R376" s="79"/>
    </row>
    <row r="377" spans="1:18" s="12" customFormat="1">
      <c r="B377" s="696" t="s">
        <v>353</v>
      </c>
      <c r="R377" s="79"/>
    </row>
    <row r="378" spans="1:18" s="12" customFormat="1">
      <c r="A378" s="12" t="s">
        <v>354</v>
      </c>
      <c r="B378" s="12" t="s">
        <v>359</v>
      </c>
      <c r="D378" s="12">
        <v>85</v>
      </c>
      <c r="F378" s="56">
        <f t="shared" ref="F378:Q378" ca="1" si="94">F347*F365</f>
        <v>2912.657947512284</v>
      </c>
      <c r="G378" s="56">
        <f t="shared" ca="1" si="94"/>
        <v>2825.282826624581</v>
      </c>
      <c r="H378" s="56">
        <f t="shared" ca="1" si="94"/>
        <v>2913.2987486577076</v>
      </c>
      <c r="I378" s="56">
        <f t="shared" ca="1" si="94"/>
        <v>2903.2620270958705</v>
      </c>
      <c r="J378" s="56">
        <f t="shared" ca="1" si="94"/>
        <v>2718.9122695577421</v>
      </c>
      <c r="K378" s="56">
        <f t="shared" ca="1" si="94"/>
        <v>2995.8195655427144</v>
      </c>
      <c r="L378" s="56">
        <f t="shared" ca="1" si="94"/>
        <v>2819.3442987232147</v>
      </c>
      <c r="M378" s="56">
        <f t="shared" ca="1" si="94"/>
        <v>2925.9081034482761</v>
      </c>
      <c r="N378" s="56">
        <f t="shared" ca="1" si="94"/>
        <v>2934.5663549527176</v>
      </c>
      <c r="O378" s="56">
        <f t="shared" ca="1" si="94"/>
        <v>2861.9624440411376</v>
      </c>
      <c r="P378" s="56">
        <f t="shared" ca="1" si="94"/>
        <v>2881.3351665233868</v>
      </c>
      <c r="Q378" s="56">
        <f t="shared" ca="1" si="94"/>
        <v>2935.8941379310345</v>
      </c>
      <c r="R378" s="140">
        <f ca="1">SUM(F378:Q378)</f>
        <v>34628.243890610669</v>
      </c>
    </row>
    <row r="379" spans="1:18" s="12" customFormat="1">
      <c r="B379" s="12" t="s">
        <v>346</v>
      </c>
      <c r="F379" s="56"/>
      <c r="G379" s="56"/>
      <c r="H379" s="56"/>
      <c r="I379" s="56"/>
      <c r="J379" s="56"/>
      <c r="K379" s="56"/>
      <c r="L379" s="56"/>
      <c r="M379" s="56"/>
      <c r="N379" s="56"/>
      <c r="O379" s="56"/>
      <c r="P379" s="56"/>
      <c r="Q379" s="56"/>
      <c r="R379" s="140"/>
    </row>
    <row r="380" spans="1:18" s="12" customFormat="1">
      <c r="C380" s="12" t="s">
        <v>391</v>
      </c>
      <c r="D380" s="12">
        <v>87</v>
      </c>
      <c r="F380" s="56">
        <f t="shared" ref="F380:Q385" ca="1" si="95">F349*F367</f>
        <v>18146.845522080002</v>
      </c>
      <c r="G380" s="56">
        <f t="shared" ca="1" si="95"/>
        <v>17400.044344319998</v>
      </c>
      <c r="H380" s="56">
        <f t="shared" ca="1" si="95"/>
        <v>14562.224325000001</v>
      </c>
      <c r="I380" s="56">
        <f t="shared" ca="1" si="95"/>
        <v>18113.018392260001</v>
      </c>
      <c r="J380" s="56">
        <f t="shared" ca="1" si="95"/>
        <v>16963.014501180001</v>
      </c>
      <c r="K380" s="56">
        <f t="shared" ca="1" si="95"/>
        <v>18690.599654099999</v>
      </c>
      <c r="L380" s="56">
        <f t="shared" ca="1" si="95"/>
        <v>17589.585572460001</v>
      </c>
      <c r="M380" s="56">
        <f t="shared" ca="1" si="95"/>
        <v>18254.40496308</v>
      </c>
      <c r="N380" s="56">
        <f t="shared" ca="1" si="95"/>
        <v>18308.400048179999</v>
      </c>
      <c r="O380" s="56">
        <f t="shared" ca="1" si="95"/>
        <v>17855.474418539998</v>
      </c>
      <c r="P380" s="56">
        <f t="shared" ca="1" si="95"/>
        <v>17976.32387892</v>
      </c>
      <c r="Q380" s="56">
        <f t="shared" ca="1" si="95"/>
        <v>18316.677131280001</v>
      </c>
      <c r="R380" s="140">
        <f t="shared" ref="R380:R385" ca="1" si="96">SUM(F380:Q380)</f>
        <v>212176.61275139998</v>
      </c>
    </row>
    <row r="381" spans="1:18" s="12" customFormat="1">
      <c r="C381" s="12" t="s">
        <v>392</v>
      </c>
      <c r="D381" s="12">
        <v>87</v>
      </c>
      <c r="F381" s="56">
        <f t="shared" ca="1" si="95"/>
        <v>10783.095449999999</v>
      </c>
      <c r="G381" s="56">
        <f t="shared" ca="1" si="95"/>
        <v>8667.2382374999997</v>
      </c>
      <c r="H381" s="56">
        <f t="shared" ca="1" si="95"/>
        <v>8800.4033125000005</v>
      </c>
      <c r="I381" s="56">
        <f t="shared" ca="1" si="95"/>
        <v>10946.34552465</v>
      </c>
      <c r="J381" s="56">
        <f t="shared" ca="1" si="95"/>
        <v>10251.27519495</v>
      </c>
      <c r="K381" s="56">
        <f t="shared" ca="1" si="95"/>
        <v>11295.308425249999</v>
      </c>
      <c r="L381" s="56">
        <f t="shared" ca="1" si="95"/>
        <v>10629.93150515</v>
      </c>
      <c r="M381" s="56">
        <f t="shared" ca="1" si="95"/>
        <v>11031.7024597</v>
      </c>
      <c r="N381" s="56">
        <f t="shared" ca="1" si="95"/>
        <v>11064.333362449999</v>
      </c>
      <c r="O381" s="56">
        <f t="shared" ca="1" si="95"/>
        <v>10790.616372349999</v>
      </c>
      <c r="P381" s="56">
        <f t="shared" ca="1" si="95"/>
        <v>10863.6494453</v>
      </c>
      <c r="Q381" s="56">
        <f t="shared" ca="1" si="95"/>
        <v>11069.3354602</v>
      </c>
      <c r="R381" s="140">
        <f t="shared" ca="1" si="96"/>
        <v>126193.23474999999</v>
      </c>
    </row>
    <row r="382" spans="1:18" s="12" customFormat="1">
      <c r="C382" s="12" t="s">
        <v>396</v>
      </c>
      <c r="D382" s="12">
        <v>87</v>
      </c>
      <c r="F382" s="56">
        <f t="shared" ca="1" si="95"/>
        <v>13462.233444239999</v>
      </c>
      <c r="G382" s="56">
        <f t="shared" ca="1" si="95"/>
        <v>11029.54531</v>
      </c>
      <c r="H382" s="56">
        <f t="shared" ca="1" si="95"/>
        <v>11199.23105</v>
      </c>
      <c r="I382" s="56">
        <f t="shared" ca="1" si="95"/>
        <v>13930.006340459999</v>
      </c>
      <c r="J382" s="56">
        <f t="shared" ca="1" si="95"/>
        <v>13045.583921299998</v>
      </c>
      <c r="K382" s="56">
        <f t="shared" ca="1" si="95"/>
        <v>14374.20142256</v>
      </c>
      <c r="L382" s="56">
        <f t="shared" ca="1" si="95"/>
        <v>13527.45479568</v>
      </c>
      <c r="M382" s="56">
        <f t="shared" ca="1" si="95"/>
        <v>12511.05872254</v>
      </c>
      <c r="N382" s="56">
        <f t="shared" ca="1" si="95"/>
        <v>10751.34228784</v>
      </c>
      <c r="O382" s="56">
        <f t="shared" ca="1" si="95"/>
        <v>10078.81934122</v>
      </c>
      <c r="P382" s="56">
        <f t="shared" ca="1" si="95"/>
        <v>10232.88704564</v>
      </c>
      <c r="Q382" s="56">
        <f t="shared" ca="1" si="95"/>
        <v>10973.044071499999</v>
      </c>
      <c r="R382" s="140">
        <f t="shared" ca="1" si="96"/>
        <v>145115.40775297998</v>
      </c>
    </row>
    <row r="383" spans="1:18">
      <c r="C383" s="4" t="s">
        <v>397</v>
      </c>
      <c r="D383" s="4">
        <v>87</v>
      </c>
      <c r="F383" s="15">
        <f t="shared" ca="1" si="95"/>
        <v>7749.45621252</v>
      </c>
      <c r="G383" s="15">
        <f t="shared" ca="1" si="95"/>
        <v>11619.467168759998</v>
      </c>
      <c r="H383" s="15">
        <f t="shared" ca="1" si="95"/>
        <v>14055.968183399998</v>
      </c>
      <c r="I383" s="15">
        <f t="shared" ca="1" si="95"/>
        <v>16761.425103720001</v>
      </c>
      <c r="J383" s="15">
        <f t="shared" ca="1" si="95"/>
        <v>14379.421034880001</v>
      </c>
      <c r="K383" s="15">
        <f t="shared" ca="1" si="95"/>
        <v>13421.776088159999</v>
      </c>
      <c r="L383" s="15">
        <f t="shared" ca="1" si="95"/>
        <v>9999.4777700399991</v>
      </c>
      <c r="M383" s="15">
        <f t="shared" ca="1" si="95"/>
        <v>6194.2143225599993</v>
      </c>
      <c r="N383" s="15">
        <f t="shared" ca="1" si="95"/>
        <v>4523.4215650799997</v>
      </c>
      <c r="O383" s="15">
        <f t="shared" ca="1" si="95"/>
        <v>4404.3605852399996</v>
      </c>
      <c r="P383" s="15">
        <f t="shared" ca="1" si="95"/>
        <v>4156.4326715999996</v>
      </c>
      <c r="Q383" s="15">
        <f t="shared" ca="1" si="95"/>
        <v>4952.0894702400001</v>
      </c>
      <c r="R383" s="144">
        <f t="shared" ca="1" si="96"/>
        <v>112217.51017619998</v>
      </c>
    </row>
    <row r="384" spans="1:18">
      <c r="C384" s="4" t="s">
        <v>398</v>
      </c>
      <c r="D384" s="4">
        <v>87</v>
      </c>
      <c r="F384" s="15">
        <f t="shared" ca="1" si="95"/>
        <v>7724.611336519999</v>
      </c>
      <c r="G384" s="15">
        <f t="shared" ca="1" si="95"/>
        <v>8730.28105684</v>
      </c>
      <c r="H384" s="15">
        <f t="shared" ca="1" si="95"/>
        <v>10784.8112826</v>
      </c>
      <c r="I384" s="15">
        <f t="shared" ca="1" si="95"/>
        <v>10889.29359032</v>
      </c>
      <c r="J384" s="15">
        <f t="shared" ca="1" si="95"/>
        <v>9074.9087839999993</v>
      </c>
      <c r="K384" s="15">
        <f t="shared" ca="1" si="95"/>
        <v>7992.02515236</v>
      </c>
      <c r="L384" s="15">
        <f t="shared" ca="1" si="95"/>
        <v>7795.1537198400001</v>
      </c>
      <c r="M384" s="15">
        <f t="shared" ca="1" si="95"/>
        <v>7692</v>
      </c>
      <c r="N384" s="15">
        <f t="shared" ca="1" si="95"/>
        <v>7692</v>
      </c>
      <c r="O384" s="15">
        <f t="shared" ca="1" si="95"/>
        <v>7692</v>
      </c>
      <c r="P384" s="15">
        <f t="shared" ca="1" si="95"/>
        <v>7692</v>
      </c>
      <c r="Q384" s="15">
        <f t="shared" ca="1" si="95"/>
        <v>7692</v>
      </c>
      <c r="R384" s="144">
        <f t="shared" ca="1" si="96"/>
        <v>101451.08492248</v>
      </c>
    </row>
    <row r="385" spans="1:18">
      <c r="C385" s="4" t="s">
        <v>399</v>
      </c>
      <c r="D385" s="4">
        <v>87</v>
      </c>
      <c r="F385" s="15">
        <f t="shared" ca="1" si="95"/>
        <v>16190.752014299997</v>
      </c>
      <c r="G385" s="15">
        <f t="shared" ca="1" si="95"/>
        <v>21452.888431800002</v>
      </c>
      <c r="H385" s="15">
        <f t="shared" ca="1" si="95"/>
        <v>28222.476080399996</v>
      </c>
      <c r="I385" s="15">
        <f t="shared" ca="1" si="95"/>
        <v>27354.650381100004</v>
      </c>
      <c r="J385" s="15">
        <f t="shared" ca="1" si="95"/>
        <v>23283.017497200002</v>
      </c>
      <c r="K385" s="15">
        <f t="shared" ca="1" si="95"/>
        <v>21945.411917699999</v>
      </c>
      <c r="L385" s="15">
        <f t="shared" ca="1" si="95"/>
        <v>17904.374294999998</v>
      </c>
      <c r="M385" s="15">
        <f t="shared" ca="1" si="95"/>
        <v>14181.701285700001</v>
      </c>
      <c r="N385" s="15">
        <f t="shared" ca="1" si="95"/>
        <v>9854.0439362999987</v>
      </c>
      <c r="O385" s="15">
        <f t="shared" ca="1" si="95"/>
        <v>10135.786206299999</v>
      </c>
      <c r="P385" s="15">
        <f t="shared" ca="1" si="95"/>
        <v>9679.7081222999986</v>
      </c>
      <c r="Q385" s="15">
        <f t="shared" ca="1" si="95"/>
        <v>10986.906255600001</v>
      </c>
      <c r="R385" s="144">
        <f t="shared" ca="1" si="96"/>
        <v>211191.71642370001</v>
      </c>
    </row>
    <row r="386" spans="1:18">
      <c r="A386" s="4" t="s">
        <v>354</v>
      </c>
      <c r="C386" s="4" t="s">
        <v>378</v>
      </c>
      <c r="F386" s="54">
        <f t="shared" ref="F386:Q386" ca="1" si="97">SUM(F380:F385)</f>
        <v>74056.993979660008</v>
      </c>
      <c r="G386" s="54">
        <f t="shared" ca="1" si="97"/>
        <v>78899.464549220007</v>
      </c>
      <c r="H386" s="54">
        <f t="shared" ca="1" si="97"/>
        <v>87625.114233900007</v>
      </c>
      <c r="I386" s="54">
        <f t="shared" ca="1" si="97"/>
        <v>97994.739332509998</v>
      </c>
      <c r="J386" s="54">
        <f t="shared" ca="1" si="97"/>
        <v>86997.220933509991</v>
      </c>
      <c r="K386" s="54">
        <f t="shared" ca="1" si="97"/>
        <v>87719.322660129983</v>
      </c>
      <c r="L386" s="54">
        <f t="shared" ca="1" si="97"/>
        <v>77445.977658169999</v>
      </c>
      <c r="M386" s="54">
        <f t="shared" ca="1" si="97"/>
        <v>69865.081753580002</v>
      </c>
      <c r="N386" s="54">
        <f t="shared" ca="1" si="97"/>
        <v>62193.541199849999</v>
      </c>
      <c r="O386" s="54">
        <f t="shared" ca="1" si="97"/>
        <v>60957.056923649994</v>
      </c>
      <c r="P386" s="54">
        <f t="shared" ca="1" si="97"/>
        <v>60601.001163760004</v>
      </c>
      <c r="Q386" s="54">
        <f t="shared" ca="1" si="97"/>
        <v>63990.052388819997</v>
      </c>
      <c r="R386" s="54">
        <f ca="1">SUM(R380:R385)</f>
        <v>908345.56677675992</v>
      </c>
    </row>
    <row r="387" spans="1:18">
      <c r="A387" s="12" t="s">
        <v>355</v>
      </c>
      <c r="B387" s="4" t="s">
        <v>356</v>
      </c>
      <c r="D387" s="4">
        <v>101</v>
      </c>
      <c r="F387" s="15">
        <f t="shared" ref="F387:Q387" ca="1" si="98">F355*F373</f>
        <v>660662.48205143993</v>
      </c>
      <c r="G387" s="15">
        <f t="shared" ca="1" si="98"/>
        <v>783779.56986912002</v>
      </c>
      <c r="H387" s="15">
        <f t="shared" ca="1" si="98"/>
        <v>955677.55000079994</v>
      </c>
      <c r="I387" s="15">
        <f t="shared" ca="1" si="98"/>
        <v>1004212.0390658401</v>
      </c>
      <c r="J387" s="56">
        <f t="shared" ca="1" si="98"/>
        <v>868611.48556204</v>
      </c>
      <c r="K387" s="15">
        <f t="shared" ca="1" si="98"/>
        <v>836478.01136460004</v>
      </c>
      <c r="L387" s="15">
        <f t="shared" ca="1" si="98"/>
        <v>714171.41172564006</v>
      </c>
      <c r="M387" s="15">
        <f t="shared" ca="1" si="98"/>
        <v>602844.58412244008</v>
      </c>
      <c r="N387" s="15">
        <f t="shared" ca="1" si="98"/>
        <v>495666.92953755998</v>
      </c>
      <c r="O387" s="15">
        <f t="shared" ca="1" si="98"/>
        <v>492973.20729007997</v>
      </c>
      <c r="P387" s="15">
        <f t="shared" ca="1" si="98"/>
        <v>483732.16140216001</v>
      </c>
      <c r="Q387" s="15">
        <f t="shared" ca="1" si="98"/>
        <v>522193.94448539999</v>
      </c>
      <c r="R387" s="144">
        <f ca="1">SUM(F387:Q387)</f>
        <v>8421003.3764771204</v>
      </c>
    </row>
    <row r="388" spans="1:18">
      <c r="A388" s="4" t="s">
        <v>354</v>
      </c>
      <c r="B388" s="4" t="s">
        <v>401</v>
      </c>
      <c r="D388" s="711">
        <v>87</v>
      </c>
      <c r="F388" s="54">
        <f t="shared" ref="F388:Q388" ca="1" si="99">F356*F373</f>
        <v>9857.631431339998</v>
      </c>
      <c r="G388" s="54">
        <f t="shared" ca="1" si="99"/>
        <v>11694.640354319999</v>
      </c>
      <c r="H388" s="54">
        <f t="shared" ca="1" si="99"/>
        <v>14259.500593799999</v>
      </c>
      <c r="I388" s="54">
        <f t="shared" ca="1" si="99"/>
        <v>14983.67536974</v>
      </c>
      <c r="J388" s="54">
        <f t="shared" ca="1" si="99"/>
        <v>12960.40279919</v>
      </c>
      <c r="K388" s="54">
        <f t="shared" ca="1" si="99"/>
        <v>12480.944749349999</v>
      </c>
      <c r="L388" s="54">
        <f t="shared" ca="1" si="99"/>
        <v>10656.028981289999</v>
      </c>
      <c r="M388" s="54">
        <f t="shared" ca="1" si="99"/>
        <v>8994.9405060900008</v>
      </c>
      <c r="N388" s="54">
        <f t="shared" ca="1" si="99"/>
        <v>7395.7611289099996</v>
      </c>
      <c r="O388" s="54">
        <f t="shared" ca="1" si="99"/>
        <v>7355.5685618799989</v>
      </c>
      <c r="P388" s="54">
        <f t="shared" ca="1" si="99"/>
        <v>7217.6845032599995</v>
      </c>
      <c r="Q388" s="54">
        <f t="shared" ca="1" si="99"/>
        <v>7791.5661631499997</v>
      </c>
      <c r="R388" s="154">
        <f ca="1">SUM(F388:Q388)</f>
        <v>125648.34514232</v>
      </c>
    </row>
    <row r="389" spans="1:18">
      <c r="B389" s="4" t="s">
        <v>369</v>
      </c>
      <c r="F389" s="15"/>
      <c r="G389" s="15"/>
      <c r="H389" s="15"/>
      <c r="I389" s="15"/>
      <c r="J389" s="15"/>
      <c r="K389" s="15"/>
      <c r="L389" s="15"/>
      <c r="M389" s="15"/>
      <c r="N389" s="15"/>
      <c r="O389" s="15"/>
      <c r="P389" s="15"/>
      <c r="Q389" s="15"/>
      <c r="R389" s="144"/>
    </row>
    <row r="390" spans="1:18">
      <c r="A390" s="4" t="s">
        <v>354</v>
      </c>
      <c r="C390" s="4" t="s">
        <v>370</v>
      </c>
      <c r="D390" s="711">
        <v>87</v>
      </c>
      <c r="F390" s="15">
        <f t="shared" ref="F390:Q390" ca="1" si="100">F358*F374</f>
        <v>0</v>
      </c>
      <c r="G390" s="15">
        <f t="shared" ca="1" si="100"/>
        <v>0</v>
      </c>
      <c r="H390" s="15">
        <f t="shared" ca="1" si="100"/>
        <v>0</v>
      </c>
      <c r="I390" s="15">
        <f t="shared" ca="1" si="100"/>
        <v>0</v>
      </c>
      <c r="J390" s="15">
        <f t="shared" ca="1" si="100"/>
        <v>0</v>
      </c>
      <c r="K390" s="15">
        <f t="shared" ca="1" si="100"/>
        <v>0</v>
      </c>
      <c r="L390" s="15">
        <f t="shared" ca="1" si="100"/>
        <v>0</v>
      </c>
      <c r="M390" s="15">
        <f t="shared" ca="1" si="100"/>
        <v>0</v>
      </c>
      <c r="N390" s="15">
        <f t="shared" ca="1" si="100"/>
        <v>0</v>
      </c>
      <c r="O390" s="15">
        <f t="shared" ca="1" si="100"/>
        <v>0</v>
      </c>
      <c r="P390" s="15">
        <f t="shared" ca="1" si="100"/>
        <v>0</v>
      </c>
      <c r="Q390" s="15">
        <f t="shared" ca="1" si="100"/>
        <v>0</v>
      </c>
      <c r="R390" s="144">
        <f ca="1">SUM(F390:Q390)</f>
        <v>0</v>
      </c>
    </row>
    <row r="391" spans="1:18">
      <c r="A391" s="12" t="s">
        <v>355</v>
      </c>
      <c r="C391" s="4" t="s">
        <v>371</v>
      </c>
      <c r="D391" s="4">
        <v>101</v>
      </c>
      <c r="F391" s="15">
        <f t="shared" ref="F391:Q391" ca="1" si="101">F359*F374</f>
        <v>0</v>
      </c>
      <c r="G391" s="15">
        <f t="shared" ca="1" si="101"/>
        <v>0</v>
      </c>
      <c r="H391" s="15">
        <f t="shared" ca="1" si="101"/>
        <v>0</v>
      </c>
      <c r="I391" s="15">
        <f t="shared" ca="1" si="101"/>
        <v>0</v>
      </c>
      <c r="J391" s="56">
        <f t="shared" ca="1" si="101"/>
        <v>0</v>
      </c>
      <c r="K391" s="15">
        <f t="shared" ca="1" si="101"/>
        <v>0</v>
      </c>
      <c r="L391" s="15">
        <f t="shared" ca="1" si="101"/>
        <v>0</v>
      </c>
      <c r="M391" s="15">
        <f t="shared" ca="1" si="101"/>
        <v>0</v>
      </c>
      <c r="N391" s="15">
        <f t="shared" ca="1" si="101"/>
        <v>0</v>
      </c>
      <c r="O391" s="15">
        <f t="shared" ca="1" si="101"/>
        <v>0</v>
      </c>
      <c r="P391" s="15">
        <f t="shared" ca="1" si="101"/>
        <v>0</v>
      </c>
      <c r="Q391" s="15">
        <f t="shared" ca="1" si="101"/>
        <v>0</v>
      </c>
      <c r="R391" s="144">
        <f ca="1">SUM(F391:Q391)</f>
        <v>0</v>
      </c>
    </row>
    <row r="392" spans="1:18" s="12" customFormat="1">
      <c r="C392" s="12" t="s">
        <v>379</v>
      </c>
      <c r="F392" s="52">
        <f t="shared" ref="F392:Q392" ca="1" si="102">SUM(F390:F391)</f>
        <v>0</v>
      </c>
      <c r="G392" s="52">
        <f t="shared" ca="1" si="102"/>
        <v>0</v>
      </c>
      <c r="H392" s="52">
        <f t="shared" ca="1" si="102"/>
        <v>0</v>
      </c>
      <c r="I392" s="52">
        <f t="shared" ca="1" si="102"/>
        <v>0</v>
      </c>
      <c r="J392" s="52">
        <f t="shared" ca="1" si="102"/>
        <v>0</v>
      </c>
      <c r="K392" s="52">
        <f t="shared" ca="1" si="102"/>
        <v>0</v>
      </c>
      <c r="L392" s="52">
        <f t="shared" ca="1" si="102"/>
        <v>0</v>
      </c>
      <c r="M392" s="52">
        <f t="shared" ca="1" si="102"/>
        <v>0</v>
      </c>
      <c r="N392" s="52">
        <f t="shared" ca="1" si="102"/>
        <v>0</v>
      </c>
      <c r="O392" s="52">
        <f t="shared" ca="1" si="102"/>
        <v>0</v>
      </c>
      <c r="P392" s="52">
        <f t="shared" ca="1" si="102"/>
        <v>0</v>
      </c>
      <c r="Q392" s="52">
        <f t="shared" ca="1" si="102"/>
        <v>0</v>
      </c>
      <c r="R392" s="52">
        <f ca="1">SUM(R390:R391)</f>
        <v>0</v>
      </c>
    </row>
    <row r="393" spans="1:18" s="12" customFormat="1">
      <c r="A393" s="12" t="s">
        <v>354</v>
      </c>
      <c r="B393" s="12" t="s">
        <v>372</v>
      </c>
      <c r="D393" s="714">
        <v>87</v>
      </c>
      <c r="F393" s="145">
        <f ca="1">[113]Data!C248</f>
        <v>45454.73</v>
      </c>
      <c r="G393" s="145">
        <f ca="1">[113]Data!D248</f>
        <v>0</v>
      </c>
      <c r="H393" s="145">
        <f ca="1">[113]Data!E248</f>
        <v>0</v>
      </c>
      <c r="I393" s="145">
        <f ca="1">[113]Data!F248</f>
        <v>0</v>
      </c>
      <c r="J393" s="145">
        <f ca="1">[113]Data!G248</f>
        <v>0</v>
      </c>
      <c r="K393" s="145">
        <f ca="1">[113]Data!H248</f>
        <v>0</v>
      </c>
      <c r="L393" s="145">
        <f ca="1">[113]Data!I248</f>
        <v>0</v>
      </c>
      <c r="M393" s="145">
        <f ca="1">[113]Data!J248</f>
        <v>0</v>
      </c>
      <c r="N393" s="145">
        <f ca="1">[113]Data!K248</f>
        <v>0</v>
      </c>
      <c r="O393" s="145">
        <f ca="1">[113]Data!L248</f>
        <v>0</v>
      </c>
      <c r="P393" s="145">
        <f ca="1">[113]Data!M248</f>
        <v>5518.96</v>
      </c>
      <c r="Q393" s="145">
        <f ca="1">[113]Data!N248</f>
        <v>32409.939999999995</v>
      </c>
      <c r="R393" s="140">
        <f ca="1">SUM(F393:Q393)</f>
        <v>83383.63</v>
      </c>
    </row>
    <row r="394" spans="1:18" s="12" customFormat="1">
      <c r="B394" s="12" t="s">
        <v>380</v>
      </c>
      <c r="F394" s="52">
        <f t="shared" ref="F394:Q394" ca="1" si="103">F387+F391</f>
        <v>660662.48205143993</v>
      </c>
      <c r="G394" s="52">
        <f t="shared" ca="1" si="103"/>
        <v>783779.56986912002</v>
      </c>
      <c r="H394" s="52">
        <f t="shared" ca="1" si="103"/>
        <v>955677.55000079994</v>
      </c>
      <c r="I394" s="52">
        <f t="shared" ca="1" si="103"/>
        <v>1004212.0390658401</v>
      </c>
      <c r="J394" s="52">
        <f t="shared" ca="1" si="103"/>
        <v>868611.48556204</v>
      </c>
      <c r="K394" s="52">
        <f t="shared" ca="1" si="103"/>
        <v>836478.01136460004</v>
      </c>
      <c r="L394" s="52">
        <f t="shared" ca="1" si="103"/>
        <v>714171.41172564006</v>
      </c>
      <c r="M394" s="52">
        <f t="shared" ca="1" si="103"/>
        <v>602844.58412244008</v>
      </c>
      <c r="N394" s="52">
        <f t="shared" ca="1" si="103"/>
        <v>495666.92953755998</v>
      </c>
      <c r="O394" s="52">
        <f t="shared" ca="1" si="103"/>
        <v>492973.20729007997</v>
      </c>
      <c r="P394" s="52">
        <f t="shared" ca="1" si="103"/>
        <v>483732.16140216001</v>
      </c>
      <c r="Q394" s="52">
        <f t="shared" ca="1" si="103"/>
        <v>522193.94448539999</v>
      </c>
      <c r="R394" s="52">
        <f ca="1">R387+R391</f>
        <v>8421003.3764771204</v>
      </c>
    </row>
    <row r="395" spans="1:18" s="12" customFormat="1">
      <c r="B395" s="12" t="s">
        <v>357</v>
      </c>
      <c r="F395" s="52">
        <f t="shared" ref="F395:Q395" ca="1" si="104">F378+F386+F387+F388+F392+F393</f>
        <v>792944.49540995224</v>
      </c>
      <c r="G395" s="52">
        <f t="shared" ca="1" si="104"/>
        <v>877198.95759928459</v>
      </c>
      <c r="H395" s="52">
        <f t="shared" ca="1" si="104"/>
        <v>1060475.4635771576</v>
      </c>
      <c r="I395" s="52">
        <f t="shared" ca="1" si="104"/>
        <v>1120093.7157951859</v>
      </c>
      <c r="J395" s="52">
        <f t="shared" ca="1" si="104"/>
        <v>971288.02156429773</v>
      </c>
      <c r="K395" s="52">
        <f t="shared" ca="1" si="104"/>
        <v>939674.09833962272</v>
      </c>
      <c r="L395" s="52">
        <f t="shared" ca="1" si="104"/>
        <v>805092.7626638232</v>
      </c>
      <c r="M395" s="52">
        <f t="shared" ca="1" si="104"/>
        <v>684630.51448555826</v>
      </c>
      <c r="N395" s="52">
        <f t="shared" ca="1" si="104"/>
        <v>568190.79822127265</v>
      </c>
      <c r="O395" s="52">
        <f t="shared" ca="1" si="104"/>
        <v>564147.79521965107</v>
      </c>
      <c r="P395" s="52">
        <f t="shared" ca="1" si="104"/>
        <v>559951.1422357033</v>
      </c>
      <c r="Q395" s="52">
        <f t="shared" ca="1" si="104"/>
        <v>629321.39717530098</v>
      </c>
      <c r="R395" s="52">
        <f ca="1">R378+R386+R387+R388+R392+R393</f>
        <v>9573009.1622868124</v>
      </c>
    </row>
    <row r="396" spans="1:18" s="12" customFormat="1">
      <c r="F396" s="56"/>
      <c r="G396" s="56"/>
      <c r="H396" s="56"/>
      <c r="I396" s="56"/>
      <c r="J396" s="56"/>
      <c r="K396" s="56"/>
      <c r="L396" s="56"/>
      <c r="M396" s="56"/>
      <c r="N396" s="56"/>
      <c r="O396" s="56"/>
      <c r="P396" s="56"/>
      <c r="Q396" s="56"/>
      <c r="R396" s="56"/>
    </row>
    <row r="397" spans="1:18" s="12" customFormat="1">
      <c r="A397" s="12" t="s">
        <v>358</v>
      </c>
      <c r="B397" s="12" t="s">
        <v>349</v>
      </c>
      <c r="F397" s="56">
        <f t="shared" ref="F397:Q397" ca="1" si="105">F361*F373+F374*F362</f>
        <v>631528.51754285989</v>
      </c>
      <c r="G397" s="56">
        <f t="shared" ca="1" si="105"/>
        <v>749216.37490727997</v>
      </c>
      <c r="H397" s="56">
        <f t="shared" ca="1" si="105"/>
        <v>913533.97960019996</v>
      </c>
      <c r="I397" s="56">
        <f t="shared" ca="1" si="105"/>
        <v>959928.18959646008</v>
      </c>
      <c r="J397" s="56">
        <f t="shared" ca="1" si="105"/>
        <v>830307.36374551</v>
      </c>
      <c r="K397" s="56">
        <f t="shared" ca="1" si="105"/>
        <v>799590.91491615004</v>
      </c>
      <c r="L397" s="56">
        <f t="shared" ca="1" si="105"/>
        <v>682677.80473641003</v>
      </c>
      <c r="M397" s="56">
        <f t="shared" ca="1" si="105"/>
        <v>576260.27943561005</v>
      </c>
      <c r="N397" s="56">
        <f t="shared" ca="1" si="105"/>
        <v>473808.95647938998</v>
      </c>
      <c r="O397" s="56">
        <f t="shared" ca="1" si="105"/>
        <v>471234.02228251996</v>
      </c>
      <c r="P397" s="56">
        <f t="shared" ca="1" si="105"/>
        <v>462400.48902054003</v>
      </c>
      <c r="Q397" s="56">
        <f t="shared" ca="1" si="105"/>
        <v>499166.18029634998</v>
      </c>
      <c r="R397" s="56">
        <f ca="1">SUM(F397:Q397)</f>
        <v>8049653.0725592822</v>
      </c>
    </row>
    <row r="398" spans="1:18" s="12" customFormat="1">
      <c r="F398" s="56"/>
      <c r="G398" s="56"/>
      <c r="H398" s="56"/>
      <c r="I398" s="56"/>
      <c r="J398" s="56"/>
      <c r="K398" s="56"/>
      <c r="L398" s="56"/>
      <c r="M398" s="56"/>
      <c r="N398" s="56"/>
      <c r="O398" s="56"/>
      <c r="P398" s="56"/>
      <c r="Q398" s="56"/>
      <c r="R398" s="56"/>
    </row>
    <row r="399" spans="1:18">
      <c r="B399" s="231" t="s">
        <v>406</v>
      </c>
      <c r="C399" s="231"/>
    </row>
    <row r="400" spans="1:18">
      <c r="B400" s="231" t="s">
        <v>132</v>
      </c>
      <c r="C400" s="231"/>
    </row>
    <row r="401" spans="1:18">
      <c r="B401" s="4" t="s">
        <v>359</v>
      </c>
      <c r="D401" s="4">
        <v>31</v>
      </c>
      <c r="E401" s="4" t="s">
        <v>360</v>
      </c>
      <c r="F401" s="725">
        <f t="shared" ref="F401:Q404" ca="1" si="106">F64</f>
        <v>33.42</v>
      </c>
      <c r="G401" s="725">
        <f t="shared" ca="1" si="106"/>
        <v>33.42</v>
      </c>
      <c r="H401" s="725">
        <f t="shared" ca="1" si="106"/>
        <v>33.42</v>
      </c>
      <c r="I401" s="725">
        <f t="shared" ca="1" si="106"/>
        <v>33.42</v>
      </c>
      <c r="J401" s="725">
        <f t="shared" ca="1" si="106"/>
        <v>33.42</v>
      </c>
      <c r="K401" s="725">
        <f t="shared" ca="1" si="106"/>
        <v>33.42</v>
      </c>
      <c r="L401" s="725">
        <f t="shared" ca="1" si="106"/>
        <v>33.42</v>
      </c>
      <c r="M401" s="725">
        <f t="shared" ca="1" si="106"/>
        <v>33.42</v>
      </c>
      <c r="N401" s="725">
        <f t="shared" ca="1" si="106"/>
        <v>33.42</v>
      </c>
      <c r="O401" s="725">
        <f t="shared" ca="1" si="106"/>
        <v>33.42</v>
      </c>
      <c r="P401" s="725">
        <f t="shared" ca="1" si="106"/>
        <v>33.42</v>
      </c>
      <c r="Q401" s="725">
        <f t="shared" ca="1" si="106"/>
        <v>33.42</v>
      </c>
      <c r="R401" s="705"/>
    </row>
    <row r="402" spans="1:18">
      <c r="B402" s="4" t="s">
        <v>346</v>
      </c>
      <c r="D402" s="4">
        <v>31</v>
      </c>
      <c r="E402" s="4" t="s">
        <v>361</v>
      </c>
      <c r="F402" s="713">
        <f t="shared" ca="1" si="106"/>
        <v>0.30626999999999999</v>
      </c>
      <c r="G402" s="713">
        <f t="shared" ca="1" si="106"/>
        <v>0.30626999999999999</v>
      </c>
      <c r="H402" s="713">
        <f t="shared" ca="1" si="106"/>
        <v>0.30626999999999999</v>
      </c>
      <c r="I402" s="713">
        <f t="shared" ca="1" si="106"/>
        <v>0.30626999999999999</v>
      </c>
      <c r="J402" s="713">
        <f t="shared" ca="1" si="106"/>
        <v>0.30626999999999999</v>
      </c>
      <c r="K402" s="713">
        <f t="shared" ca="1" si="106"/>
        <v>0.30626999999999999</v>
      </c>
      <c r="L402" s="713">
        <f t="shared" ca="1" si="106"/>
        <v>0.30626999999999999</v>
      </c>
      <c r="M402" s="713">
        <f t="shared" ca="1" si="106"/>
        <v>0.30626999999999999</v>
      </c>
      <c r="N402" s="713">
        <f t="shared" ca="1" si="106"/>
        <v>0.30626999999999999</v>
      </c>
      <c r="O402" s="713">
        <f t="shared" ca="1" si="106"/>
        <v>0.30626999999999999</v>
      </c>
      <c r="P402" s="713">
        <f t="shared" ca="1" si="106"/>
        <v>0.30626999999999999</v>
      </c>
      <c r="Q402" s="713">
        <f t="shared" ca="1" si="106"/>
        <v>0.30626999999999999</v>
      </c>
      <c r="R402" s="707"/>
    </row>
    <row r="403" spans="1:18">
      <c r="B403" s="4" t="s">
        <v>368</v>
      </c>
      <c r="D403" s="4">
        <v>101</v>
      </c>
      <c r="E403" s="4" t="s">
        <v>361</v>
      </c>
      <c r="F403" s="726">
        <f t="shared" ca="1" si="106"/>
        <v>0.41065000000000002</v>
      </c>
      <c r="G403" s="726">
        <f t="shared" ca="1" si="106"/>
        <v>0.41065000000000002</v>
      </c>
      <c r="H403" s="726">
        <f t="shared" ca="1" si="106"/>
        <v>0.41065000000000002</v>
      </c>
      <c r="I403" s="726">
        <f t="shared" ca="1" si="106"/>
        <v>0.41065000000000002</v>
      </c>
      <c r="J403" s="726">
        <f t="shared" ca="1" si="106"/>
        <v>0.41065000000000002</v>
      </c>
      <c r="K403" s="726">
        <f t="shared" ca="1" si="106"/>
        <v>0.41065000000000002</v>
      </c>
      <c r="L403" s="726">
        <f t="shared" ca="1" si="106"/>
        <v>0.41065000000000002</v>
      </c>
      <c r="M403" s="726">
        <f t="shared" ca="1" si="106"/>
        <v>0.41065000000000002</v>
      </c>
      <c r="N403" s="726">
        <f t="shared" ca="1" si="106"/>
        <v>0.41065000000000002</v>
      </c>
      <c r="O403" s="726">
        <f t="shared" ca="1" si="106"/>
        <v>0.41065000000000002</v>
      </c>
      <c r="P403" s="726">
        <f t="shared" ca="1" si="106"/>
        <v>0.41065000000000002</v>
      </c>
      <c r="Q403" s="726">
        <f t="shared" ca="1" si="106"/>
        <v>0.41065000000000002</v>
      </c>
      <c r="R403" s="707"/>
    </row>
    <row r="404" spans="1:18">
      <c r="B404" s="4" t="s">
        <v>349</v>
      </c>
      <c r="F404" s="726">
        <f t="shared" ca="1" si="106"/>
        <v>0.39254</v>
      </c>
      <c r="G404" s="726">
        <f t="shared" ca="1" si="106"/>
        <v>0.39254</v>
      </c>
      <c r="H404" s="726">
        <f t="shared" ca="1" si="106"/>
        <v>0.39254</v>
      </c>
      <c r="I404" s="726">
        <f t="shared" ca="1" si="106"/>
        <v>0.39254</v>
      </c>
      <c r="J404" s="726">
        <f t="shared" ca="1" si="106"/>
        <v>0.39254</v>
      </c>
      <c r="K404" s="726">
        <f t="shared" ca="1" si="106"/>
        <v>0.39254</v>
      </c>
      <c r="L404" s="726">
        <f t="shared" ca="1" si="106"/>
        <v>0.39254</v>
      </c>
      <c r="M404" s="726">
        <f t="shared" ca="1" si="106"/>
        <v>0.39254</v>
      </c>
      <c r="N404" s="726">
        <f t="shared" ca="1" si="106"/>
        <v>0.39254</v>
      </c>
      <c r="O404" s="726">
        <f t="shared" ca="1" si="106"/>
        <v>0.39254</v>
      </c>
      <c r="P404" s="726">
        <f t="shared" ca="1" si="106"/>
        <v>0.39254</v>
      </c>
      <c r="Q404" s="726">
        <f t="shared" ca="1" si="106"/>
        <v>0.39254</v>
      </c>
      <c r="R404" s="707"/>
    </row>
    <row r="406" spans="1:18">
      <c r="B406" s="231" t="s">
        <v>350</v>
      </c>
    </row>
    <row r="407" spans="1:18">
      <c r="B407" s="4" t="s">
        <v>205</v>
      </c>
      <c r="E407" s="4" t="s">
        <v>205</v>
      </c>
      <c r="F407" s="105">
        <f ca="1">[113]Data!C197</f>
        <v>2364.6933253156944</v>
      </c>
      <c r="G407" s="105">
        <f ca="1">[113]Data!D197</f>
        <v>2295.0243535778714</v>
      </c>
      <c r="H407" s="105">
        <f ca="1">[113]Data!E197</f>
        <v>2350.3818400481059</v>
      </c>
      <c r="I407" s="105">
        <f ca="1">[113]Data!F197</f>
        <v>2342.8896572459412</v>
      </c>
      <c r="J407" s="105">
        <f ca="1">[113]Data!G197</f>
        <v>2239.4320505111245</v>
      </c>
      <c r="K407" s="105">
        <f ca="1">[113]Data!H197</f>
        <v>2387.8424533974744</v>
      </c>
      <c r="L407" s="105">
        <f ca="1">[113]Data!I197</f>
        <v>2374.0396873120867</v>
      </c>
      <c r="M407" s="105">
        <f ca="1">[113]Data!J197</f>
        <v>2432.4630186410104</v>
      </c>
      <c r="N407" s="105">
        <f ca="1">[113]Data!K197</f>
        <v>2294.4209260372822</v>
      </c>
      <c r="O407" s="105">
        <f ca="1">[113]Data!L197</f>
        <v>2351.1707757065547</v>
      </c>
      <c r="P407" s="105">
        <f ca="1">[113]Data!M197</f>
        <v>2354.5544197233917</v>
      </c>
      <c r="Q407" s="105">
        <f ca="1">[113]Data!N197</f>
        <v>2283.4398677089603</v>
      </c>
      <c r="R407" s="345">
        <f ca="1">SUM(F407:Q407)</f>
        <v>28070.352375225495</v>
      </c>
    </row>
    <row r="408" spans="1:18">
      <c r="B408" s="4" t="s">
        <v>104</v>
      </c>
      <c r="E408" s="4" t="s">
        <v>207</v>
      </c>
      <c r="F408" s="105">
        <f ca="1">'[113]Weather Adj'!D169</f>
        <v>1071325.6949999998</v>
      </c>
      <c r="G408" s="105">
        <f ca="1">'[113]Weather Adj'!E169</f>
        <v>1310837.8740000001</v>
      </c>
      <c r="H408" s="105">
        <f ca="1">'[113]Weather Adj'!F169</f>
        <v>2211944.1660000002</v>
      </c>
      <c r="I408" s="105">
        <f ca="1">'[113]Weather Adj'!G169</f>
        <v>2181458.2340000002</v>
      </c>
      <c r="J408" s="105">
        <f ca="1">'[113]Weather Adj'!H169</f>
        <v>1878675.129</v>
      </c>
      <c r="K408" s="105">
        <f ca="1">'[113]Weather Adj'!I169</f>
        <v>1577275.68</v>
      </c>
      <c r="L408" s="105">
        <f ca="1">'[113]Weather Adj'!J169</f>
        <v>1174450.784</v>
      </c>
      <c r="M408" s="105">
        <f ca="1">'[113]Weather Adj'!K169</f>
        <v>759469.05900000001</v>
      </c>
      <c r="N408" s="105">
        <f ca="1">'[113]Weather Adj'!L169</f>
        <v>546529.9</v>
      </c>
      <c r="O408" s="105">
        <f ca="1">'[113]Weather Adj'!M169</f>
        <v>496779.53200000001</v>
      </c>
      <c r="P408" s="105">
        <f ca="1">'[113]Weather Adj'!N169</f>
        <v>427025.05599999998</v>
      </c>
      <c r="Q408" s="105">
        <f ca="1">'[113]Weather Adj'!O169</f>
        <v>523501.43400000001</v>
      </c>
      <c r="R408" s="345">
        <f ca="1">SUM(F408:Q408)</f>
        <v>14159272.543000001</v>
      </c>
    </row>
    <row r="409" spans="1:18">
      <c r="R409" s="5"/>
    </row>
    <row r="410" spans="1:18">
      <c r="B410" s="231" t="s">
        <v>353</v>
      </c>
      <c r="R410" s="5"/>
    </row>
    <row r="411" spans="1:18">
      <c r="A411" s="4" t="s">
        <v>354</v>
      </c>
      <c r="B411" s="4" t="s">
        <v>359</v>
      </c>
      <c r="D411" s="4">
        <v>31</v>
      </c>
      <c r="F411" s="15">
        <f t="shared" ref="F411:Q412" ca="1" si="107">F401*F407</f>
        <v>79028.050932050508</v>
      </c>
      <c r="G411" s="15">
        <f t="shared" ca="1" si="107"/>
        <v>76699.713896572459</v>
      </c>
      <c r="H411" s="15">
        <f t="shared" ca="1" si="107"/>
        <v>78549.761094407702</v>
      </c>
      <c r="I411" s="15">
        <f t="shared" ca="1" si="107"/>
        <v>78299.372345159354</v>
      </c>
      <c r="J411" s="15">
        <f t="shared" ca="1" si="107"/>
        <v>74841.819128081785</v>
      </c>
      <c r="K411" s="15">
        <f t="shared" ca="1" si="107"/>
        <v>79801.694792543596</v>
      </c>
      <c r="L411" s="15">
        <f t="shared" ca="1" si="107"/>
        <v>79340.40634996994</v>
      </c>
      <c r="M411" s="15">
        <f t="shared" ca="1" si="107"/>
        <v>81292.914082982577</v>
      </c>
      <c r="N411" s="15">
        <f t="shared" ca="1" si="107"/>
        <v>76679.547348165972</v>
      </c>
      <c r="O411" s="15">
        <f t="shared" ca="1" si="107"/>
        <v>78576.127324113055</v>
      </c>
      <c r="P411" s="15">
        <f t="shared" ca="1" si="107"/>
        <v>78689.208707155747</v>
      </c>
      <c r="Q411" s="15">
        <f t="shared" ca="1" si="107"/>
        <v>76312.560378833456</v>
      </c>
      <c r="R411" s="144">
        <f ca="1">SUM(F411:Q411)</f>
        <v>938111.17638003617</v>
      </c>
    </row>
    <row r="412" spans="1:18">
      <c r="A412" s="4" t="s">
        <v>354</v>
      </c>
      <c r="B412" s="4" t="s">
        <v>346</v>
      </c>
      <c r="D412" s="4">
        <v>31</v>
      </c>
      <c r="F412" s="15">
        <f t="shared" ca="1" si="107"/>
        <v>328114.92060764995</v>
      </c>
      <c r="G412" s="15">
        <f t="shared" ca="1" si="107"/>
        <v>401470.31566998002</v>
      </c>
      <c r="H412" s="15">
        <f t="shared" ca="1" si="107"/>
        <v>677452.13972082001</v>
      </c>
      <c r="I412" s="15">
        <f t="shared" ca="1" si="107"/>
        <v>668115.21332718001</v>
      </c>
      <c r="J412" s="15">
        <f t="shared" ca="1" si="107"/>
        <v>575381.83175883</v>
      </c>
      <c r="K412" s="15">
        <f t="shared" ca="1" si="107"/>
        <v>483072.22251359996</v>
      </c>
      <c r="L412" s="15">
        <f t="shared" ca="1" si="107"/>
        <v>359699.04161567998</v>
      </c>
      <c r="M412" s="15">
        <f t="shared" ca="1" si="107"/>
        <v>232602.58869993</v>
      </c>
      <c r="N412" s="15">
        <f t="shared" ca="1" si="107"/>
        <v>167385.71247299999</v>
      </c>
      <c r="O412" s="15">
        <f t="shared" ca="1" si="107"/>
        <v>152148.66726563999</v>
      </c>
      <c r="P412" s="15">
        <f t="shared" ca="1" si="107"/>
        <v>130784.96390111999</v>
      </c>
      <c r="Q412" s="15">
        <f t="shared" ca="1" si="107"/>
        <v>160332.78419117999</v>
      </c>
      <c r="R412" s="144">
        <f ca="1">SUM(F412:Q412)</f>
        <v>4336560.4017446088</v>
      </c>
    </row>
    <row r="413" spans="1:18">
      <c r="A413" s="12" t="s">
        <v>355</v>
      </c>
      <c r="B413" s="4" t="s">
        <v>356</v>
      </c>
      <c r="D413" s="4">
        <v>101</v>
      </c>
      <c r="F413" s="15">
        <f t="shared" ref="F413:Q413" ca="1" si="108">F403*F408</f>
        <v>439939.89665174996</v>
      </c>
      <c r="G413" s="15">
        <f t="shared" ca="1" si="108"/>
        <v>538295.57295810001</v>
      </c>
      <c r="H413" s="15">
        <f t="shared" ca="1" si="108"/>
        <v>908334.87176790007</v>
      </c>
      <c r="I413" s="15">
        <f t="shared" ca="1" si="108"/>
        <v>895815.82379210007</v>
      </c>
      <c r="J413" s="56">
        <f t="shared" ca="1" si="108"/>
        <v>771477.94172384997</v>
      </c>
      <c r="K413" s="15">
        <f t="shared" ca="1" si="108"/>
        <v>647708.25799199997</v>
      </c>
      <c r="L413" s="15">
        <f t="shared" ca="1" si="108"/>
        <v>482288.21444960003</v>
      </c>
      <c r="M413" s="15">
        <f t="shared" ca="1" si="108"/>
        <v>311875.96907835</v>
      </c>
      <c r="N413" s="15">
        <f t="shared" ca="1" si="108"/>
        <v>224432.50343500002</v>
      </c>
      <c r="O413" s="15">
        <f t="shared" ca="1" si="108"/>
        <v>204002.51481580001</v>
      </c>
      <c r="P413" s="15">
        <f t="shared" ca="1" si="108"/>
        <v>175357.83924639999</v>
      </c>
      <c r="Q413" s="15">
        <f t="shared" ca="1" si="108"/>
        <v>214975.86387210002</v>
      </c>
      <c r="R413" s="144">
        <f ca="1">SUM(F413:Q413)</f>
        <v>5814505.2697829492</v>
      </c>
    </row>
    <row r="414" spans="1:18">
      <c r="B414" s="4" t="s">
        <v>357</v>
      </c>
      <c r="F414" s="54">
        <f t="shared" ref="F414:Q414" ca="1" si="109">F411+F412+F413</f>
        <v>847082.86819145037</v>
      </c>
      <c r="G414" s="54">
        <f t="shared" ca="1" si="109"/>
        <v>1016465.6025246525</v>
      </c>
      <c r="H414" s="54">
        <f t="shared" ca="1" si="109"/>
        <v>1664336.772583128</v>
      </c>
      <c r="I414" s="54">
        <f t="shared" ca="1" si="109"/>
        <v>1642230.4094644394</v>
      </c>
      <c r="J414" s="54">
        <f t="shared" ca="1" si="109"/>
        <v>1421701.5926107618</v>
      </c>
      <c r="K414" s="54">
        <f t="shared" ca="1" si="109"/>
        <v>1210582.1752981436</v>
      </c>
      <c r="L414" s="54">
        <f t="shared" ca="1" si="109"/>
        <v>921327.66241524997</v>
      </c>
      <c r="M414" s="54">
        <f t="shared" ca="1" si="109"/>
        <v>625771.47186126257</v>
      </c>
      <c r="N414" s="54">
        <f t="shared" ca="1" si="109"/>
        <v>468497.76325616601</v>
      </c>
      <c r="O414" s="54">
        <f t="shared" ca="1" si="109"/>
        <v>434727.30940555304</v>
      </c>
      <c r="P414" s="54">
        <f t="shared" ca="1" si="109"/>
        <v>384832.01185467571</v>
      </c>
      <c r="Q414" s="54">
        <f t="shared" ca="1" si="109"/>
        <v>451621.20844211348</v>
      </c>
      <c r="R414" s="54">
        <f ca="1">R411+R412+R413</f>
        <v>11089176.847907595</v>
      </c>
    </row>
    <row r="415" spans="1:18">
      <c r="F415" s="15"/>
      <c r="G415" s="15"/>
      <c r="H415" s="15"/>
      <c r="I415" s="15"/>
      <c r="J415" s="15"/>
      <c r="K415" s="15"/>
      <c r="L415" s="15"/>
      <c r="M415" s="15"/>
      <c r="N415" s="15"/>
      <c r="O415" s="15"/>
      <c r="P415" s="15"/>
      <c r="Q415" s="15"/>
      <c r="R415" s="144"/>
    </row>
    <row r="416" spans="1:18">
      <c r="A416" s="4" t="s">
        <v>358</v>
      </c>
      <c r="B416" s="4" t="s">
        <v>349</v>
      </c>
      <c r="F416" s="15">
        <f t="shared" ref="F416:Q416" ca="1" si="110">F404*F408</f>
        <v>420538.18831529992</v>
      </c>
      <c r="G416" s="15">
        <f t="shared" ca="1" si="110"/>
        <v>514556.29905996</v>
      </c>
      <c r="H416" s="15">
        <f t="shared" ca="1" si="110"/>
        <v>868276.56292164011</v>
      </c>
      <c r="I416" s="15">
        <f t="shared" ca="1" si="110"/>
        <v>856309.61517436011</v>
      </c>
      <c r="J416" s="15">
        <f t="shared" ca="1" si="110"/>
        <v>737455.13513765996</v>
      </c>
      <c r="K416" s="15">
        <f t="shared" ca="1" si="110"/>
        <v>619143.79542719992</v>
      </c>
      <c r="L416" s="15">
        <f t="shared" ca="1" si="110"/>
        <v>461018.91075136</v>
      </c>
      <c r="M416" s="15">
        <f t="shared" ca="1" si="110"/>
        <v>298121.98441986</v>
      </c>
      <c r="N416" s="15">
        <f t="shared" ca="1" si="110"/>
        <v>214534.84694600001</v>
      </c>
      <c r="O416" s="15">
        <f t="shared" ca="1" si="110"/>
        <v>195005.83749127999</v>
      </c>
      <c r="P416" s="15">
        <f t="shared" ca="1" si="110"/>
        <v>167624.41548224</v>
      </c>
      <c r="Q416" s="15">
        <f t="shared" ca="1" si="110"/>
        <v>205495.25290235999</v>
      </c>
      <c r="R416" s="144">
        <f ca="1">SUM(F416:Q416)</f>
        <v>5558080.8440292198</v>
      </c>
    </row>
    <row r="417" spans="2:18">
      <c r="F417" s="15"/>
      <c r="G417" s="15"/>
      <c r="H417" s="15"/>
      <c r="I417" s="15"/>
      <c r="J417" s="15"/>
      <c r="K417" s="15"/>
      <c r="L417" s="15"/>
      <c r="M417" s="15"/>
      <c r="N417" s="15"/>
      <c r="O417" s="15"/>
      <c r="P417" s="15"/>
      <c r="Q417" s="15"/>
      <c r="R417" s="144"/>
    </row>
    <row r="418" spans="2:18">
      <c r="B418" s="231" t="s">
        <v>407</v>
      </c>
      <c r="C418" s="231"/>
    </row>
    <row r="419" spans="2:18">
      <c r="B419" s="231" t="s">
        <v>132</v>
      </c>
      <c r="C419" s="231"/>
    </row>
    <row r="420" spans="2:18">
      <c r="B420" s="4" t="s">
        <v>359</v>
      </c>
      <c r="D420" s="4">
        <v>41</v>
      </c>
      <c r="E420" s="4" t="s">
        <v>360</v>
      </c>
      <c r="F420" s="725">
        <f t="shared" ref="F420:Q420" ca="1" si="111">F83</f>
        <v>114.22</v>
      </c>
      <c r="G420" s="725">
        <f t="shared" ca="1" si="111"/>
        <v>114.22</v>
      </c>
      <c r="H420" s="725">
        <f t="shared" ca="1" si="111"/>
        <v>114.22</v>
      </c>
      <c r="I420" s="725">
        <f t="shared" ca="1" si="111"/>
        <v>114.22</v>
      </c>
      <c r="J420" s="725">
        <f t="shared" ca="1" si="111"/>
        <v>114.22</v>
      </c>
      <c r="K420" s="725">
        <f t="shared" ca="1" si="111"/>
        <v>114.22</v>
      </c>
      <c r="L420" s="725">
        <f t="shared" ca="1" si="111"/>
        <v>114.22</v>
      </c>
      <c r="M420" s="725">
        <f t="shared" ca="1" si="111"/>
        <v>114.22</v>
      </c>
      <c r="N420" s="725">
        <f t="shared" ca="1" si="111"/>
        <v>114.22</v>
      </c>
      <c r="O420" s="725">
        <f t="shared" ca="1" si="111"/>
        <v>114.22</v>
      </c>
      <c r="P420" s="725">
        <f t="shared" ca="1" si="111"/>
        <v>114.22</v>
      </c>
      <c r="Q420" s="725">
        <f t="shared" ca="1" si="111"/>
        <v>114.22</v>
      </c>
      <c r="R420" s="705"/>
    </row>
    <row r="421" spans="2:18">
      <c r="B421" s="4" t="s">
        <v>346</v>
      </c>
      <c r="F421" s="713"/>
      <c r="G421" s="713"/>
      <c r="H421" s="713"/>
      <c r="I421" s="713"/>
      <c r="J421" s="713"/>
      <c r="K421" s="713"/>
      <c r="L421" s="713"/>
      <c r="M421" s="713"/>
      <c r="N421" s="713"/>
      <c r="O421" s="713"/>
      <c r="P421" s="713"/>
      <c r="Q421" s="713"/>
      <c r="R421" s="707"/>
    </row>
    <row r="422" spans="2:18">
      <c r="C422" s="4" t="s">
        <v>366</v>
      </c>
      <c r="D422" s="4">
        <v>41</v>
      </c>
      <c r="E422" s="4" t="s">
        <v>361</v>
      </c>
      <c r="F422" s="713">
        <f t="shared" ref="F422:Q424" ca="1" si="112">F85</f>
        <v>0.13818</v>
      </c>
      <c r="G422" s="713">
        <f t="shared" ca="1" si="112"/>
        <v>0.13818</v>
      </c>
      <c r="H422" s="713">
        <f t="shared" ca="1" si="112"/>
        <v>0.13818</v>
      </c>
      <c r="I422" s="713">
        <f t="shared" ca="1" si="112"/>
        <v>0.13818</v>
      </c>
      <c r="J422" s="713">
        <f t="shared" ca="1" si="112"/>
        <v>0.13818</v>
      </c>
      <c r="K422" s="713">
        <f t="shared" ca="1" si="112"/>
        <v>0.13818</v>
      </c>
      <c r="L422" s="713">
        <f t="shared" ca="1" si="112"/>
        <v>0.13818</v>
      </c>
      <c r="M422" s="713">
        <f t="shared" ca="1" si="112"/>
        <v>0.13818</v>
      </c>
      <c r="N422" s="713">
        <f t="shared" ca="1" si="112"/>
        <v>0.13818</v>
      </c>
      <c r="O422" s="713">
        <f t="shared" ca="1" si="112"/>
        <v>0.13818</v>
      </c>
      <c r="P422" s="713">
        <f t="shared" ca="1" si="112"/>
        <v>0.13818</v>
      </c>
      <c r="Q422" s="713">
        <f t="shared" ca="1" si="112"/>
        <v>0.13818</v>
      </c>
      <c r="R422" s="707"/>
    </row>
    <row r="423" spans="2:18">
      <c r="C423" s="4" t="s">
        <v>367</v>
      </c>
      <c r="D423" s="4">
        <v>41</v>
      </c>
      <c r="E423" s="4" t="s">
        <v>361</v>
      </c>
      <c r="F423" s="713">
        <f t="shared" ca="1" si="112"/>
        <v>0.11123</v>
      </c>
      <c r="G423" s="713">
        <f t="shared" ca="1" si="112"/>
        <v>0.11123</v>
      </c>
      <c r="H423" s="713">
        <f t="shared" ca="1" si="112"/>
        <v>0.11123</v>
      </c>
      <c r="I423" s="713">
        <f t="shared" ca="1" si="112"/>
        <v>0.11123</v>
      </c>
      <c r="J423" s="713">
        <f t="shared" ca="1" si="112"/>
        <v>0.11123</v>
      </c>
      <c r="K423" s="713">
        <f t="shared" ca="1" si="112"/>
        <v>0.11123</v>
      </c>
      <c r="L423" s="713">
        <f t="shared" ca="1" si="112"/>
        <v>0.11123</v>
      </c>
      <c r="M423" s="713">
        <f t="shared" ca="1" si="112"/>
        <v>0.11123</v>
      </c>
      <c r="N423" s="713">
        <f t="shared" ca="1" si="112"/>
        <v>0.11123</v>
      </c>
      <c r="O423" s="713">
        <f t="shared" ca="1" si="112"/>
        <v>0.11123</v>
      </c>
      <c r="P423" s="713">
        <f t="shared" ca="1" si="112"/>
        <v>0.11123</v>
      </c>
      <c r="Q423" s="713">
        <f t="shared" ca="1" si="112"/>
        <v>0.11123</v>
      </c>
      <c r="R423" s="707"/>
    </row>
    <row r="424" spans="2:18">
      <c r="B424" s="4" t="s">
        <v>368</v>
      </c>
      <c r="D424" s="4">
        <v>101</v>
      </c>
      <c r="E424" s="4" t="s">
        <v>361</v>
      </c>
      <c r="F424" s="726">
        <f t="shared" ca="1" si="112"/>
        <v>0.32635999999999998</v>
      </c>
      <c r="G424" s="726">
        <f t="shared" ca="1" si="112"/>
        <v>0.32635999999999998</v>
      </c>
      <c r="H424" s="726">
        <f t="shared" ca="1" si="112"/>
        <v>0.32635999999999998</v>
      </c>
      <c r="I424" s="726">
        <f t="shared" ca="1" si="112"/>
        <v>0.32635999999999998</v>
      </c>
      <c r="J424" s="726">
        <f t="shared" ca="1" si="112"/>
        <v>0.32635999999999998</v>
      </c>
      <c r="K424" s="726">
        <f t="shared" ca="1" si="112"/>
        <v>0.32635999999999998</v>
      </c>
      <c r="L424" s="726">
        <f t="shared" ca="1" si="112"/>
        <v>0.32635999999999998</v>
      </c>
      <c r="M424" s="726">
        <f t="shared" ca="1" si="112"/>
        <v>0.32635999999999998</v>
      </c>
      <c r="N424" s="726">
        <f t="shared" ca="1" si="112"/>
        <v>0.32635999999999998</v>
      </c>
      <c r="O424" s="726">
        <f t="shared" ca="1" si="112"/>
        <v>0.32635999999999998</v>
      </c>
      <c r="P424" s="726">
        <f t="shared" ca="1" si="112"/>
        <v>0.32635999999999998</v>
      </c>
      <c r="Q424" s="726">
        <f t="shared" ca="1" si="112"/>
        <v>0.32635999999999998</v>
      </c>
      <c r="R424" s="707"/>
    </row>
    <row r="425" spans="2:18">
      <c r="B425" s="4" t="s">
        <v>369</v>
      </c>
      <c r="F425" s="707"/>
      <c r="G425" s="707"/>
      <c r="H425" s="707"/>
      <c r="I425" s="707"/>
      <c r="J425" s="707"/>
      <c r="K425" s="707"/>
      <c r="L425" s="707"/>
      <c r="M425" s="707"/>
      <c r="N425" s="707"/>
      <c r="O425" s="707"/>
      <c r="P425" s="707"/>
      <c r="Q425" s="707"/>
      <c r="R425" s="707"/>
    </row>
    <row r="426" spans="2:18">
      <c r="C426" s="4" t="s">
        <v>370</v>
      </c>
      <c r="D426" s="4">
        <v>101</v>
      </c>
      <c r="E426" s="4" t="s">
        <v>361</v>
      </c>
      <c r="F426" s="346">
        <f t="shared" ref="F426:Q430" ca="1" si="113">F89</f>
        <v>1.1499999999999999</v>
      </c>
      <c r="G426" s="346">
        <f t="shared" ca="1" si="113"/>
        <v>1.1499999999999999</v>
      </c>
      <c r="H426" s="346">
        <f t="shared" ca="1" si="113"/>
        <v>1.1499999999999999</v>
      </c>
      <c r="I426" s="346">
        <f t="shared" ca="1" si="113"/>
        <v>1.1499999999999999</v>
      </c>
      <c r="J426" s="346">
        <f t="shared" ca="1" si="113"/>
        <v>1.1499999999999999</v>
      </c>
      <c r="K426" s="346">
        <f t="shared" ca="1" si="113"/>
        <v>1.1499999999999999</v>
      </c>
      <c r="L426" s="346">
        <f t="shared" ca="1" si="113"/>
        <v>1.1499999999999999</v>
      </c>
      <c r="M426" s="346">
        <f t="shared" ca="1" si="113"/>
        <v>1.1499999999999999</v>
      </c>
      <c r="N426" s="346">
        <f t="shared" ca="1" si="113"/>
        <v>1.1499999999999999</v>
      </c>
      <c r="O426" s="346">
        <f t="shared" ca="1" si="113"/>
        <v>1.1499999999999999</v>
      </c>
      <c r="P426" s="346">
        <f t="shared" ca="1" si="113"/>
        <v>1.1499999999999999</v>
      </c>
      <c r="Q426" s="346">
        <f t="shared" ca="1" si="113"/>
        <v>1.1499999999999999</v>
      </c>
      <c r="R426" s="707"/>
    </row>
    <row r="427" spans="2:18">
      <c r="C427" s="4" t="s">
        <v>371</v>
      </c>
      <c r="D427" s="4">
        <v>101</v>
      </c>
      <c r="E427" s="4" t="s">
        <v>361</v>
      </c>
      <c r="F427" s="346">
        <f t="shared" ca="1" si="113"/>
        <v>1.05</v>
      </c>
      <c r="G427" s="346">
        <f t="shared" ca="1" si="113"/>
        <v>1.05</v>
      </c>
      <c r="H427" s="346">
        <f t="shared" ca="1" si="113"/>
        <v>1.05</v>
      </c>
      <c r="I427" s="346">
        <f t="shared" ca="1" si="113"/>
        <v>1.05</v>
      </c>
      <c r="J427" s="346">
        <f t="shared" ca="1" si="113"/>
        <v>1.05</v>
      </c>
      <c r="K427" s="346">
        <f t="shared" ca="1" si="113"/>
        <v>1.05</v>
      </c>
      <c r="L427" s="346">
        <f t="shared" ca="1" si="113"/>
        <v>1.05</v>
      </c>
      <c r="M427" s="346">
        <f t="shared" ca="1" si="113"/>
        <v>1.05</v>
      </c>
      <c r="N427" s="346">
        <f t="shared" ca="1" si="113"/>
        <v>1.05</v>
      </c>
      <c r="O427" s="346">
        <f t="shared" ca="1" si="113"/>
        <v>1.05</v>
      </c>
      <c r="P427" s="346">
        <f t="shared" ca="1" si="113"/>
        <v>1.05</v>
      </c>
      <c r="Q427" s="346">
        <f t="shared" ca="1" si="113"/>
        <v>1.05</v>
      </c>
      <c r="R427" s="707"/>
    </row>
    <row r="428" spans="2:18">
      <c r="B428" s="4" t="s">
        <v>372</v>
      </c>
      <c r="D428" s="4">
        <v>41</v>
      </c>
      <c r="E428" s="4" t="s">
        <v>205</v>
      </c>
      <c r="F428" s="725">
        <f t="shared" ca="1" si="113"/>
        <v>124.36</v>
      </c>
      <c r="G428" s="725">
        <f t="shared" ca="1" si="113"/>
        <v>124.36</v>
      </c>
      <c r="H428" s="725">
        <f t="shared" ca="1" si="113"/>
        <v>124.36</v>
      </c>
      <c r="I428" s="725">
        <f t="shared" ca="1" si="113"/>
        <v>124.36</v>
      </c>
      <c r="J428" s="725">
        <f t="shared" ca="1" si="113"/>
        <v>124.36</v>
      </c>
      <c r="K428" s="725">
        <f t="shared" ca="1" si="113"/>
        <v>124.36</v>
      </c>
      <c r="L428" s="725">
        <f t="shared" ca="1" si="113"/>
        <v>124.36</v>
      </c>
      <c r="M428" s="725">
        <f t="shared" ca="1" si="113"/>
        <v>124.36</v>
      </c>
      <c r="N428" s="725">
        <f t="shared" ca="1" si="113"/>
        <v>124.36</v>
      </c>
      <c r="O428" s="725">
        <f t="shared" ca="1" si="113"/>
        <v>124.36</v>
      </c>
      <c r="P428" s="725">
        <f t="shared" ca="1" si="113"/>
        <v>124.36</v>
      </c>
      <c r="Q428" s="725">
        <f t="shared" ca="1" si="113"/>
        <v>124.36</v>
      </c>
      <c r="R428" s="707"/>
    </row>
    <row r="429" spans="2:18">
      <c r="B429" s="4" t="s">
        <v>349</v>
      </c>
      <c r="F429" s="726">
        <f t="shared" ca="1" si="113"/>
        <v>0.31197000000000003</v>
      </c>
      <c r="G429" s="726">
        <f t="shared" ca="1" si="113"/>
        <v>0.31197000000000003</v>
      </c>
      <c r="H429" s="726">
        <f t="shared" ca="1" si="113"/>
        <v>0.31197000000000003</v>
      </c>
      <c r="I429" s="726">
        <f t="shared" ca="1" si="113"/>
        <v>0.31197000000000003</v>
      </c>
      <c r="J429" s="726">
        <f t="shared" ca="1" si="113"/>
        <v>0.31197000000000003</v>
      </c>
      <c r="K429" s="726">
        <f t="shared" ca="1" si="113"/>
        <v>0.31197000000000003</v>
      </c>
      <c r="L429" s="726">
        <f t="shared" ca="1" si="113"/>
        <v>0.31197000000000003</v>
      </c>
      <c r="M429" s="726">
        <f t="shared" ca="1" si="113"/>
        <v>0.31197000000000003</v>
      </c>
      <c r="N429" s="726">
        <f t="shared" ca="1" si="113"/>
        <v>0.31197000000000003</v>
      </c>
      <c r="O429" s="726">
        <f t="shared" ca="1" si="113"/>
        <v>0.31197000000000003</v>
      </c>
      <c r="P429" s="726">
        <f t="shared" ca="1" si="113"/>
        <v>0.31197000000000003</v>
      </c>
      <c r="Q429" s="726">
        <f t="shared" ca="1" si="113"/>
        <v>0.31197000000000003</v>
      </c>
      <c r="R429" s="707"/>
    </row>
    <row r="430" spans="2:18">
      <c r="B430" s="4" t="s">
        <v>373</v>
      </c>
      <c r="F430" s="346">
        <f t="shared" ca="1" si="113"/>
        <v>1</v>
      </c>
      <c r="G430" s="346">
        <f t="shared" ca="1" si="113"/>
        <v>1</v>
      </c>
      <c r="H430" s="346">
        <f t="shared" ca="1" si="113"/>
        <v>1</v>
      </c>
      <c r="I430" s="346">
        <f t="shared" ca="1" si="113"/>
        <v>1</v>
      </c>
      <c r="J430" s="346">
        <f t="shared" ca="1" si="113"/>
        <v>1</v>
      </c>
      <c r="K430" s="346">
        <f t="shared" ca="1" si="113"/>
        <v>1</v>
      </c>
      <c r="L430" s="346">
        <f t="shared" ca="1" si="113"/>
        <v>1</v>
      </c>
      <c r="M430" s="346">
        <f t="shared" ca="1" si="113"/>
        <v>1</v>
      </c>
      <c r="N430" s="346">
        <f t="shared" ca="1" si="113"/>
        <v>1</v>
      </c>
      <c r="O430" s="346">
        <f t="shared" ca="1" si="113"/>
        <v>1</v>
      </c>
      <c r="P430" s="346">
        <f t="shared" ca="1" si="113"/>
        <v>1</v>
      </c>
      <c r="Q430" s="346">
        <f t="shared" ca="1" si="113"/>
        <v>1</v>
      </c>
      <c r="R430" s="707"/>
    </row>
    <row r="432" spans="2:18">
      <c r="B432" s="231" t="s">
        <v>350</v>
      </c>
    </row>
    <row r="433" spans="1:18">
      <c r="B433" s="4" t="s">
        <v>205</v>
      </c>
      <c r="E433" s="4" t="s">
        <v>205</v>
      </c>
      <c r="F433" s="699">
        <f ca="1">[113]Data!C200</f>
        <v>81.958102766798419</v>
      </c>
      <c r="G433" s="699">
        <f ca="1">[113]Data!D200</f>
        <v>78.926570048309188</v>
      </c>
      <c r="H433" s="699">
        <f ca="1">[113]Data!E200</f>
        <v>80.354062362758015</v>
      </c>
      <c r="I433" s="699">
        <f ca="1">[113]Data!F200</f>
        <v>80.733772507685558</v>
      </c>
      <c r="J433" s="699">
        <f ca="1">[113]Data!G200</f>
        <v>77.830478700043926</v>
      </c>
      <c r="K433" s="699">
        <f ca="1">[113]Data!H200</f>
        <v>81.782872200263512</v>
      </c>
      <c r="L433" s="699">
        <f ca="1">[113]Data!I200</f>
        <v>81.54967061923584</v>
      </c>
      <c r="M433" s="699">
        <f ca="1">[113]Data!J200</f>
        <v>84.898199385155905</v>
      </c>
      <c r="N433" s="699">
        <f ca="1">[113]Data!K200</f>
        <v>81.747123407992973</v>
      </c>
      <c r="O433" s="699">
        <f ca="1">[113]Data!L200</f>
        <v>83.703820816864308</v>
      </c>
      <c r="P433" s="699">
        <f ca="1">[113]Data!M200</f>
        <v>83.982345191040849</v>
      </c>
      <c r="Q433" s="699">
        <f ca="1">[113]Data!N200</f>
        <v>81.177075098814228</v>
      </c>
      <c r="R433" s="345">
        <f ca="1">SUM(F433:Q433)</f>
        <v>978.64409310496274</v>
      </c>
    </row>
    <row r="434" spans="1:18" s="12" customFormat="1">
      <c r="B434" s="12" t="s">
        <v>104</v>
      </c>
      <c r="F434" s="701"/>
      <c r="G434" s="701"/>
      <c r="H434" s="701"/>
      <c r="I434" s="701"/>
      <c r="J434" s="701"/>
      <c r="K434" s="701"/>
      <c r="L434" s="701"/>
      <c r="M434" s="701"/>
      <c r="N434" s="701"/>
      <c r="O434" s="701"/>
      <c r="P434" s="701"/>
      <c r="Q434" s="701"/>
      <c r="R434" s="345"/>
    </row>
    <row r="435" spans="1:18" s="12" customFormat="1">
      <c r="C435" s="4" t="s">
        <v>374</v>
      </c>
      <c r="E435" s="12" t="s">
        <v>207</v>
      </c>
      <c r="F435" s="102">
        <f ca="1">'[113](C) Rev at Actual Rates'!F435</f>
        <v>74944.392999999996</v>
      </c>
      <c r="G435" s="102">
        <f ca="1">'[113](C) Rev at Actual Rates'!G435</f>
        <v>71584.203999999998</v>
      </c>
      <c r="H435" s="102">
        <f ca="1">'[113](C) Rev at Actual Rates'!H435</f>
        <v>73572.145000000004</v>
      </c>
      <c r="I435" s="102">
        <f ca="1">'[113](C) Rev at Actual Rates'!I435</f>
        <v>73440.254000000001</v>
      </c>
      <c r="J435" s="102">
        <f ca="1">'[113](C) Rev at Actual Rates'!J435</f>
        <v>70468.869000000006</v>
      </c>
      <c r="K435" s="102">
        <f ca="1">'[113](C) Rev at Actual Rates'!K435</f>
        <v>74422.774999999994</v>
      </c>
      <c r="L435" s="102">
        <f ca="1">'[113](C) Rev at Actual Rates'!L435</f>
        <v>73390.964000000007</v>
      </c>
      <c r="M435" s="102">
        <f ca="1">'[113](C) Rev at Actual Rates'!M435</f>
        <v>74298.697</v>
      </c>
      <c r="N435" s="102">
        <f ca="1">'[113](C) Rev at Actual Rates'!N435</f>
        <v>70923.638999999996</v>
      </c>
      <c r="O435" s="102">
        <f ca="1">'[113](C) Rev at Actual Rates'!O435</f>
        <v>71696.597999999998</v>
      </c>
      <c r="P435" s="102">
        <f ca="1">'[113](C) Rev at Actual Rates'!P435</f>
        <v>70793.788</v>
      </c>
      <c r="Q435" s="102">
        <f ca="1">'[113](C) Rev at Actual Rates'!Q435</f>
        <v>70657.527000000002</v>
      </c>
      <c r="R435" s="345">
        <f ca="1">SUM(F435:Q435)</f>
        <v>870193.85300000012</v>
      </c>
    </row>
    <row r="436" spans="1:18" s="12" customFormat="1">
      <c r="C436" s="4" t="s">
        <v>375</v>
      </c>
      <c r="E436" s="12" t="s">
        <v>207</v>
      </c>
      <c r="F436" s="102">
        <f ca="1">'[113](C) Rev at Actual Rates'!F436</f>
        <v>258909.26</v>
      </c>
      <c r="G436" s="102">
        <f ca="1">'[113](C) Rev at Actual Rates'!G436</f>
        <v>270414.435</v>
      </c>
      <c r="H436" s="102">
        <f ca="1">'[113](C) Rev at Actual Rates'!H436</f>
        <v>286107.69</v>
      </c>
      <c r="I436" s="102">
        <f ca="1">'[113](C) Rev at Actual Rates'!I436</f>
        <v>284669.85399999999</v>
      </c>
      <c r="J436" s="102">
        <f ca="1">'[113](C) Rev at Actual Rates'!J436</f>
        <v>268247.07799999998</v>
      </c>
      <c r="K436" s="102">
        <f ca="1">'[113](C) Rev at Actual Rates'!K436</f>
        <v>283319.37199999997</v>
      </c>
      <c r="L436" s="102">
        <f ca="1">'[113](C) Rev at Actual Rates'!L436</f>
        <v>257835.69399999999</v>
      </c>
      <c r="M436" s="102">
        <f ca="1">'[113](C) Rev at Actual Rates'!M436</f>
        <v>247167.77100000001</v>
      </c>
      <c r="N436" s="102">
        <f ca="1">'[113](C) Rev at Actual Rates'!N436</f>
        <v>236041.90299999999</v>
      </c>
      <c r="O436" s="102">
        <f ca="1">'[113](C) Rev at Actual Rates'!O436</f>
        <v>236116.3</v>
      </c>
      <c r="P436" s="102">
        <f ca="1">'[113](C) Rev at Actual Rates'!P436</f>
        <v>229075.25200000001</v>
      </c>
      <c r="Q436" s="102">
        <f ca="1">'[113](C) Rev at Actual Rates'!Q436</f>
        <v>235018.109</v>
      </c>
      <c r="R436" s="345">
        <f ca="1">SUM(F436:Q436)</f>
        <v>3092922.7179999999</v>
      </c>
    </row>
    <row r="437" spans="1:18" s="12" customFormat="1">
      <c r="C437" s="4" t="s">
        <v>367</v>
      </c>
      <c r="E437" s="12" t="s">
        <v>207</v>
      </c>
      <c r="F437" s="345">
        <f t="shared" ref="F437:N437" ca="1" si="114">F438-SUM(F435:F436)</f>
        <v>698594.53</v>
      </c>
      <c r="G437" s="345">
        <f t="shared" ca="1" si="114"/>
        <v>725030.18800000008</v>
      </c>
      <c r="H437" s="345">
        <f t="shared" ca="1" si="114"/>
        <v>703648.64300000016</v>
      </c>
      <c r="I437" s="345">
        <f t="shared" ca="1" si="114"/>
        <v>724133.98</v>
      </c>
      <c r="J437" s="345">
        <f t="shared" ca="1" si="114"/>
        <v>640309.08900000015</v>
      </c>
      <c r="K437" s="345">
        <f t="shared" ca="1" si="114"/>
        <v>671524.64</v>
      </c>
      <c r="L437" s="345">
        <f t="shared" ca="1" si="114"/>
        <v>588326.48899999983</v>
      </c>
      <c r="M437" s="345">
        <f t="shared" ca="1" si="114"/>
        <v>512814.78599999996</v>
      </c>
      <c r="N437" s="345">
        <f t="shared" ca="1" si="114"/>
        <v>444576.29200000002</v>
      </c>
      <c r="O437" s="345">
        <f t="shared" ref="O437:Q437" ca="1" si="115">O438-SUM(O435:O436)</f>
        <v>418852.30800000002</v>
      </c>
      <c r="P437" s="345">
        <f t="shared" ca="1" si="115"/>
        <v>454387.86800000002</v>
      </c>
      <c r="Q437" s="345">
        <f t="shared" ca="1" si="115"/>
        <v>466830.57500000001</v>
      </c>
      <c r="R437" s="345">
        <f ca="1">SUM(F437:Q437)</f>
        <v>7049029.3880000012</v>
      </c>
    </row>
    <row r="438" spans="1:18" s="12" customFormat="1">
      <c r="C438" s="12" t="s">
        <v>376</v>
      </c>
      <c r="E438" s="12" t="s">
        <v>207</v>
      </c>
      <c r="F438" s="717">
        <f ca="1">'[113]Weather Adj'!D170</f>
        <v>1032448.183</v>
      </c>
      <c r="G438" s="717">
        <f ca="1">'[113]Weather Adj'!E170</f>
        <v>1067028.827</v>
      </c>
      <c r="H438" s="717">
        <f ca="1">'[113]Weather Adj'!F170</f>
        <v>1063328.4780000001</v>
      </c>
      <c r="I438" s="717">
        <f ca="1">'[113]Weather Adj'!G170</f>
        <v>1082244.088</v>
      </c>
      <c r="J438" s="717">
        <f ca="1">'[113]Weather Adj'!H170</f>
        <v>979025.03600000008</v>
      </c>
      <c r="K438" s="717">
        <f ca="1">'[113]Weather Adj'!I170</f>
        <v>1029266.787</v>
      </c>
      <c r="L438" s="717">
        <f ca="1">'[113]Weather Adj'!J170</f>
        <v>919553.14699999988</v>
      </c>
      <c r="M438" s="717">
        <f ca="1">'[113]Weather Adj'!K170</f>
        <v>834281.25399999996</v>
      </c>
      <c r="N438" s="717">
        <f ca="1">'[113]Weather Adj'!L170</f>
        <v>751541.83400000003</v>
      </c>
      <c r="O438" s="717">
        <f ca="1">'[113]Weather Adj'!M170</f>
        <v>726665.20600000001</v>
      </c>
      <c r="P438" s="717">
        <f ca="1">'[113]Weather Adj'!N170</f>
        <v>754256.90800000005</v>
      </c>
      <c r="Q438" s="717">
        <f ca="1">'[113]Weather Adj'!O170</f>
        <v>772506.21100000001</v>
      </c>
      <c r="R438" s="718">
        <f ca="1">SUM(R435:R437)</f>
        <v>11012145.959000001</v>
      </c>
    </row>
    <row r="439" spans="1:18" s="12" customFormat="1">
      <c r="B439" s="12" t="s">
        <v>235</v>
      </c>
      <c r="E439" s="12" t="s">
        <v>377</v>
      </c>
      <c r="F439" s="699">
        <f ca="1">[113]Data!C221</f>
        <v>39647.156999999999</v>
      </c>
      <c r="G439" s="699">
        <f ca="1">[113]Data!D221</f>
        <v>38193.588000000003</v>
      </c>
      <c r="H439" s="699">
        <f ca="1">[113]Data!E221</f>
        <v>35549.201000000001</v>
      </c>
      <c r="I439" s="699">
        <f ca="1">[113]Data!F221</f>
        <v>36395.976000000002</v>
      </c>
      <c r="J439" s="699">
        <f ca="1">[113]Data!G221</f>
        <v>34464.002</v>
      </c>
      <c r="K439" s="699">
        <f ca="1">[113]Data!H221</f>
        <v>35499.877</v>
      </c>
      <c r="L439" s="699">
        <f ca="1">[113]Data!I221</f>
        <v>35342.387999999999</v>
      </c>
      <c r="M439" s="699">
        <f ca="1">[113]Data!J221</f>
        <v>26749.495999999999</v>
      </c>
      <c r="N439" s="699">
        <f ca="1">[113]Data!K221</f>
        <v>65031.777999999998</v>
      </c>
      <c r="O439" s="699">
        <f ca="1">[113]Data!L221</f>
        <v>39476.065000000002</v>
      </c>
      <c r="P439" s="699">
        <f ca="1">[113]Data!M221</f>
        <v>37048.74</v>
      </c>
      <c r="Q439" s="699">
        <f ca="1">[113]Data!N221</f>
        <v>36473.139000000003</v>
      </c>
      <c r="R439" s="345">
        <f ca="1">SUM(F439:Q439)</f>
        <v>459871.40700000001</v>
      </c>
    </row>
    <row r="440" spans="1:18" s="12" customFormat="1">
      <c r="B440" s="12" t="s">
        <v>372</v>
      </c>
      <c r="E440" s="12" t="s">
        <v>205</v>
      </c>
      <c r="F440" s="701"/>
      <c r="G440" s="701"/>
      <c r="H440" s="701"/>
      <c r="I440" s="701"/>
      <c r="J440" s="701"/>
      <c r="K440" s="701"/>
      <c r="L440" s="701"/>
      <c r="M440" s="701"/>
      <c r="N440" s="701"/>
      <c r="O440" s="701"/>
      <c r="P440" s="701"/>
      <c r="Q440" s="701"/>
      <c r="R440" s="345"/>
    </row>
    <row r="441" spans="1:18" s="12" customFormat="1">
      <c r="F441" s="716"/>
      <c r="G441" s="716"/>
      <c r="H441" s="716"/>
      <c r="I441" s="716"/>
      <c r="J441" s="716"/>
      <c r="K441" s="716"/>
      <c r="L441" s="716"/>
      <c r="M441" s="716"/>
      <c r="N441" s="716"/>
      <c r="O441" s="716"/>
      <c r="P441" s="716"/>
      <c r="Q441" s="716"/>
      <c r="R441" s="716"/>
    </row>
    <row r="442" spans="1:18" s="12" customFormat="1">
      <c r="B442" s="696" t="s">
        <v>353</v>
      </c>
      <c r="R442" s="79"/>
    </row>
    <row r="443" spans="1:18" s="12" customFormat="1">
      <c r="A443" s="12" t="s">
        <v>354</v>
      </c>
      <c r="B443" s="12" t="s">
        <v>359</v>
      </c>
      <c r="D443" s="12">
        <v>41</v>
      </c>
      <c r="F443" s="56">
        <f t="shared" ref="F443:Q443" ca="1" si="116">F420*F433</f>
        <v>9361.2544980237144</v>
      </c>
      <c r="G443" s="56">
        <f t="shared" ca="1" si="116"/>
        <v>9014.9928309178758</v>
      </c>
      <c r="H443" s="56">
        <f t="shared" ca="1" si="116"/>
        <v>9178.0410030742205</v>
      </c>
      <c r="I443" s="56">
        <f t="shared" ca="1" si="116"/>
        <v>9221.4114958278442</v>
      </c>
      <c r="J443" s="56">
        <f t="shared" ca="1" si="116"/>
        <v>8889.797277119018</v>
      </c>
      <c r="K443" s="56">
        <f t="shared" ca="1" si="116"/>
        <v>9341.2396627140988</v>
      </c>
      <c r="L443" s="56">
        <f t="shared" ca="1" si="116"/>
        <v>9314.6033781291171</v>
      </c>
      <c r="M443" s="56">
        <f t="shared" ca="1" si="116"/>
        <v>9697.0723337725067</v>
      </c>
      <c r="N443" s="56">
        <f t="shared" ca="1" si="116"/>
        <v>9337.1564356609579</v>
      </c>
      <c r="O443" s="56">
        <f t="shared" ca="1" si="116"/>
        <v>9560.6504137022421</v>
      </c>
      <c r="P443" s="56">
        <f t="shared" ca="1" si="116"/>
        <v>9592.463467720685</v>
      </c>
      <c r="Q443" s="56">
        <f t="shared" ca="1" si="116"/>
        <v>9272.0455177865606</v>
      </c>
      <c r="R443" s="140">
        <f ca="1">SUM(F443:Q443)</f>
        <v>111780.72831444886</v>
      </c>
    </row>
    <row r="444" spans="1:18" s="12" customFormat="1">
      <c r="B444" s="12" t="s">
        <v>346</v>
      </c>
      <c r="F444" s="56"/>
      <c r="G444" s="56"/>
      <c r="H444" s="56"/>
      <c r="I444" s="56"/>
      <c r="J444" s="56"/>
      <c r="K444" s="56"/>
      <c r="L444" s="56"/>
      <c r="M444" s="56"/>
      <c r="N444" s="56"/>
      <c r="O444" s="56"/>
      <c r="P444" s="56"/>
      <c r="Q444" s="56"/>
      <c r="R444" s="140"/>
    </row>
    <row r="445" spans="1:18" s="12" customFormat="1">
      <c r="C445" s="4" t="s">
        <v>374</v>
      </c>
      <c r="F445" s="710">
        <v>0</v>
      </c>
      <c r="G445" s="710">
        <v>0</v>
      </c>
      <c r="H445" s="710">
        <v>0</v>
      </c>
      <c r="I445" s="710">
        <v>0</v>
      </c>
      <c r="J445" s="710">
        <v>0</v>
      </c>
      <c r="K445" s="710">
        <v>0</v>
      </c>
      <c r="L445" s="710">
        <v>0</v>
      </c>
      <c r="M445" s="710">
        <v>0</v>
      </c>
      <c r="N445" s="710">
        <v>0</v>
      </c>
      <c r="O445" s="710">
        <v>0</v>
      </c>
      <c r="P445" s="710">
        <v>0</v>
      </c>
      <c r="Q445" s="710">
        <v>0</v>
      </c>
      <c r="R445" s="140">
        <f>SUM(F445:Q445)</f>
        <v>0</v>
      </c>
    </row>
    <row r="446" spans="1:18" s="12" customFormat="1">
      <c r="C446" s="4" t="s">
        <v>375</v>
      </c>
      <c r="D446" s="12">
        <v>41</v>
      </c>
      <c r="F446" s="56">
        <f t="shared" ref="F446:Q447" ca="1" si="117">F422*F436</f>
        <v>35776.0815468</v>
      </c>
      <c r="G446" s="56">
        <f t="shared" ca="1" si="117"/>
        <v>37365.866628299998</v>
      </c>
      <c r="H446" s="56">
        <f t="shared" ca="1" si="117"/>
        <v>39534.360604200003</v>
      </c>
      <c r="I446" s="56">
        <f t="shared" ca="1" si="117"/>
        <v>39335.680425719998</v>
      </c>
      <c r="J446" s="56">
        <f t="shared" ca="1" si="117"/>
        <v>37066.381238039998</v>
      </c>
      <c r="K446" s="56">
        <f t="shared" ca="1" si="117"/>
        <v>39149.070822959999</v>
      </c>
      <c r="L446" s="56">
        <f t="shared" ca="1" si="117"/>
        <v>35627.736196919999</v>
      </c>
      <c r="M446" s="56">
        <f t="shared" ca="1" si="117"/>
        <v>34153.642596780002</v>
      </c>
      <c r="N446" s="56">
        <f t="shared" ca="1" si="117"/>
        <v>32616.270156539998</v>
      </c>
      <c r="O446" s="56">
        <f t="shared" ca="1" si="117"/>
        <v>32626.550334</v>
      </c>
      <c r="P446" s="56">
        <f t="shared" ca="1" si="117"/>
        <v>31653.618321360002</v>
      </c>
      <c r="Q446" s="56">
        <f t="shared" ca="1" si="117"/>
        <v>32474.802301619999</v>
      </c>
      <c r="R446" s="140">
        <f ca="1">SUM(F446:Q446)</f>
        <v>427380.06117323996</v>
      </c>
    </row>
    <row r="447" spans="1:18" s="12" customFormat="1">
      <c r="C447" s="4" t="s">
        <v>367</v>
      </c>
      <c r="D447" s="12">
        <v>41</v>
      </c>
      <c r="F447" s="56">
        <f t="shared" ca="1" si="117"/>
        <v>77704.669571899998</v>
      </c>
      <c r="G447" s="56">
        <f t="shared" ca="1" si="117"/>
        <v>80645.107811239999</v>
      </c>
      <c r="H447" s="56">
        <f t="shared" ca="1" si="117"/>
        <v>78266.838560890013</v>
      </c>
      <c r="I447" s="56">
        <f t="shared" ca="1" si="117"/>
        <v>80545.422595399999</v>
      </c>
      <c r="J447" s="56">
        <f t="shared" ca="1" si="117"/>
        <v>71221.579969470011</v>
      </c>
      <c r="K447" s="56">
        <f t="shared" ca="1" si="117"/>
        <v>74693.685707199998</v>
      </c>
      <c r="L447" s="56">
        <f t="shared" ca="1" si="117"/>
        <v>65439.555371469978</v>
      </c>
      <c r="M447" s="56">
        <f t="shared" ca="1" si="117"/>
        <v>57040.388646779997</v>
      </c>
      <c r="N447" s="56">
        <f t="shared" ca="1" si="117"/>
        <v>49450.220959159997</v>
      </c>
      <c r="O447" s="56">
        <f t="shared" ca="1" si="117"/>
        <v>46588.942218839999</v>
      </c>
      <c r="P447" s="56">
        <f t="shared" ca="1" si="117"/>
        <v>50541.562557639998</v>
      </c>
      <c r="Q447" s="56">
        <f t="shared" ca="1" si="117"/>
        <v>51925.564857249999</v>
      </c>
      <c r="R447" s="140">
        <f ca="1">SUM(F447:Q447)</f>
        <v>784063.53882724</v>
      </c>
    </row>
    <row r="448" spans="1:18" s="12" customFormat="1">
      <c r="A448" s="12" t="s">
        <v>354</v>
      </c>
      <c r="C448" s="12" t="s">
        <v>378</v>
      </c>
      <c r="F448" s="54">
        <f t="shared" ref="F448:Q448" ca="1" si="118">SUM(F445:F447)</f>
        <v>113480.75111869999</v>
      </c>
      <c r="G448" s="54">
        <f t="shared" ca="1" si="118"/>
        <v>118010.97443954</v>
      </c>
      <c r="H448" s="54">
        <f t="shared" ca="1" si="118"/>
        <v>117801.19916509002</v>
      </c>
      <c r="I448" s="54">
        <f t="shared" ca="1" si="118"/>
        <v>119881.10302112</v>
      </c>
      <c r="J448" s="54">
        <f t="shared" ca="1" si="118"/>
        <v>108287.96120751</v>
      </c>
      <c r="K448" s="54">
        <f t="shared" ca="1" si="118"/>
        <v>113842.75653016</v>
      </c>
      <c r="L448" s="54">
        <f t="shared" ca="1" si="118"/>
        <v>101067.29156838998</v>
      </c>
      <c r="M448" s="54">
        <f t="shared" ca="1" si="118"/>
        <v>91194.031243559992</v>
      </c>
      <c r="N448" s="54">
        <f t="shared" ca="1" si="118"/>
        <v>82066.491115699988</v>
      </c>
      <c r="O448" s="54">
        <f t="shared" ca="1" si="118"/>
        <v>79215.492552840005</v>
      </c>
      <c r="P448" s="54">
        <f t="shared" ca="1" si="118"/>
        <v>82195.180878999992</v>
      </c>
      <c r="Q448" s="54">
        <f t="shared" ca="1" si="118"/>
        <v>84400.367158869994</v>
      </c>
      <c r="R448" s="54">
        <f ca="1">SUM(R445:R447)</f>
        <v>1211443.60000048</v>
      </c>
    </row>
    <row r="449" spans="1:18" s="12" customFormat="1">
      <c r="A449" s="12" t="s">
        <v>355</v>
      </c>
      <c r="B449" s="12" t="s">
        <v>356</v>
      </c>
      <c r="D449" s="12">
        <v>101</v>
      </c>
      <c r="F449" s="56">
        <f t="shared" ref="F449:Q449" ca="1" si="119">F424*F438</f>
        <v>336949.78900388</v>
      </c>
      <c r="G449" s="56">
        <f t="shared" ca="1" si="119"/>
        <v>348235.52797971998</v>
      </c>
      <c r="H449" s="56">
        <f t="shared" ca="1" si="119"/>
        <v>347027.88208008005</v>
      </c>
      <c r="I449" s="56">
        <f t="shared" ca="1" si="119"/>
        <v>353201.18055967998</v>
      </c>
      <c r="J449" s="56">
        <f t="shared" ca="1" si="119"/>
        <v>319514.61074896</v>
      </c>
      <c r="K449" s="56">
        <f t="shared" ca="1" si="119"/>
        <v>335911.50860532001</v>
      </c>
      <c r="L449" s="56">
        <f t="shared" ca="1" si="119"/>
        <v>300105.36505491997</v>
      </c>
      <c r="M449" s="56">
        <f t="shared" ca="1" si="119"/>
        <v>272276.03005543997</v>
      </c>
      <c r="N449" s="56">
        <f t="shared" ca="1" si="119"/>
        <v>245273.19294424</v>
      </c>
      <c r="O449" s="56">
        <f t="shared" ca="1" si="119"/>
        <v>237154.45663015998</v>
      </c>
      <c r="P449" s="56">
        <f t="shared" ca="1" si="119"/>
        <v>246159.28449488</v>
      </c>
      <c r="Q449" s="56">
        <f t="shared" ca="1" si="119"/>
        <v>252115.12702195998</v>
      </c>
      <c r="R449" s="140">
        <f ca="1">SUM(F449:Q449)</f>
        <v>3593923.9551792401</v>
      </c>
    </row>
    <row r="450" spans="1:18" s="12" customFormat="1">
      <c r="B450" s="12" t="s">
        <v>369</v>
      </c>
      <c r="F450" s="56"/>
      <c r="G450" s="56"/>
      <c r="H450" s="56"/>
      <c r="I450" s="56"/>
      <c r="J450" s="56"/>
      <c r="K450" s="56"/>
      <c r="L450" s="56"/>
      <c r="M450" s="56"/>
      <c r="N450" s="56"/>
      <c r="O450" s="56"/>
      <c r="P450" s="56"/>
      <c r="Q450" s="56"/>
      <c r="R450" s="140"/>
    </row>
    <row r="451" spans="1:18" s="12" customFormat="1">
      <c r="A451" s="12" t="s">
        <v>354</v>
      </c>
      <c r="C451" s="12" t="s">
        <v>370</v>
      </c>
      <c r="D451" s="12">
        <v>41</v>
      </c>
      <c r="F451" s="56">
        <f t="shared" ref="F451:Q451" ca="1" si="120">F426*F439</f>
        <v>45594.230549999993</v>
      </c>
      <c r="G451" s="56">
        <f t="shared" ca="1" si="120"/>
        <v>43922.626199999999</v>
      </c>
      <c r="H451" s="56">
        <f t="shared" ca="1" si="120"/>
        <v>40881.581149999998</v>
      </c>
      <c r="I451" s="56">
        <f t="shared" ca="1" si="120"/>
        <v>41855.3724</v>
      </c>
      <c r="J451" s="56">
        <f t="shared" ca="1" si="120"/>
        <v>39633.602299999999</v>
      </c>
      <c r="K451" s="56">
        <f t="shared" ca="1" si="120"/>
        <v>40824.858549999997</v>
      </c>
      <c r="L451" s="56">
        <f t="shared" ca="1" si="120"/>
        <v>40643.746199999994</v>
      </c>
      <c r="M451" s="56">
        <f t="shared" ca="1" si="120"/>
        <v>30761.920399999995</v>
      </c>
      <c r="N451" s="56">
        <f t="shared" ca="1" si="120"/>
        <v>74786.544699999999</v>
      </c>
      <c r="O451" s="56">
        <f t="shared" ca="1" si="120"/>
        <v>45397.474750000001</v>
      </c>
      <c r="P451" s="56">
        <f t="shared" ca="1" si="120"/>
        <v>42606.050999999992</v>
      </c>
      <c r="Q451" s="56">
        <f t="shared" ca="1" si="120"/>
        <v>41944.109850000001</v>
      </c>
      <c r="R451" s="140">
        <f ca="1">SUM(F451:Q451)</f>
        <v>528852.11804999993</v>
      </c>
    </row>
    <row r="452" spans="1:18" s="12" customFormat="1">
      <c r="A452" s="12" t="s">
        <v>355</v>
      </c>
      <c r="C452" s="12" t="s">
        <v>371</v>
      </c>
      <c r="D452" s="12">
        <v>101</v>
      </c>
      <c r="F452" s="56">
        <f t="shared" ref="F452:Q452" ca="1" si="121">F427*F439</f>
        <v>41629.51485</v>
      </c>
      <c r="G452" s="56">
        <f t="shared" ca="1" si="121"/>
        <v>40103.267400000004</v>
      </c>
      <c r="H452" s="56">
        <f t="shared" ca="1" si="121"/>
        <v>37326.661050000002</v>
      </c>
      <c r="I452" s="56">
        <f t="shared" ca="1" si="121"/>
        <v>38215.774800000007</v>
      </c>
      <c r="J452" s="56">
        <f t="shared" ca="1" si="121"/>
        <v>36187.202100000002</v>
      </c>
      <c r="K452" s="56">
        <f t="shared" ca="1" si="121"/>
        <v>37274.870849999999</v>
      </c>
      <c r="L452" s="56">
        <f t="shared" ca="1" si="121"/>
        <v>37109.507400000002</v>
      </c>
      <c r="M452" s="56">
        <f t="shared" ca="1" si="121"/>
        <v>28086.970799999999</v>
      </c>
      <c r="N452" s="56">
        <f t="shared" ca="1" si="121"/>
        <v>68283.366900000008</v>
      </c>
      <c r="O452" s="56">
        <f t="shared" ca="1" si="121"/>
        <v>41449.868250000007</v>
      </c>
      <c r="P452" s="56">
        <f t="shared" ca="1" si="121"/>
        <v>38901.176999999996</v>
      </c>
      <c r="Q452" s="56">
        <f t="shared" ca="1" si="121"/>
        <v>38296.795950000007</v>
      </c>
      <c r="R452" s="140">
        <f ca="1">SUM(F452:Q452)</f>
        <v>482864.97735</v>
      </c>
    </row>
    <row r="453" spans="1:18" s="12" customFormat="1">
      <c r="C453" s="12" t="s">
        <v>379</v>
      </c>
      <c r="F453" s="52">
        <f t="shared" ref="F453:Q453" ca="1" si="122">SUM(F451:F452)</f>
        <v>87223.745399999985</v>
      </c>
      <c r="G453" s="52">
        <f t="shared" ca="1" si="122"/>
        <v>84025.89360000001</v>
      </c>
      <c r="H453" s="52">
        <f t="shared" ca="1" si="122"/>
        <v>78208.242200000008</v>
      </c>
      <c r="I453" s="52">
        <f t="shared" ca="1" si="122"/>
        <v>80071.147200000007</v>
      </c>
      <c r="J453" s="52">
        <f t="shared" ca="1" si="122"/>
        <v>75820.804399999994</v>
      </c>
      <c r="K453" s="52">
        <f t="shared" ca="1" si="122"/>
        <v>78099.729399999997</v>
      </c>
      <c r="L453" s="52">
        <f t="shared" ca="1" si="122"/>
        <v>77753.253599999996</v>
      </c>
      <c r="M453" s="52">
        <f t="shared" ca="1" si="122"/>
        <v>58848.891199999998</v>
      </c>
      <c r="N453" s="52">
        <f t="shared" ca="1" si="122"/>
        <v>143069.91159999999</v>
      </c>
      <c r="O453" s="52">
        <f t="shared" ca="1" si="122"/>
        <v>86847.343000000008</v>
      </c>
      <c r="P453" s="52">
        <f t="shared" ca="1" si="122"/>
        <v>81507.227999999988</v>
      </c>
      <c r="Q453" s="52">
        <f t="shared" ca="1" si="122"/>
        <v>80240.905800000008</v>
      </c>
      <c r="R453" s="52">
        <f ca="1">SUM(R451:R452)</f>
        <v>1011717.0954</v>
      </c>
    </row>
    <row r="454" spans="1:18" s="12" customFormat="1">
      <c r="A454" s="12" t="s">
        <v>354</v>
      </c>
      <c r="B454" s="12" t="s">
        <v>372</v>
      </c>
      <c r="D454" s="12">
        <v>41</v>
      </c>
      <c r="F454" s="56">
        <f t="shared" ref="F454:Q454" ca="1" si="123">F433*F428</f>
        <v>10192.30966007905</v>
      </c>
      <c r="G454" s="56">
        <f t="shared" ca="1" si="123"/>
        <v>9815.3082512077308</v>
      </c>
      <c r="H454" s="56">
        <f t="shared" ca="1" si="123"/>
        <v>9992.8311954325873</v>
      </c>
      <c r="I454" s="56">
        <f t="shared" ca="1" si="123"/>
        <v>10040.051949055776</v>
      </c>
      <c r="J454" s="56">
        <f t="shared" ca="1" si="123"/>
        <v>9678.9983311374617</v>
      </c>
      <c r="K454" s="56">
        <f t="shared" ca="1" si="123"/>
        <v>10170.517986824771</v>
      </c>
      <c r="L454" s="56">
        <f t="shared" ca="1" si="123"/>
        <v>10141.517038208169</v>
      </c>
      <c r="M454" s="56">
        <f t="shared" ca="1" si="123"/>
        <v>10557.940075537988</v>
      </c>
      <c r="N454" s="56">
        <f t="shared" ca="1" si="123"/>
        <v>10166.072267018006</v>
      </c>
      <c r="O454" s="56">
        <f t="shared" ca="1" si="123"/>
        <v>10409.407156785246</v>
      </c>
      <c r="P454" s="56">
        <f t="shared" ca="1" si="123"/>
        <v>10444.04444795784</v>
      </c>
      <c r="Q454" s="56">
        <f t="shared" ca="1" si="123"/>
        <v>10095.181059288538</v>
      </c>
      <c r="R454" s="140">
        <f ca="1">SUM(F454:Q454)</f>
        <v>121704.17941853317</v>
      </c>
    </row>
    <row r="455" spans="1:18" s="12" customFormat="1">
      <c r="B455" s="12" t="s">
        <v>380</v>
      </c>
      <c r="F455" s="52">
        <f t="shared" ref="F455:Q455" ca="1" si="124">F449+F452</f>
        <v>378579.30385387997</v>
      </c>
      <c r="G455" s="52">
        <f t="shared" ca="1" si="124"/>
        <v>388338.79537971999</v>
      </c>
      <c r="H455" s="52">
        <f t="shared" ca="1" si="124"/>
        <v>384354.54313008004</v>
      </c>
      <c r="I455" s="52">
        <f t="shared" ca="1" si="124"/>
        <v>391416.95535968</v>
      </c>
      <c r="J455" s="52">
        <f t="shared" ca="1" si="124"/>
        <v>355701.81284895999</v>
      </c>
      <c r="K455" s="52">
        <f t="shared" ca="1" si="124"/>
        <v>373186.37945532001</v>
      </c>
      <c r="L455" s="52">
        <f t="shared" ca="1" si="124"/>
        <v>337214.87245491997</v>
      </c>
      <c r="M455" s="52">
        <f t="shared" ca="1" si="124"/>
        <v>300363.00085543998</v>
      </c>
      <c r="N455" s="52">
        <f t="shared" ca="1" si="124"/>
        <v>313556.55984424002</v>
      </c>
      <c r="O455" s="52">
        <f t="shared" ca="1" si="124"/>
        <v>278604.32488015998</v>
      </c>
      <c r="P455" s="52">
        <f t="shared" ca="1" si="124"/>
        <v>285060.46149488003</v>
      </c>
      <c r="Q455" s="52">
        <f t="shared" ca="1" si="124"/>
        <v>290411.92297195998</v>
      </c>
      <c r="R455" s="52">
        <f ca="1">R449+R452</f>
        <v>4076788.9325292399</v>
      </c>
    </row>
    <row r="456" spans="1:18" s="12" customFormat="1">
      <c r="B456" s="12" t="s">
        <v>357</v>
      </c>
      <c r="F456" s="52">
        <f t="shared" ref="F456:Q456" ca="1" si="125">F443+F448+F449+F453+F454</f>
        <v>557207.84968068276</v>
      </c>
      <c r="G456" s="52">
        <f t="shared" ca="1" si="125"/>
        <v>569102.69710138557</v>
      </c>
      <c r="H456" s="52">
        <f t="shared" ca="1" si="125"/>
        <v>562208.19564367691</v>
      </c>
      <c r="I456" s="52">
        <f t="shared" ca="1" si="125"/>
        <v>572414.89422568365</v>
      </c>
      <c r="J456" s="52">
        <f t="shared" ca="1" si="125"/>
        <v>522192.17196472653</v>
      </c>
      <c r="K456" s="52">
        <f t="shared" ca="1" si="125"/>
        <v>547365.75218501885</v>
      </c>
      <c r="L456" s="52">
        <f t="shared" ca="1" si="125"/>
        <v>498382.03063964722</v>
      </c>
      <c r="M456" s="52">
        <f t="shared" ca="1" si="125"/>
        <v>442573.9649083105</v>
      </c>
      <c r="N456" s="52">
        <f t="shared" ca="1" si="125"/>
        <v>489912.82436261897</v>
      </c>
      <c r="O456" s="52">
        <f t="shared" ca="1" si="125"/>
        <v>423187.34975348751</v>
      </c>
      <c r="P456" s="52">
        <f t="shared" ca="1" si="125"/>
        <v>429898.20128955849</v>
      </c>
      <c r="Q456" s="52">
        <f t="shared" ca="1" si="125"/>
        <v>436123.62655790511</v>
      </c>
      <c r="R456" s="52">
        <f ca="1">R443+R448+R449+R453+R454</f>
        <v>6050569.558312702</v>
      </c>
    </row>
    <row r="457" spans="1:18" s="12" customFormat="1">
      <c r="F457" s="56"/>
      <c r="G457" s="56"/>
      <c r="H457" s="56"/>
      <c r="I457" s="56"/>
      <c r="J457" s="56"/>
      <c r="K457" s="56"/>
      <c r="L457" s="56"/>
      <c r="M457" s="56"/>
      <c r="N457" s="56"/>
      <c r="O457" s="56"/>
      <c r="P457" s="56"/>
      <c r="Q457" s="56"/>
      <c r="R457" s="140"/>
    </row>
    <row r="458" spans="1:18" s="12" customFormat="1">
      <c r="A458" s="12" t="s">
        <v>358</v>
      </c>
      <c r="B458" s="12" t="s">
        <v>349</v>
      </c>
      <c r="F458" s="56">
        <f t="shared" ref="F458:Q458" ca="1" si="126">F429*F438+F439*F430</f>
        <v>361740.01665051002</v>
      </c>
      <c r="G458" s="56">
        <f t="shared" ca="1" si="126"/>
        <v>371074.57115919003</v>
      </c>
      <c r="H458" s="56">
        <f t="shared" ca="1" si="126"/>
        <v>367275.78628166008</v>
      </c>
      <c r="I458" s="56">
        <f t="shared" ca="1" si="126"/>
        <v>374023.66413336003</v>
      </c>
      <c r="J458" s="56">
        <f t="shared" ca="1" si="126"/>
        <v>339890.44248092</v>
      </c>
      <c r="K458" s="56">
        <f t="shared" ca="1" si="126"/>
        <v>356600.23654039</v>
      </c>
      <c r="L458" s="56">
        <f t="shared" ca="1" si="126"/>
        <v>322215.38326958998</v>
      </c>
      <c r="M458" s="56">
        <f t="shared" ca="1" si="126"/>
        <v>287020.21881038003</v>
      </c>
      <c r="N458" s="56">
        <f t="shared" ca="1" si="126"/>
        <v>299490.28395298001</v>
      </c>
      <c r="O458" s="56">
        <f t="shared" ca="1" si="126"/>
        <v>266173.80931581999</v>
      </c>
      <c r="P458" s="56">
        <f t="shared" ca="1" si="126"/>
        <v>272354.26758876006</v>
      </c>
      <c r="Q458" s="56">
        <f t="shared" ca="1" si="126"/>
        <v>277471.90164567</v>
      </c>
      <c r="R458" s="140">
        <f ca="1">SUM(F458:Q458)</f>
        <v>3895330.5818292303</v>
      </c>
    </row>
    <row r="459" spans="1:18" s="12" customFormat="1">
      <c r="F459" s="56"/>
      <c r="G459" s="56"/>
      <c r="H459" s="56"/>
      <c r="I459" s="56"/>
      <c r="J459" s="56"/>
      <c r="K459" s="56"/>
      <c r="L459" s="56"/>
      <c r="M459" s="56"/>
      <c r="N459" s="56"/>
      <c r="O459" s="56"/>
      <c r="P459" s="56"/>
      <c r="Q459" s="56"/>
      <c r="R459" s="140"/>
    </row>
    <row r="460" spans="1:18" s="12" customFormat="1">
      <c r="B460" s="696" t="s">
        <v>408</v>
      </c>
      <c r="C460" s="696"/>
      <c r="F460" s="117"/>
      <c r="G460" s="117"/>
    </row>
    <row r="461" spans="1:18" s="12" customFormat="1">
      <c r="B461" s="696" t="s">
        <v>132</v>
      </c>
      <c r="C461" s="696"/>
      <c r="F461" s="117"/>
      <c r="G461" s="117"/>
    </row>
    <row r="462" spans="1:18" s="12" customFormat="1">
      <c r="B462" s="12" t="s">
        <v>359</v>
      </c>
      <c r="D462" s="711" t="s">
        <v>386</v>
      </c>
      <c r="E462" s="12" t="s">
        <v>360</v>
      </c>
      <c r="F462" s="727">
        <f t="shared" ref="F462:Q462" ca="1" si="127">F145</f>
        <v>440.55</v>
      </c>
      <c r="G462" s="727">
        <f t="shared" ca="1" si="127"/>
        <v>440.55</v>
      </c>
      <c r="H462" s="727">
        <f t="shared" ca="1" si="127"/>
        <v>440.55</v>
      </c>
      <c r="I462" s="727">
        <f t="shared" ca="1" si="127"/>
        <v>440.55</v>
      </c>
      <c r="J462" s="727">
        <f t="shared" ca="1" si="127"/>
        <v>440.55</v>
      </c>
      <c r="K462" s="727">
        <f t="shared" ca="1" si="127"/>
        <v>440.55</v>
      </c>
      <c r="L462" s="727">
        <f t="shared" ca="1" si="127"/>
        <v>440.55</v>
      </c>
      <c r="M462" s="727">
        <f t="shared" ca="1" si="127"/>
        <v>440.55</v>
      </c>
      <c r="N462" s="727">
        <f t="shared" ca="1" si="127"/>
        <v>440.55</v>
      </c>
      <c r="O462" s="727">
        <f t="shared" ca="1" si="127"/>
        <v>440.55</v>
      </c>
      <c r="P462" s="727">
        <f t="shared" ca="1" si="127"/>
        <v>440.55</v>
      </c>
      <c r="Q462" s="727">
        <f t="shared" ca="1" si="127"/>
        <v>440.55</v>
      </c>
    </row>
    <row r="463" spans="1:18" s="12" customFormat="1">
      <c r="B463" s="12" t="s">
        <v>346</v>
      </c>
      <c r="F463" s="728"/>
      <c r="G463" s="728"/>
      <c r="H463" s="728"/>
      <c r="I463" s="728"/>
      <c r="J463" s="728"/>
      <c r="K463" s="728"/>
      <c r="L463" s="728"/>
      <c r="M463" s="728"/>
      <c r="N463" s="728"/>
      <c r="O463" s="728"/>
      <c r="P463" s="728"/>
      <c r="Q463" s="728"/>
    </row>
    <row r="464" spans="1:18" s="12" customFormat="1">
      <c r="C464" s="12" t="s">
        <v>366</v>
      </c>
      <c r="D464" s="711" t="s">
        <v>386</v>
      </c>
      <c r="E464" s="12" t="s">
        <v>361</v>
      </c>
      <c r="F464" s="728">
        <f t="shared" ref="F464:Q469" ca="1" si="128">F147</f>
        <v>0.13818</v>
      </c>
      <c r="G464" s="728">
        <f t="shared" ca="1" si="128"/>
        <v>0.13818</v>
      </c>
      <c r="H464" s="728">
        <f t="shared" ca="1" si="128"/>
        <v>0.13818</v>
      </c>
      <c r="I464" s="728">
        <f t="shared" ca="1" si="128"/>
        <v>0.13818</v>
      </c>
      <c r="J464" s="728">
        <f t="shared" ca="1" si="128"/>
        <v>0.13818</v>
      </c>
      <c r="K464" s="728">
        <f t="shared" ca="1" si="128"/>
        <v>0.13818</v>
      </c>
      <c r="L464" s="728">
        <f t="shared" ca="1" si="128"/>
        <v>0.13818</v>
      </c>
      <c r="M464" s="728">
        <f t="shared" ca="1" si="128"/>
        <v>0.13818</v>
      </c>
      <c r="N464" s="728">
        <f t="shared" ca="1" si="128"/>
        <v>0.13818</v>
      </c>
      <c r="O464" s="728">
        <f t="shared" ca="1" si="128"/>
        <v>0.13818</v>
      </c>
      <c r="P464" s="728">
        <f t="shared" ca="1" si="128"/>
        <v>0.13818</v>
      </c>
      <c r="Q464" s="728">
        <f t="shared" ca="1" si="128"/>
        <v>0.13818</v>
      </c>
    </row>
    <row r="465" spans="2:22" s="12" customFormat="1">
      <c r="C465" s="12" t="s">
        <v>367</v>
      </c>
      <c r="D465" s="711" t="s">
        <v>386</v>
      </c>
      <c r="E465" s="12" t="s">
        <v>361</v>
      </c>
      <c r="F465" s="728">
        <f t="shared" ca="1" si="128"/>
        <v>0.11123</v>
      </c>
      <c r="G465" s="728">
        <f t="shared" ca="1" si="128"/>
        <v>0.11123</v>
      </c>
      <c r="H465" s="728">
        <f t="shared" ca="1" si="128"/>
        <v>0.11123</v>
      </c>
      <c r="I465" s="728">
        <f t="shared" ca="1" si="128"/>
        <v>0.11123</v>
      </c>
      <c r="J465" s="728">
        <f t="shared" ca="1" si="128"/>
        <v>0.11123</v>
      </c>
      <c r="K465" s="728">
        <f t="shared" ca="1" si="128"/>
        <v>0.11123</v>
      </c>
      <c r="L465" s="728">
        <f t="shared" ca="1" si="128"/>
        <v>0.11123</v>
      </c>
      <c r="M465" s="728">
        <f t="shared" ca="1" si="128"/>
        <v>0.11123</v>
      </c>
      <c r="N465" s="728">
        <f t="shared" ca="1" si="128"/>
        <v>0.11123</v>
      </c>
      <c r="O465" s="728">
        <f t="shared" ca="1" si="128"/>
        <v>0.11123</v>
      </c>
      <c r="P465" s="728">
        <f t="shared" ca="1" si="128"/>
        <v>0.11123</v>
      </c>
      <c r="Q465" s="728">
        <f t="shared" ca="1" si="128"/>
        <v>0.11123</v>
      </c>
    </row>
    <row r="466" spans="2:22">
      <c r="B466" s="12" t="s">
        <v>383</v>
      </c>
      <c r="D466" s="711" t="s">
        <v>386</v>
      </c>
      <c r="E466" s="4" t="s">
        <v>361</v>
      </c>
      <c r="F466" s="729">
        <f t="shared" ca="1" si="128"/>
        <v>6.9999999999999999E-4</v>
      </c>
      <c r="G466" s="729">
        <f t="shared" ca="1" si="128"/>
        <v>6.9999999999999999E-4</v>
      </c>
      <c r="H466" s="729">
        <f t="shared" ca="1" si="128"/>
        <v>6.9999999999999999E-4</v>
      </c>
      <c r="I466" s="729">
        <f t="shared" ca="1" si="128"/>
        <v>6.9999999999999999E-4</v>
      </c>
      <c r="J466" s="729">
        <f t="shared" ca="1" si="128"/>
        <v>6.9999999999999999E-4</v>
      </c>
      <c r="K466" s="729">
        <f t="shared" ca="1" si="128"/>
        <v>6.9999999999999999E-4</v>
      </c>
      <c r="L466" s="729">
        <f t="shared" ca="1" si="128"/>
        <v>6.9999999999999999E-4</v>
      </c>
      <c r="M466" s="729">
        <f t="shared" ca="1" si="128"/>
        <v>6.9999999999999999E-4</v>
      </c>
      <c r="N466" s="729">
        <f t="shared" ca="1" si="128"/>
        <v>6.9999999999999999E-4</v>
      </c>
      <c r="O466" s="729">
        <f t="shared" ca="1" si="128"/>
        <v>6.9999999999999999E-4</v>
      </c>
      <c r="P466" s="729">
        <f t="shared" ca="1" si="128"/>
        <v>6.9999999999999999E-4</v>
      </c>
      <c r="Q466" s="729">
        <f t="shared" ca="1" si="128"/>
        <v>6.9999999999999999E-4</v>
      </c>
    </row>
    <row r="467" spans="2:22">
      <c r="B467" s="4" t="s">
        <v>384</v>
      </c>
      <c r="F467" s="729">
        <f t="shared" ca="1" si="128"/>
        <v>-5.3899999999999998E-3</v>
      </c>
      <c r="G467" s="729">
        <f t="shared" ca="1" si="128"/>
        <v>-5.3899999999999998E-3</v>
      </c>
      <c r="H467" s="729">
        <f t="shared" ca="1" si="128"/>
        <v>-5.3899999999999998E-3</v>
      </c>
      <c r="I467" s="729">
        <f t="shared" ca="1" si="128"/>
        <v>-5.3899999999999998E-3</v>
      </c>
      <c r="J467" s="729">
        <f t="shared" ca="1" si="128"/>
        <v>-5.3899999999999998E-3</v>
      </c>
      <c r="K467" s="729">
        <f t="shared" ca="1" si="128"/>
        <v>-5.3899999999999998E-3</v>
      </c>
      <c r="L467" s="729">
        <f t="shared" ca="1" si="128"/>
        <v>-5.3899999999999998E-3</v>
      </c>
      <c r="M467" s="729">
        <f t="shared" ca="1" si="128"/>
        <v>-5.3899999999999998E-3</v>
      </c>
      <c r="N467" s="729">
        <f t="shared" ca="1" si="128"/>
        <v>-5.3899999999999998E-3</v>
      </c>
      <c r="O467" s="729">
        <f t="shared" ca="1" si="128"/>
        <v>-5.3899999999999998E-3</v>
      </c>
      <c r="P467" s="729">
        <f t="shared" ca="1" si="128"/>
        <v>-5.3899999999999998E-3</v>
      </c>
      <c r="Q467" s="729">
        <f t="shared" ca="1" si="128"/>
        <v>-5.3899999999999998E-3</v>
      </c>
    </row>
    <row r="468" spans="2:22" s="12" customFormat="1">
      <c r="B468" s="12" t="s">
        <v>370</v>
      </c>
      <c r="D468" s="12">
        <v>101</v>
      </c>
      <c r="E468" s="12" t="s">
        <v>361</v>
      </c>
      <c r="F468" s="730">
        <f t="shared" ca="1" si="128"/>
        <v>1.1499999999999999</v>
      </c>
      <c r="G468" s="730">
        <f t="shared" ca="1" si="128"/>
        <v>1.1499999999999999</v>
      </c>
      <c r="H468" s="730">
        <f t="shared" ca="1" si="128"/>
        <v>1.1499999999999999</v>
      </c>
      <c r="I468" s="730">
        <f t="shared" ca="1" si="128"/>
        <v>1.1499999999999999</v>
      </c>
      <c r="J468" s="730">
        <f t="shared" ca="1" si="128"/>
        <v>1.1499999999999999</v>
      </c>
      <c r="K468" s="730">
        <f t="shared" ca="1" si="128"/>
        <v>1.1499999999999999</v>
      </c>
      <c r="L468" s="730">
        <f t="shared" ca="1" si="128"/>
        <v>1.1499999999999999</v>
      </c>
      <c r="M468" s="730">
        <f t="shared" ca="1" si="128"/>
        <v>1.1499999999999999</v>
      </c>
      <c r="N468" s="730">
        <f t="shared" ca="1" si="128"/>
        <v>1.1499999999999999</v>
      </c>
      <c r="O468" s="730">
        <f t="shared" ca="1" si="128"/>
        <v>1.1499999999999999</v>
      </c>
      <c r="P468" s="730">
        <f t="shared" ca="1" si="128"/>
        <v>1.1499999999999999</v>
      </c>
      <c r="Q468" s="730">
        <f t="shared" ca="1" si="128"/>
        <v>1.1499999999999999</v>
      </c>
    </row>
    <row r="469" spans="2:22" s="12" customFormat="1">
      <c r="B469" s="12" t="s">
        <v>372</v>
      </c>
      <c r="D469" s="711" t="s">
        <v>386</v>
      </c>
      <c r="E469" s="12" t="s">
        <v>205</v>
      </c>
      <c r="F469" s="730">
        <f t="shared" ca="1" si="128"/>
        <v>124.36</v>
      </c>
      <c r="G469" s="730">
        <f t="shared" ca="1" si="128"/>
        <v>124.36</v>
      </c>
      <c r="H469" s="730">
        <f t="shared" ca="1" si="128"/>
        <v>124.36</v>
      </c>
      <c r="I469" s="730">
        <f t="shared" ca="1" si="128"/>
        <v>124.36</v>
      </c>
      <c r="J469" s="730">
        <f t="shared" ca="1" si="128"/>
        <v>124.36</v>
      </c>
      <c r="K469" s="730">
        <f t="shared" ca="1" si="128"/>
        <v>124.36</v>
      </c>
      <c r="L469" s="730">
        <f t="shared" ca="1" si="128"/>
        <v>124.36</v>
      </c>
      <c r="M469" s="730">
        <f t="shared" ca="1" si="128"/>
        <v>124.36</v>
      </c>
      <c r="N469" s="730">
        <f t="shared" ca="1" si="128"/>
        <v>124.36</v>
      </c>
      <c r="O469" s="730">
        <f t="shared" ca="1" si="128"/>
        <v>124.36</v>
      </c>
      <c r="P469" s="730">
        <f t="shared" ca="1" si="128"/>
        <v>124.36</v>
      </c>
      <c r="Q469" s="730">
        <f t="shared" ca="1" si="128"/>
        <v>124.36</v>
      </c>
    </row>
    <row r="470" spans="2:22" s="12" customFormat="1">
      <c r="J470" s="4"/>
      <c r="K470" s="4"/>
      <c r="L470" s="4"/>
      <c r="M470" s="4"/>
      <c r="N470" s="4"/>
      <c r="O470" s="4"/>
      <c r="P470" s="4"/>
      <c r="Q470" s="4"/>
    </row>
    <row r="471" spans="2:22" s="12" customFormat="1">
      <c r="B471" s="696" t="s">
        <v>350</v>
      </c>
      <c r="J471" s="4"/>
      <c r="K471" s="4"/>
      <c r="L471" s="4"/>
      <c r="M471" s="4"/>
      <c r="N471" s="4"/>
      <c r="O471" s="4"/>
      <c r="P471" s="4"/>
      <c r="Q471" s="4"/>
    </row>
    <row r="472" spans="2:22" s="12" customFormat="1">
      <c r="B472" s="12" t="s">
        <v>205</v>
      </c>
      <c r="D472" s="711" t="s">
        <v>386</v>
      </c>
      <c r="E472" s="12" t="s">
        <v>205</v>
      </c>
      <c r="F472" s="105">
        <f ca="1">[113]Data!C202</f>
        <v>28.066681849237074</v>
      </c>
      <c r="G472" s="105">
        <f ca="1">[113]Data!D202</f>
        <v>28.999999999999996</v>
      </c>
      <c r="H472" s="105">
        <f ca="1">[113]Data!E202</f>
        <v>28.999999999999996</v>
      </c>
      <c r="I472" s="105">
        <f ca="1">[113]Data!F202</f>
        <v>28.999999999999996</v>
      </c>
      <c r="J472" s="105">
        <f ca="1">[113]Data!G202</f>
        <v>28.999999999999996</v>
      </c>
      <c r="K472" s="105">
        <f ca="1">[113]Data!H202</f>
        <v>29.033340924618539</v>
      </c>
      <c r="L472" s="105">
        <f ca="1">[113]Data!I202</f>
        <v>28.999999999999996</v>
      </c>
      <c r="M472" s="105">
        <f ca="1">[113]Data!J202</f>
        <v>28.999999999999996</v>
      </c>
      <c r="N472" s="105">
        <f ca="1">[113]Data!K202</f>
        <v>28.999999999999996</v>
      </c>
      <c r="O472" s="105">
        <f ca="1">[113]Data!L202</f>
        <v>28.999999999999996</v>
      </c>
      <c r="P472" s="105">
        <f ca="1">[113]Data!M202</f>
        <v>28.999999999999996</v>
      </c>
      <c r="Q472" s="105">
        <f ca="1">[113]Data!N202</f>
        <v>28.999999999999996</v>
      </c>
      <c r="R472" s="716">
        <f ca="1">SUM(F472:Q472)</f>
        <v>347.10002277385559</v>
      </c>
    </row>
    <row r="473" spans="2:22" s="12" customFormat="1">
      <c r="B473" s="12" t="s">
        <v>104</v>
      </c>
      <c r="F473" s="701"/>
      <c r="G473" s="701"/>
      <c r="H473" s="701"/>
      <c r="I473" s="701"/>
      <c r="J473" s="701"/>
      <c r="K473" s="701"/>
      <c r="L473" s="701"/>
      <c r="M473" s="701"/>
      <c r="N473" s="701"/>
      <c r="O473" s="701"/>
      <c r="P473" s="701"/>
      <c r="Q473" s="701"/>
    </row>
    <row r="474" spans="2:22" s="12" customFormat="1">
      <c r="C474" s="12" t="s">
        <v>374</v>
      </c>
      <c r="D474" s="711" t="s">
        <v>386</v>
      </c>
      <c r="E474" s="12" t="s">
        <v>207</v>
      </c>
      <c r="F474" s="102">
        <f ca="1">'[113](C) Rev at Actual Rates'!F474</f>
        <v>25260</v>
      </c>
      <c r="G474" s="102">
        <f ca="1">'[113](C) Rev at Actual Rates'!G474</f>
        <v>26100</v>
      </c>
      <c r="H474" s="102">
        <f ca="1">'[113](C) Rev at Actual Rates'!H474</f>
        <v>26100</v>
      </c>
      <c r="I474" s="102">
        <f ca="1">'[113](C) Rev at Actual Rates'!I474</f>
        <v>25414.62</v>
      </c>
      <c r="J474" s="102">
        <f ca="1">'[113](C) Rev at Actual Rates'!J474</f>
        <v>25080</v>
      </c>
      <c r="K474" s="102">
        <f ca="1">'[113](C) Rev at Actual Rates'!K474</f>
        <v>25260</v>
      </c>
      <c r="L474" s="102">
        <f ca="1">'[113](C) Rev at Actual Rates'!L474</f>
        <v>26100</v>
      </c>
      <c r="M474" s="102">
        <f ca="1">'[113](C) Rev at Actual Rates'!M474</f>
        <v>26100</v>
      </c>
      <c r="N474" s="102">
        <f ca="1">'[113](C) Rev at Actual Rates'!N474</f>
        <v>25658.59</v>
      </c>
      <c r="O474" s="102">
        <f ca="1">'[113](C) Rev at Actual Rates'!O474</f>
        <v>25651.74</v>
      </c>
      <c r="P474" s="102">
        <f ca="1">'[113](C) Rev at Actual Rates'!P474</f>
        <v>25686.84</v>
      </c>
      <c r="Q474" s="102">
        <f ca="1">'[113](C) Rev at Actual Rates'!Q474</f>
        <v>25981.759999999998</v>
      </c>
      <c r="R474" s="716">
        <f t="shared" ref="R474:R479" ca="1" si="129">SUM(F474:Q474)</f>
        <v>308393.55</v>
      </c>
      <c r="T474" s="12">
        <v>733314.26000000013</v>
      </c>
      <c r="V474" s="716">
        <f ca="1">T474+R474</f>
        <v>1041707.81</v>
      </c>
    </row>
    <row r="475" spans="2:22" s="12" customFormat="1">
      <c r="C475" s="12" t="s">
        <v>375</v>
      </c>
      <c r="D475" s="711" t="s">
        <v>386</v>
      </c>
      <c r="E475" s="12" t="s">
        <v>207</v>
      </c>
      <c r="F475" s="102">
        <f ca="1">'[113](C) Rev at Actual Rates'!F475</f>
        <v>112260.72</v>
      </c>
      <c r="G475" s="102">
        <f ca="1">'[113](C) Rev at Actual Rates'!G475</f>
        <v>117222.75</v>
      </c>
      <c r="H475" s="102">
        <f ca="1">'[113](C) Rev at Actual Rates'!H475</f>
        <v>117988.5</v>
      </c>
      <c r="I475" s="102">
        <f ca="1">'[113](C) Rev at Actual Rates'!I475</f>
        <v>114999.24</v>
      </c>
      <c r="J475" s="102">
        <f ca="1">'[113](C) Rev at Actual Rates'!J475</f>
        <v>113762.09</v>
      </c>
      <c r="K475" s="102">
        <f ca="1">'[113](C) Rev at Actual Rates'!K475</f>
        <v>114742.36599999999</v>
      </c>
      <c r="L475" s="102">
        <f ca="1">'[113](C) Rev at Actual Rates'!L475</f>
        <v>116825.24400000001</v>
      </c>
      <c r="M475" s="102">
        <f ca="1">'[113](C) Rev at Actual Rates'!M475</f>
        <v>112048.3</v>
      </c>
      <c r="N475" s="102">
        <f ca="1">'[113](C) Rev at Actual Rates'!N475</f>
        <v>109746.11</v>
      </c>
      <c r="O475" s="102">
        <f ca="1">'[113](C) Rev at Actual Rates'!O475</f>
        <v>107492.43</v>
      </c>
      <c r="P475" s="102">
        <f ca="1">'[113](C) Rev at Actual Rates'!P475</f>
        <v>110224.93</v>
      </c>
      <c r="Q475" s="102">
        <f ca="1">'[113](C) Rev at Actual Rates'!Q475</f>
        <v>110665.2</v>
      </c>
      <c r="R475" s="716">
        <f t="shared" ca="1" si="129"/>
        <v>1357977.88</v>
      </c>
      <c r="T475" s="12">
        <v>2592114.59</v>
      </c>
      <c r="V475" s="716">
        <f t="shared" ref="V475:V476" ca="1" si="130">T475+R475</f>
        <v>3950092.4699999997</v>
      </c>
    </row>
    <row r="476" spans="2:22" s="12" customFormat="1">
      <c r="C476" s="12" t="s">
        <v>367</v>
      </c>
      <c r="D476" s="711" t="s">
        <v>386</v>
      </c>
      <c r="E476" s="12" t="s">
        <v>207</v>
      </c>
      <c r="F476" s="345">
        <f t="shared" ref="F476:N476" ca="1" si="131">F477-SUM(F474:F475)</f>
        <v>453375.48</v>
      </c>
      <c r="G476" s="345">
        <f t="shared" ca="1" si="131"/>
        <v>506892.45999999996</v>
      </c>
      <c r="H476" s="345">
        <f t="shared" ca="1" si="131"/>
        <v>463647.48</v>
      </c>
      <c r="I476" s="345">
        <f t="shared" ca="1" si="131"/>
        <v>512544.9</v>
      </c>
      <c r="J476" s="345">
        <f t="shared" ca="1" si="131"/>
        <v>486161.07000000007</v>
      </c>
      <c r="K476" s="345">
        <f t="shared" ca="1" si="131"/>
        <v>535242.40100000007</v>
      </c>
      <c r="L476" s="345">
        <f t="shared" ca="1" si="131"/>
        <v>453715.16899999994</v>
      </c>
      <c r="M476" s="345">
        <f t="shared" ca="1" si="131"/>
        <v>456020.92</v>
      </c>
      <c r="N476" s="345">
        <f t="shared" ca="1" si="131"/>
        <v>475788.06</v>
      </c>
      <c r="O476" s="345">
        <f t="shared" ref="O476:Q476" ca="1" si="132">O477-SUM(O474:O475)</f>
        <v>387193.54</v>
      </c>
      <c r="P476" s="345">
        <f t="shared" ca="1" si="132"/>
        <v>483627.6</v>
      </c>
      <c r="Q476" s="345">
        <f t="shared" ca="1" si="132"/>
        <v>436530.12</v>
      </c>
      <c r="R476" s="716">
        <f t="shared" ca="1" si="129"/>
        <v>5650739.1999999993</v>
      </c>
      <c r="T476" s="12">
        <v>7059586.4100000011</v>
      </c>
      <c r="V476" s="716">
        <f t="shared" ca="1" si="130"/>
        <v>12710325.609999999</v>
      </c>
    </row>
    <row r="477" spans="2:22" s="12" customFormat="1">
      <c r="C477" s="12" t="s">
        <v>376</v>
      </c>
      <c r="D477" s="711" t="s">
        <v>386</v>
      </c>
      <c r="E477" s="12" t="s">
        <v>207</v>
      </c>
      <c r="F477" s="709">
        <f ca="1">'[113]Weather Adj'!D180</f>
        <v>590896.19999999995</v>
      </c>
      <c r="G477" s="709">
        <f ca="1">'[113]Weather Adj'!E180</f>
        <v>650215.21</v>
      </c>
      <c r="H477" s="709">
        <f ca="1">'[113]Weather Adj'!F180</f>
        <v>607735.98</v>
      </c>
      <c r="I477" s="709">
        <f ca="1">'[113]Weather Adj'!G180</f>
        <v>652958.76</v>
      </c>
      <c r="J477" s="709">
        <f ca="1">'[113]Weather Adj'!H180</f>
        <v>625003.16</v>
      </c>
      <c r="K477" s="709">
        <f ca="1">'[113]Weather Adj'!I180</f>
        <v>675244.76699999999</v>
      </c>
      <c r="L477" s="709">
        <f ca="1">'[113]Weather Adj'!J180</f>
        <v>596640.41299999994</v>
      </c>
      <c r="M477" s="709">
        <f ca="1">'[113]Weather Adj'!K180</f>
        <v>594169.22</v>
      </c>
      <c r="N477" s="709">
        <f ca="1">'[113]Weather Adj'!L180</f>
        <v>611192.76</v>
      </c>
      <c r="O477" s="709">
        <f ca="1">'[113]Weather Adj'!M180</f>
        <v>520337.70999999996</v>
      </c>
      <c r="P477" s="709">
        <f ca="1">'[113]Weather Adj'!N180</f>
        <v>619539.37</v>
      </c>
      <c r="Q477" s="709">
        <f ca="1">'[113]Weather Adj'!O180</f>
        <v>573177.07999999996</v>
      </c>
      <c r="R477" s="155">
        <f t="shared" ca="1" si="129"/>
        <v>7317110.6299999999</v>
      </c>
    </row>
    <row r="478" spans="2:22" s="12" customFormat="1">
      <c r="B478" s="12" t="s">
        <v>235</v>
      </c>
      <c r="D478" s="711" t="s">
        <v>386</v>
      </c>
      <c r="E478" s="12" t="s">
        <v>377</v>
      </c>
      <c r="F478" s="699">
        <f ca="1">[113]Data!C223</f>
        <v>30843.599999999999</v>
      </c>
      <c r="G478" s="699">
        <f ca="1">[113]Data!D223</f>
        <v>31112</v>
      </c>
      <c r="H478" s="699">
        <f ca="1">[113]Data!E223</f>
        <v>32704</v>
      </c>
      <c r="I478" s="699">
        <f ca="1">[113]Data!F223</f>
        <v>29844.9</v>
      </c>
      <c r="J478" s="699">
        <f ca="1">[113]Data!G223</f>
        <v>29661.733</v>
      </c>
      <c r="K478" s="699">
        <f ca="1">[113]Data!H223</f>
        <v>29853.566999999999</v>
      </c>
      <c r="L478" s="699">
        <f ca="1">[113]Data!I223</f>
        <v>29770</v>
      </c>
      <c r="M478" s="699">
        <f ca="1">[113]Data!J223</f>
        <v>29758</v>
      </c>
      <c r="N478" s="699">
        <f ca="1">[113]Data!K223</f>
        <v>38666.294999999998</v>
      </c>
      <c r="O478" s="699">
        <f ca="1">[113]Data!L223</f>
        <v>38342.438000000002</v>
      </c>
      <c r="P478" s="699">
        <f ca="1">[113]Data!M223</f>
        <v>37811</v>
      </c>
      <c r="Q478" s="699">
        <f ca="1">[113]Data!N223</f>
        <v>37811</v>
      </c>
      <c r="R478" s="716">
        <f t="shared" ca="1" si="129"/>
        <v>396178.53300000005</v>
      </c>
    </row>
    <row r="479" spans="2:22" s="12" customFormat="1">
      <c r="B479" s="12" t="s">
        <v>372</v>
      </c>
      <c r="D479" s="711" t="s">
        <v>386</v>
      </c>
      <c r="E479" s="12" t="s">
        <v>205</v>
      </c>
      <c r="F479" s="159">
        <f t="shared" ref="F479:Q479" ca="1" si="133">F472</f>
        <v>28.066681849237074</v>
      </c>
      <c r="G479" s="159">
        <f t="shared" ca="1" si="133"/>
        <v>28.999999999999996</v>
      </c>
      <c r="H479" s="159">
        <f t="shared" ca="1" si="133"/>
        <v>28.999999999999996</v>
      </c>
      <c r="I479" s="159">
        <f t="shared" ca="1" si="133"/>
        <v>28.999999999999996</v>
      </c>
      <c r="J479" s="159">
        <f t="shared" ca="1" si="133"/>
        <v>28.999999999999996</v>
      </c>
      <c r="K479" s="159">
        <f t="shared" ca="1" si="133"/>
        <v>29.033340924618539</v>
      </c>
      <c r="L479" s="159">
        <f t="shared" ca="1" si="133"/>
        <v>28.999999999999996</v>
      </c>
      <c r="M479" s="159">
        <f t="shared" ca="1" si="133"/>
        <v>28.999999999999996</v>
      </c>
      <c r="N479" s="159">
        <f t="shared" ca="1" si="133"/>
        <v>28.999999999999996</v>
      </c>
      <c r="O479" s="159">
        <f t="shared" ca="1" si="133"/>
        <v>28.999999999999996</v>
      </c>
      <c r="P479" s="159">
        <f t="shared" ca="1" si="133"/>
        <v>28.999999999999996</v>
      </c>
      <c r="Q479" s="159">
        <f t="shared" ca="1" si="133"/>
        <v>28.999999999999996</v>
      </c>
      <c r="R479" s="716">
        <f t="shared" ca="1" si="129"/>
        <v>347.10002277385559</v>
      </c>
    </row>
    <row r="480" spans="2:22" s="12" customFormat="1">
      <c r="F480" s="716"/>
      <c r="G480" s="716"/>
      <c r="H480" s="716"/>
      <c r="I480" s="716"/>
      <c r="J480" s="104"/>
      <c r="K480" s="104"/>
      <c r="L480" s="104"/>
      <c r="M480" s="104"/>
      <c r="N480" s="104"/>
      <c r="O480" s="104"/>
      <c r="P480" s="104"/>
      <c r="Q480" s="104"/>
    </row>
    <row r="481" spans="1:18" s="12" customFormat="1">
      <c r="B481" s="696" t="s">
        <v>353</v>
      </c>
      <c r="J481" s="4"/>
      <c r="K481" s="4"/>
      <c r="L481" s="4"/>
      <c r="M481" s="4"/>
      <c r="N481" s="4"/>
      <c r="O481" s="4"/>
      <c r="P481" s="4"/>
      <c r="Q481" s="4"/>
    </row>
    <row r="482" spans="1:18" s="12" customFormat="1">
      <c r="A482" s="12" t="s">
        <v>354</v>
      </c>
      <c r="B482" s="12" t="s">
        <v>359</v>
      </c>
      <c r="D482" s="711" t="s">
        <v>386</v>
      </c>
      <c r="F482" s="15">
        <f t="shared" ref="F482:Q482" ca="1" si="134">F462*F472</f>
        <v>12364.776688681393</v>
      </c>
      <c r="G482" s="15">
        <f t="shared" ca="1" si="134"/>
        <v>12775.949999999999</v>
      </c>
      <c r="H482" s="15">
        <f t="shared" ca="1" si="134"/>
        <v>12775.949999999999</v>
      </c>
      <c r="I482" s="15">
        <f t="shared" ca="1" si="134"/>
        <v>12775.949999999999</v>
      </c>
      <c r="J482" s="15">
        <f t="shared" ca="1" si="134"/>
        <v>12775.949999999999</v>
      </c>
      <c r="K482" s="15">
        <f t="shared" ca="1" si="134"/>
        <v>12790.638344340698</v>
      </c>
      <c r="L482" s="15">
        <f t="shared" ca="1" si="134"/>
        <v>12775.949999999999</v>
      </c>
      <c r="M482" s="15">
        <f t="shared" ca="1" si="134"/>
        <v>12775.949999999999</v>
      </c>
      <c r="N482" s="15">
        <f t="shared" ca="1" si="134"/>
        <v>12775.949999999999</v>
      </c>
      <c r="O482" s="15">
        <f t="shared" ca="1" si="134"/>
        <v>12775.949999999999</v>
      </c>
      <c r="P482" s="15">
        <f t="shared" ca="1" si="134"/>
        <v>12775.949999999999</v>
      </c>
      <c r="Q482" s="15">
        <f t="shared" ca="1" si="134"/>
        <v>12775.949999999999</v>
      </c>
      <c r="R482" s="15">
        <f ca="1">SUM(F482:Q482)</f>
        <v>152914.91503302209</v>
      </c>
    </row>
    <row r="483" spans="1:18" s="12" customFormat="1">
      <c r="B483" s="12" t="s">
        <v>346</v>
      </c>
      <c r="F483" s="15"/>
      <c r="G483" s="15"/>
      <c r="H483" s="15"/>
      <c r="I483" s="15"/>
      <c r="J483" s="15"/>
      <c r="K483" s="15"/>
      <c r="L483" s="15"/>
      <c r="M483" s="15"/>
      <c r="N483" s="15"/>
      <c r="O483" s="15"/>
      <c r="P483" s="15"/>
      <c r="Q483" s="15"/>
      <c r="R483" s="15"/>
    </row>
    <row r="484" spans="1:18" s="12" customFormat="1">
      <c r="C484" s="12" t="s">
        <v>374</v>
      </c>
      <c r="F484" s="710">
        <v>0</v>
      </c>
      <c r="G484" s="710">
        <v>0</v>
      </c>
      <c r="H484" s="710">
        <v>0</v>
      </c>
      <c r="I484" s="710">
        <v>0</v>
      </c>
      <c r="J484" s="710">
        <v>0</v>
      </c>
      <c r="K484" s="710">
        <v>0</v>
      </c>
      <c r="L484" s="710">
        <v>0</v>
      </c>
      <c r="M484" s="710">
        <v>0</v>
      </c>
      <c r="N484" s="710">
        <v>0</v>
      </c>
      <c r="O484" s="710">
        <v>0</v>
      </c>
      <c r="P484" s="710">
        <v>0</v>
      </c>
      <c r="Q484" s="710">
        <v>0</v>
      </c>
      <c r="R484" s="710">
        <f t="shared" ref="R484:R491" si="135">SUM(F484:Q484)</f>
        <v>0</v>
      </c>
    </row>
    <row r="485" spans="1:18" s="12" customFormat="1">
      <c r="C485" s="12" t="s">
        <v>375</v>
      </c>
      <c r="D485" s="711" t="s">
        <v>386</v>
      </c>
      <c r="F485" s="15">
        <f t="shared" ref="F485:Q486" ca="1" si="136">F464*F475</f>
        <v>15512.1862896</v>
      </c>
      <c r="G485" s="15">
        <f t="shared" ca="1" si="136"/>
        <v>16197.839594999999</v>
      </c>
      <c r="H485" s="15">
        <f t="shared" ca="1" si="136"/>
        <v>16303.65093</v>
      </c>
      <c r="I485" s="15">
        <f t="shared" ca="1" si="136"/>
        <v>15890.594983200001</v>
      </c>
      <c r="J485" s="15">
        <f t="shared" ca="1" si="136"/>
        <v>15719.6455962</v>
      </c>
      <c r="K485" s="15">
        <f t="shared" ca="1" si="136"/>
        <v>15855.10013388</v>
      </c>
      <c r="L485" s="15">
        <f t="shared" ca="1" si="136"/>
        <v>16142.91221592</v>
      </c>
      <c r="M485" s="15">
        <f t="shared" ca="1" si="136"/>
        <v>15482.834094</v>
      </c>
      <c r="N485" s="15">
        <f t="shared" ca="1" si="136"/>
        <v>15164.7174798</v>
      </c>
      <c r="O485" s="15">
        <f t="shared" ca="1" si="136"/>
        <v>14853.303977399999</v>
      </c>
      <c r="P485" s="15">
        <f t="shared" ca="1" si="136"/>
        <v>15230.880827399998</v>
      </c>
      <c r="Q485" s="15">
        <f t="shared" ca="1" si="136"/>
        <v>15291.717336</v>
      </c>
      <c r="R485" s="15">
        <f t="shared" ca="1" si="135"/>
        <v>187645.3834584</v>
      </c>
    </row>
    <row r="486" spans="1:18" s="12" customFormat="1">
      <c r="C486" s="12" t="s">
        <v>367</v>
      </c>
      <c r="D486" s="711" t="s">
        <v>386</v>
      </c>
      <c r="F486" s="15">
        <f t="shared" ca="1" si="136"/>
        <v>50428.954640399999</v>
      </c>
      <c r="G486" s="15">
        <f t="shared" ca="1" si="136"/>
        <v>56381.648325799993</v>
      </c>
      <c r="H486" s="15">
        <f t="shared" ca="1" si="136"/>
        <v>51571.509200399996</v>
      </c>
      <c r="I486" s="15">
        <f t="shared" ca="1" si="136"/>
        <v>57010.369227000003</v>
      </c>
      <c r="J486" s="15">
        <f t="shared" ca="1" si="136"/>
        <v>54075.695816100008</v>
      </c>
      <c r="K486" s="15">
        <f t="shared" ca="1" si="136"/>
        <v>59535.012263230004</v>
      </c>
      <c r="L486" s="15">
        <f t="shared" ca="1" si="136"/>
        <v>50466.738247869987</v>
      </c>
      <c r="M486" s="15">
        <f t="shared" ca="1" si="136"/>
        <v>50723.206931599998</v>
      </c>
      <c r="N486" s="15">
        <f t="shared" ca="1" si="136"/>
        <v>52921.905913800001</v>
      </c>
      <c r="O486" s="15">
        <f t="shared" ca="1" si="136"/>
        <v>43067.537454199999</v>
      </c>
      <c r="P486" s="15">
        <f t="shared" ca="1" si="136"/>
        <v>53793.897947999998</v>
      </c>
      <c r="Q486" s="15">
        <f t="shared" ca="1" si="136"/>
        <v>48555.245247599996</v>
      </c>
      <c r="R486" s="15">
        <f t="shared" ca="1" si="135"/>
        <v>628531.72121600003</v>
      </c>
    </row>
    <row r="487" spans="1:18" s="12" customFormat="1">
      <c r="A487" s="12" t="s">
        <v>354</v>
      </c>
      <c r="C487" s="12" t="s">
        <v>378</v>
      </c>
      <c r="F487" s="54">
        <f t="shared" ref="F487:Q487" ca="1" si="137">SUM(F484:F486)</f>
        <v>65941.140929999994</v>
      </c>
      <c r="G487" s="54">
        <f t="shared" ca="1" si="137"/>
        <v>72579.487920799991</v>
      </c>
      <c r="H487" s="54">
        <f t="shared" ca="1" si="137"/>
        <v>67875.160130399992</v>
      </c>
      <c r="I487" s="54">
        <f t="shared" ca="1" si="137"/>
        <v>72900.964210200007</v>
      </c>
      <c r="J487" s="54">
        <f t="shared" ca="1" si="137"/>
        <v>69795.341412300011</v>
      </c>
      <c r="K487" s="54">
        <f t="shared" ca="1" si="137"/>
        <v>75390.112397110002</v>
      </c>
      <c r="L487" s="54">
        <f t="shared" ca="1" si="137"/>
        <v>66609.650463789993</v>
      </c>
      <c r="M487" s="54">
        <f t="shared" ca="1" si="137"/>
        <v>66206.041025600003</v>
      </c>
      <c r="N487" s="54">
        <f t="shared" ca="1" si="137"/>
        <v>68086.623393600006</v>
      </c>
      <c r="O487" s="54">
        <f t="shared" ca="1" si="137"/>
        <v>57920.841431599998</v>
      </c>
      <c r="P487" s="54">
        <f t="shared" ca="1" si="137"/>
        <v>69024.778775400002</v>
      </c>
      <c r="Q487" s="54">
        <f t="shared" ca="1" si="137"/>
        <v>63846.962583599998</v>
      </c>
      <c r="R487" s="54">
        <f t="shared" ca="1" si="135"/>
        <v>816177.10467439995</v>
      </c>
    </row>
    <row r="488" spans="1:18">
      <c r="A488" s="4" t="s">
        <v>355</v>
      </c>
      <c r="B488" s="12" t="s">
        <v>383</v>
      </c>
      <c r="D488" s="711" t="s">
        <v>386</v>
      </c>
      <c r="F488" s="56">
        <f t="shared" ref="F488:Q488" ca="1" si="138">F466*F477</f>
        <v>413.62733999999995</v>
      </c>
      <c r="G488" s="56">
        <f t="shared" ca="1" si="138"/>
        <v>455.15064699999999</v>
      </c>
      <c r="H488" s="56">
        <f t="shared" ca="1" si="138"/>
        <v>425.41518600000001</v>
      </c>
      <c r="I488" s="56">
        <f t="shared" ca="1" si="138"/>
        <v>457.07113199999998</v>
      </c>
      <c r="J488" s="56">
        <f t="shared" ca="1" si="138"/>
        <v>437.50221200000004</v>
      </c>
      <c r="K488" s="56">
        <f t="shared" ca="1" si="138"/>
        <v>472.67133689999997</v>
      </c>
      <c r="L488" s="56">
        <f t="shared" ca="1" si="138"/>
        <v>417.64828909999994</v>
      </c>
      <c r="M488" s="56">
        <f t="shared" ca="1" si="138"/>
        <v>415.918454</v>
      </c>
      <c r="N488" s="56">
        <f t="shared" ca="1" si="138"/>
        <v>427.83493199999998</v>
      </c>
      <c r="O488" s="56">
        <f t="shared" ca="1" si="138"/>
        <v>364.23639699999995</v>
      </c>
      <c r="P488" s="56">
        <f t="shared" ca="1" si="138"/>
        <v>433.67755899999997</v>
      </c>
      <c r="Q488" s="56">
        <f t="shared" ca="1" si="138"/>
        <v>401.22395599999999</v>
      </c>
      <c r="R488" s="56">
        <f t="shared" ca="1" si="135"/>
        <v>5121.9774409999991</v>
      </c>
    </row>
    <row r="489" spans="1:18">
      <c r="A489" s="4" t="s">
        <v>354</v>
      </c>
      <c r="B489" s="4" t="s">
        <v>384</v>
      </c>
      <c r="F489" s="56">
        <f t="shared" ref="F489:Q491" ca="1" si="139">F467*F477</f>
        <v>-3184.9305179999997</v>
      </c>
      <c r="G489" s="56">
        <f t="shared" ca="1" si="139"/>
        <v>-3504.6599818999998</v>
      </c>
      <c r="H489" s="56">
        <f t="shared" ca="1" si="139"/>
        <v>-3275.6969322</v>
      </c>
      <c r="I489" s="56">
        <f t="shared" ca="1" si="139"/>
        <v>-3519.4477164</v>
      </c>
      <c r="J489" s="56">
        <f t="shared" ca="1" si="139"/>
        <v>-3368.7670324000001</v>
      </c>
      <c r="K489" s="56">
        <f t="shared" ca="1" si="139"/>
        <v>-3639.5692941299999</v>
      </c>
      <c r="L489" s="56">
        <f t="shared" ca="1" si="139"/>
        <v>-3215.8918260699998</v>
      </c>
      <c r="M489" s="56">
        <f t="shared" ca="1" si="139"/>
        <v>-3202.5720957999997</v>
      </c>
      <c r="N489" s="56">
        <f t="shared" ca="1" si="139"/>
        <v>-3294.3289764000001</v>
      </c>
      <c r="O489" s="56">
        <f t="shared" ca="1" si="139"/>
        <v>-2804.6202568999997</v>
      </c>
      <c r="P489" s="56">
        <f t="shared" ca="1" si="139"/>
        <v>-3339.3172043</v>
      </c>
      <c r="Q489" s="56">
        <f t="shared" ca="1" si="139"/>
        <v>-3089.4244611999998</v>
      </c>
      <c r="R489" s="56">
        <f t="shared" ca="1" si="135"/>
        <v>-39439.226295699998</v>
      </c>
    </row>
    <row r="490" spans="1:18" s="12" customFormat="1">
      <c r="A490" s="12" t="s">
        <v>354</v>
      </c>
      <c r="B490" s="12" t="s">
        <v>370</v>
      </c>
      <c r="D490" s="711" t="s">
        <v>386</v>
      </c>
      <c r="F490" s="15">
        <f t="shared" ca="1" si="139"/>
        <v>35470.139999999992</v>
      </c>
      <c r="G490" s="15">
        <f t="shared" ca="1" si="139"/>
        <v>35778.799999999996</v>
      </c>
      <c r="H490" s="15">
        <f t="shared" ca="1" si="139"/>
        <v>37609.599999999999</v>
      </c>
      <c r="I490" s="15">
        <f t="shared" ca="1" si="139"/>
        <v>34321.635000000002</v>
      </c>
      <c r="J490" s="15">
        <f t="shared" ca="1" si="139"/>
        <v>34110.99295</v>
      </c>
      <c r="K490" s="15">
        <f t="shared" ca="1" si="139"/>
        <v>34331.602049999994</v>
      </c>
      <c r="L490" s="15">
        <f t="shared" ca="1" si="139"/>
        <v>34235.5</v>
      </c>
      <c r="M490" s="15">
        <f t="shared" ca="1" si="139"/>
        <v>34221.699999999997</v>
      </c>
      <c r="N490" s="15">
        <f t="shared" ca="1" si="139"/>
        <v>44466.239249999991</v>
      </c>
      <c r="O490" s="15">
        <f t="shared" ca="1" si="139"/>
        <v>44093.803699999997</v>
      </c>
      <c r="P490" s="15">
        <f t="shared" ca="1" si="139"/>
        <v>43482.649999999994</v>
      </c>
      <c r="Q490" s="15">
        <f t="shared" ca="1" si="139"/>
        <v>43482.649999999994</v>
      </c>
      <c r="R490" s="15">
        <f t="shared" ca="1" si="135"/>
        <v>455605.31294999993</v>
      </c>
    </row>
    <row r="491" spans="1:18" s="12" customFormat="1">
      <c r="A491" s="12" t="s">
        <v>354</v>
      </c>
      <c r="B491" s="12" t="s">
        <v>372</v>
      </c>
      <c r="D491" s="711" t="s">
        <v>386</v>
      </c>
      <c r="F491" s="56">
        <f t="shared" ca="1" si="139"/>
        <v>3490.3725547711224</v>
      </c>
      <c r="G491" s="56">
        <f t="shared" ca="1" si="139"/>
        <v>3606.4399999999996</v>
      </c>
      <c r="H491" s="56">
        <f t="shared" ca="1" si="139"/>
        <v>3606.4399999999996</v>
      </c>
      <c r="I491" s="56">
        <f t="shared" ca="1" si="139"/>
        <v>3606.4399999999996</v>
      </c>
      <c r="J491" s="56">
        <f t="shared" ca="1" si="139"/>
        <v>3606.4399999999996</v>
      </c>
      <c r="K491" s="56">
        <f t="shared" ca="1" si="139"/>
        <v>3610.5862773855615</v>
      </c>
      <c r="L491" s="56">
        <f t="shared" ca="1" si="139"/>
        <v>3606.4399999999996</v>
      </c>
      <c r="M491" s="56">
        <f t="shared" ca="1" si="139"/>
        <v>3606.4399999999996</v>
      </c>
      <c r="N491" s="56">
        <f t="shared" ca="1" si="139"/>
        <v>3606.4399999999996</v>
      </c>
      <c r="O491" s="56">
        <f t="shared" ca="1" si="139"/>
        <v>3606.4399999999996</v>
      </c>
      <c r="P491" s="56">
        <f t="shared" ca="1" si="139"/>
        <v>3606.4399999999996</v>
      </c>
      <c r="Q491" s="56">
        <f t="shared" ca="1" si="139"/>
        <v>3606.4399999999996</v>
      </c>
      <c r="R491" s="56">
        <f t="shared" ca="1" si="135"/>
        <v>43165.358832156686</v>
      </c>
    </row>
    <row r="492" spans="1:18" s="12" customFormat="1">
      <c r="B492" s="12" t="s">
        <v>357</v>
      </c>
      <c r="F492" s="52">
        <f t="shared" ref="F492:Q492" ca="1" si="140">F482+F487+F490+F491+F488+F489</f>
        <v>114495.12699545251</v>
      </c>
      <c r="G492" s="52">
        <f t="shared" ca="1" si="140"/>
        <v>121691.1685859</v>
      </c>
      <c r="H492" s="52">
        <f t="shared" ca="1" si="140"/>
        <v>119016.8683842</v>
      </c>
      <c r="I492" s="52">
        <f t="shared" ca="1" si="140"/>
        <v>120542.6126258</v>
      </c>
      <c r="J492" s="52">
        <f t="shared" ca="1" si="140"/>
        <v>117357.45954190001</v>
      </c>
      <c r="K492" s="52">
        <f t="shared" ca="1" si="140"/>
        <v>122956.04111160626</v>
      </c>
      <c r="L492" s="52">
        <f t="shared" ca="1" si="140"/>
        <v>114429.29692682</v>
      </c>
      <c r="M492" s="52">
        <f t="shared" ca="1" si="140"/>
        <v>114023.4773838</v>
      </c>
      <c r="N492" s="52">
        <f t="shared" ca="1" si="140"/>
        <v>126068.75859919999</v>
      </c>
      <c r="O492" s="52">
        <f t="shared" ca="1" si="140"/>
        <v>115956.65127169999</v>
      </c>
      <c r="P492" s="52">
        <f t="shared" ca="1" si="140"/>
        <v>125984.1791301</v>
      </c>
      <c r="Q492" s="52">
        <f t="shared" ca="1" si="140"/>
        <v>121023.8020784</v>
      </c>
      <c r="R492" s="52">
        <f ca="1">R482+R487+R490+R491+R488+R489</f>
        <v>1433545.4426348787</v>
      </c>
    </row>
    <row r="493" spans="1:18" s="12" customFormat="1">
      <c r="F493" s="117"/>
      <c r="G493" s="117"/>
    </row>
    <row r="494" spans="1:18" s="12" customFormat="1">
      <c r="A494" s="12" t="s">
        <v>358</v>
      </c>
      <c r="B494" s="12" t="s">
        <v>349</v>
      </c>
      <c r="F494" s="61">
        <f t="shared" ref="F494:Q494" ca="1" si="141">F488</f>
        <v>413.62733999999995</v>
      </c>
      <c r="G494" s="61">
        <f t="shared" ca="1" si="141"/>
        <v>455.15064699999999</v>
      </c>
      <c r="H494" s="61">
        <f t="shared" ca="1" si="141"/>
        <v>425.41518600000001</v>
      </c>
      <c r="I494" s="61">
        <f t="shared" ca="1" si="141"/>
        <v>457.07113199999998</v>
      </c>
      <c r="J494" s="61">
        <f t="shared" ca="1" si="141"/>
        <v>437.50221200000004</v>
      </c>
      <c r="K494" s="61">
        <f t="shared" ca="1" si="141"/>
        <v>472.67133689999997</v>
      </c>
      <c r="L494" s="61">
        <f t="shared" ca="1" si="141"/>
        <v>417.64828909999994</v>
      </c>
      <c r="M494" s="61">
        <f t="shared" ca="1" si="141"/>
        <v>415.918454</v>
      </c>
      <c r="N494" s="61">
        <f t="shared" ca="1" si="141"/>
        <v>427.83493199999998</v>
      </c>
      <c r="O494" s="61">
        <f t="shared" ca="1" si="141"/>
        <v>364.23639699999995</v>
      </c>
      <c r="P494" s="61">
        <f t="shared" ca="1" si="141"/>
        <v>433.67755899999997</v>
      </c>
      <c r="Q494" s="61">
        <f t="shared" ca="1" si="141"/>
        <v>401.22395599999999</v>
      </c>
      <c r="R494" s="56">
        <f ca="1">SUM(F494:Q494)</f>
        <v>5121.9774409999991</v>
      </c>
    </row>
    <row r="495" spans="1:18" s="12" customFormat="1">
      <c r="F495" s="117"/>
      <c r="G495" s="117"/>
    </row>
    <row r="496" spans="1:18">
      <c r="B496" s="231" t="s">
        <v>409</v>
      </c>
      <c r="C496" s="231"/>
      <c r="F496" s="18"/>
      <c r="G496" s="18"/>
    </row>
    <row r="497" spans="2:18">
      <c r="B497" s="231" t="s">
        <v>132</v>
      </c>
      <c r="C497" s="231"/>
      <c r="F497" s="18"/>
      <c r="G497" s="18"/>
    </row>
    <row r="498" spans="2:18">
      <c r="B498" s="4" t="s">
        <v>359</v>
      </c>
      <c r="D498" s="711" t="s">
        <v>390</v>
      </c>
      <c r="E498" s="4" t="s">
        <v>360</v>
      </c>
      <c r="F498" s="725">
        <f t="shared" ref="F498:Q498" ca="1" si="142">F181</f>
        <v>901.5</v>
      </c>
      <c r="G498" s="725">
        <f t="shared" ca="1" si="142"/>
        <v>901.5</v>
      </c>
      <c r="H498" s="725">
        <f t="shared" ca="1" si="142"/>
        <v>901.5</v>
      </c>
      <c r="I498" s="725">
        <f t="shared" ca="1" si="142"/>
        <v>901.5</v>
      </c>
      <c r="J498" s="346">
        <f t="shared" ca="1" si="142"/>
        <v>901.5</v>
      </c>
      <c r="K498" s="346">
        <f t="shared" ca="1" si="142"/>
        <v>901.5</v>
      </c>
      <c r="L498" s="346">
        <f t="shared" ca="1" si="142"/>
        <v>901.5</v>
      </c>
      <c r="M498" s="346">
        <f t="shared" ca="1" si="142"/>
        <v>901.5</v>
      </c>
      <c r="N498" s="346">
        <f t="shared" ca="1" si="142"/>
        <v>901.5</v>
      </c>
      <c r="O498" s="346">
        <f t="shared" ca="1" si="142"/>
        <v>901.5</v>
      </c>
      <c r="P498" s="346">
        <f t="shared" ca="1" si="142"/>
        <v>901.5</v>
      </c>
      <c r="Q498" s="346">
        <f t="shared" ca="1" si="142"/>
        <v>901.5</v>
      </c>
    </row>
    <row r="499" spans="2:18">
      <c r="B499" s="4" t="s">
        <v>346</v>
      </c>
      <c r="F499" s="713"/>
      <c r="G499" s="713"/>
      <c r="H499" s="713"/>
      <c r="I499" s="713"/>
      <c r="J499" s="726"/>
      <c r="K499" s="726"/>
      <c r="L499" s="726"/>
      <c r="M499" s="726"/>
      <c r="N499" s="726"/>
      <c r="O499" s="726"/>
      <c r="P499" s="726"/>
      <c r="Q499" s="726"/>
    </row>
    <row r="500" spans="2:18">
      <c r="C500" s="4" t="s">
        <v>391</v>
      </c>
      <c r="D500" s="711" t="s">
        <v>390</v>
      </c>
      <c r="E500" s="4" t="s">
        <v>361</v>
      </c>
      <c r="F500" s="713">
        <f t="shared" ref="F500:Q504" ca="1" si="143">F183</f>
        <v>0.10206</v>
      </c>
      <c r="G500" s="713">
        <f t="shared" ca="1" si="143"/>
        <v>0.10206</v>
      </c>
      <c r="H500" s="713">
        <f t="shared" ca="1" si="143"/>
        <v>0.10206</v>
      </c>
      <c r="I500" s="713">
        <f t="shared" ca="1" si="143"/>
        <v>0.10206</v>
      </c>
      <c r="J500" s="731">
        <f t="shared" ca="1" si="143"/>
        <v>0.10206</v>
      </c>
      <c r="K500" s="731">
        <f t="shared" ca="1" si="143"/>
        <v>0.10206</v>
      </c>
      <c r="L500" s="731">
        <f t="shared" ca="1" si="143"/>
        <v>0.10206</v>
      </c>
      <c r="M500" s="731">
        <f t="shared" ca="1" si="143"/>
        <v>0.10206</v>
      </c>
      <c r="N500" s="731">
        <f t="shared" ca="1" si="143"/>
        <v>0.10206</v>
      </c>
      <c r="O500" s="731">
        <f t="shared" ca="1" si="143"/>
        <v>0.10206</v>
      </c>
      <c r="P500" s="731">
        <f t="shared" ca="1" si="143"/>
        <v>0.10206</v>
      </c>
      <c r="Q500" s="731">
        <f t="shared" ca="1" si="143"/>
        <v>0.10206</v>
      </c>
    </row>
    <row r="501" spans="2:18">
      <c r="C501" s="4" t="s">
        <v>392</v>
      </c>
      <c r="D501" s="711" t="s">
        <v>390</v>
      </c>
      <c r="E501" s="4" t="s">
        <v>361</v>
      </c>
      <c r="F501" s="713">
        <f t="shared" ca="1" si="143"/>
        <v>5.0500000000000003E-2</v>
      </c>
      <c r="G501" s="713">
        <f t="shared" ca="1" si="143"/>
        <v>5.0500000000000003E-2</v>
      </c>
      <c r="H501" s="713">
        <f t="shared" ca="1" si="143"/>
        <v>5.0500000000000003E-2</v>
      </c>
      <c r="I501" s="713">
        <f t="shared" ca="1" si="143"/>
        <v>5.0500000000000003E-2</v>
      </c>
      <c r="J501" s="731">
        <f t="shared" ca="1" si="143"/>
        <v>5.0500000000000003E-2</v>
      </c>
      <c r="K501" s="731">
        <f t="shared" ca="1" si="143"/>
        <v>5.0500000000000003E-2</v>
      </c>
      <c r="L501" s="731">
        <f t="shared" ca="1" si="143"/>
        <v>5.0500000000000003E-2</v>
      </c>
      <c r="M501" s="731">
        <f t="shared" ca="1" si="143"/>
        <v>5.0500000000000003E-2</v>
      </c>
      <c r="N501" s="731">
        <f t="shared" ca="1" si="143"/>
        <v>5.0500000000000003E-2</v>
      </c>
      <c r="O501" s="731">
        <f t="shared" ca="1" si="143"/>
        <v>5.0500000000000003E-2</v>
      </c>
      <c r="P501" s="731">
        <f t="shared" ca="1" si="143"/>
        <v>5.0500000000000003E-2</v>
      </c>
      <c r="Q501" s="731">
        <f t="shared" ca="1" si="143"/>
        <v>5.0500000000000003E-2</v>
      </c>
    </row>
    <row r="502" spans="2:18">
      <c r="C502" s="4" t="s">
        <v>393</v>
      </c>
      <c r="D502" s="711" t="s">
        <v>390</v>
      </c>
      <c r="E502" s="4" t="s">
        <v>361</v>
      </c>
      <c r="F502" s="713">
        <f t="shared" ca="1" si="143"/>
        <v>4.8320000000000002E-2</v>
      </c>
      <c r="G502" s="713">
        <f t="shared" ca="1" si="143"/>
        <v>4.8320000000000002E-2</v>
      </c>
      <c r="H502" s="713">
        <f t="shared" ca="1" si="143"/>
        <v>4.8320000000000002E-2</v>
      </c>
      <c r="I502" s="713">
        <f t="shared" ca="1" si="143"/>
        <v>4.8320000000000002E-2</v>
      </c>
      <c r="J502" s="731">
        <f t="shared" ca="1" si="143"/>
        <v>4.8320000000000002E-2</v>
      </c>
      <c r="K502" s="731">
        <f t="shared" ca="1" si="143"/>
        <v>4.8320000000000002E-2</v>
      </c>
      <c r="L502" s="731">
        <f t="shared" ca="1" si="143"/>
        <v>4.8320000000000002E-2</v>
      </c>
      <c r="M502" s="731">
        <f t="shared" ca="1" si="143"/>
        <v>4.8320000000000002E-2</v>
      </c>
      <c r="N502" s="731">
        <f t="shared" ca="1" si="143"/>
        <v>4.8320000000000002E-2</v>
      </c>
      <c r="O502" s="731">
        <f t="shared" ca="1" si="143"/>
        <v>4.8320000000000002E-2</v>
      </c>
      <c r="P502" s="731">
        <f t="shared" ca="1" si="143"/>
        <v>4.8320000000000002E-2</v>
      </c>
      <c r="Q502" s="731">
        <f t="shared" ca="1" si="143"/>
        <v>4.8320000000000002E-2</v>
      </c>
    </row>
    <row r="503" spans="2:18">
      <c r="B503" s="12" t="s">
        <v>383</v>
      </c>
      <c r="D503" s="714" t="s">
        <v>390</v>
      </c>
      <c r="E503" s="12" t="s">
        <v>361</v>
      </c>
      <c r="F503" s="713">
        <f t="shared" ca="1" si="143"/>
        <v>6.9999999999999999E-4</v>
      </c>
      <c r="G503" s="713">
        <f t="shared" ca="1" si="143"/>
        <v>6.9999999999999999E-4</v>
      </c>
      <c r="H503" s="713">
        <f t="shared" ca="1" si="143"/>
        <v>6.9999999999999999E-4</v>
      </c>
      <c r="I503" s="713">
        <f t="shared" ca="1" si="143"/>
        <v>6.9999999999999999E-4</v>
      </c>
      <c r="J503" s="731">
        <f t="shared" ca="1" si="143"/>
        <v>6.9999999999999999E-4</v>
      </c>
      <c r="K503" s="731">
        <f t="shared" ca="1" si="143"/>
        <v>6.9999999999999999E-4</v>
      </c>
      <c r="L503" s="731">
        <f t="shared" ca="1" si="143"/>
        <v>6.9999999999999999E-4</v>
      </c>
      <c r="M503" s="731">
        <f t="shared" ca="1" si="143"/>
        <v>6.9999999999999999E-4</v>
      </c>
      <c r="N503" s="731">
        <f t="shared" ca="1" si="143"/>
        <v>6.9999999999999999E-4</v>
      </c>
      <c r="O503" s="731">
        <f t="shared" ca="1" si="143"/>
        <v>6.9999999999999999E-4</v>
      </c>
      <c r="P503" s="731">
        <f t="shared" ca="1" si="143"/>
        <v>6.9999999999999999E-4</v>
      </c>
      <c r="Q503" s="731">
        <f t="shared" ca="1" si="143"/>
        <v>6.9999999999999999E-4</v>
      </c>
    </row>
    <row r="504" spans="2:18">
      <c r="B504" s="4" t="s">
        <v>370</v>
      </c>
      <c r="D504" s="4">
        <v>101</v>
      </c>
      <c r="E504" s="4" t="s">
        <v>361</v>
      </c>
      <c r="F504" s="725">
        <f t="shared" ca="1" si="143"/>
        <v>1.1499999999999999</v>
      </c>
      <c r="G504" s="725">
        <f t="shared" ca="1" si="143"/>
        <v>1.1499999999999999</v>
      </c>
      <c r="H504" s="725">
        <f t="shared" ca="1" si="143"/>
        <v>1.1499999999999999</v>
      </c>
      <c r="I504" s="725">
        <f t="shared" ca="1" si="143"/>
        <v>1.1499999999999999</v>
      </c>
      <c r="J504" s="732">
        <f t="shared" ca="1" si="143"/>
        <v>1.1499999999999999</v>
      </c>
      <c r="K504" s="732">
        <f t="shared" ca="1" si="143"/>
        <v>1.1499999999999999</v>
      </c>
      <c r="L504" s="732">
        <f t="shared" ca="1" si="143"/>
        <v>1.1499999999999999</v>
      </c>
      <c r="M504" s="732">
        <f t="shared" ca="1" si="143"/>
        <v>1.1499999999999999</v>
      </c>
      <c r="N504" s="732">
        <f t="shared" ca="1" si="143"/>
        <v>1.1499999999999999</v>
      </c>
      <c r="O504" s="732">
        <f t="shared" ca="1" si="143"/>
        <v>1.1499999999999999</v>
      </c>
      <c r="P504" s="732">
        <f t="shared" ca="1" si="143"/>
        <v>1.1499999999999999</v>
      </c>
      <c r="Q504" s="732">
        <f t="shared" ca="1" si="143"/>
        <v>1.1499999999999999</v>
      </c>
    </row>
    <row r="505" spans="2:18" s="12" customFormat="1">
      <c r="B505" s="12" t="s">
        <v>372</v>
      </c>
      <c r="D505" s="711" t="s">
        <v>390</v>
      </c>
      <c r="E505" s="12" t="s">
        <v>205</v>
      </c>
      <c r="F505" s="715"/>
      <c r="G505" s="715"/>
      <c r="H505" s="715"/>
      <c r="I505" s="715"/>
      <c r="J505" s="715"/>
      <c r="K505" s="715"/>
      <c r="L505" s="715"/>
      <c r="M505" s="715"/>
      <c r="N505" s="715"/>
      <c r="O505" s="715"/>
      <c r="P505" s="715"/>
      <c r="Q505" s="715"/>
    </row>
    <row r="506" spans="2:18" s="12" customFormat="1">
      <c r="F506" s="117"/>
      <c r="G506" s="117"/>
    </row>
    <row r="507" spans="2:18" s="12" customFormat="1">
      <c r="B507" s="696" t="s">
        <v>387</v>
      </c>
      <c r="F507" s="117"/>
      <c r="G507" s="117"/>
    </row>
    <row r="508" spans="2:18" s="12" customFormat="1">
      <c r="B508" s="12" t="s">
        <v>205</v>
      </c>
      <c r="D508" s="711" t="s">
        <v>390</v>
      </c>
      <c r="E508" s="12" t="s">
        <v>205</v>
      </c>
      <c r="F508" s="699">
        <f ca="1">[113]Data!C207</f>
        <v>68.032253687254055</v>
      </c>
      <c r="G508" s="699">
        <f ca="1">[113]Data!D207</f>
        <v>68.933342379674968</v>
      </c>
      <c r="H508" s="699">
        <f ca="1">[113]Data!E207</f>
        <v>69.032253687254055</v>
      </c>
      <c r="I508" s="699">
        <f ca="1">[113]Data!F207</f>
        <v>69.032253781495442</v>
      </c>
      <c r="J508" s="699">
        <f ca="1">[113]Data!G207</f>
        <v>69</v>
      </c>
      <c r="K508" s="699">
        <f ca="1">[113]Data!H207</f>
        <v>70</v>
      </c>
      <c r="L508" s="699">
        <f ca="1">[113]Data!I207</f>
        <v>69</v>
      </c>
      <c r="M508" s="699">
        <f ca="1">[113]Data!J207</f>
        <v>70</v>
      </c>
      <c r="N508" s="699">
        <f ca="1">[113]Data!K207</f>
        <v>70</v>
      </c>
      <c r="O508" s="699">
        <f ca="1">[113]Data!L207</f>
        <v>71</v>
      </c>
      <c r="P508" s="699">
        <f ca="1">[113]Data!M207</f>
        <v>71</v>
      </c>
      <c r="Q508" s="699">
        <f ca="1">[113]Data!N207</f>
        <v>71.033336397340435</v>
      </c>
      <c r="R508" s="345">
        <f ca="1">SUM(F508:Q508)</f>
        <v>836.06343993301903</v>
      </c>
    </row>
    <row r="509" spans="2:18" s="12" customFormat="1">
      <c r="B509" s="12" t="s">
        <v>104</v>
      </c>
      <c r="F509" s="701"/>
      <c r="G509" s="701"/>
      <c r="H509" s="701"/>
      <c r="I509" s="701"/>
      <c r="J509" s="701"/>
      <c r="K509" s="701"/>
      <c r="L509" s="701"/>
      <c r="M509" s="701"/>
      <c r="N509" s="701"/>
      <c r="O509" s="701"/>
      <c r="P509" s="701"/>
      <c r="Q509" s="701"/>
      <c r="R509" s="345"/>
    </row>
    <row r="510" spans="2:18" s="12" customFormat="1">
      <c r="C510" s="12" t="s">
        <v>391</v>
      </c>
      <c r="D510" s="711" t="s">
        <v>390</v>
      </c>
      <c r="E510" s="12" t="s">
        <v>207</v>
      </c>
      <c r="F510" s="102">
        <f ca="1">'[113](C) Rev at Actual Rates'!F510</f>
        <v>1578659.3</v>
      </c>
      <c r="G510" s="102">
        <f ca="1">'[113](C) Rev at Actual Rates'!G510</f>
        <v>1567704.65</v>
      </c>
      <c r="H510" s="102">
        <f ca="1">'[113](C) Rev at Actual Rates'!H510</f>
        <v>1488505.59</v>
      </c>
      <c r="I510" s="102">
        <f ca="1">'[113](C) Rev at Actual Rates'!I510</f>
        <v>1459316.65</v>
      </c>
      <c r="J510" s="102">
        <f ca="1">'[113](C) Rev at Actual Rates'!J510</f>
        <v>1559485.87</v>
      </c>
      <c r="K510" s="102">
        <f ca="1">'[113](C) Rev at Actual Rates'!K510</f>
        <v>1591155.01</v>
      </c>
      <c r="L510" s="102">
        <f ca="1">'[113](C) Rev at Actual Rates'!L510</f>
        <v>1583511.81</v>
      </c>
      <c r="M510" s="102">
        <f ca="1">'[113](C) Rev at Actual Rates'!M510</f>
        <v>1594751.83</v>
      </c>
      <c r="N510" s="102">
        <f ca="1">'[113](C) Rev at Actual Rates'!N510</f>
        <v>1599140.65</v>
      </c>
      <c r="O510" s="102">
        <f ca="1">'[113](C) Rev at Actual Rates'!O510</f>
        <v>1572707.45</v>
      </c>
      <c r="P510" s="102">
        <f ca="1">'[113](C) Rev at Actual Rates'!P510</f>
        <v>1611307.49</v>
      </c>
      <c r="Q510" s="102">
        <f ca="1">'[113](C) Rev at Actual Rates'!Q510</f>
        <v>1621840.86</v>
      </c>
      <c r="R510" s="345">
        <f ca="1">SUM(F510:Q510)</f>
        <v>18828087.16</v>
      </c>
    </row>
    <row r="511" spans="2:18" s="12" customFormat="1">
      <c r="C511" s="12" t="s">
        <v>392</v>
      </c>
      <c r="D511" s="711" t="s">
        <v>390</v>
      </c>
      <c r="E511" s="12" t="s">
        <v>207</v>
      </c>
      <c r="F511" s="102">
        <f ca="1">'[113](C) Rev at Actual Rates'!F511</f>
        <v>1085097.96</v>
      </c>
      <c r="G511" s="102">
        <f ca="1">'[113](C) Rev at Actual Rates'!G511</f>
        <v>1044441.07</v>
      </c>
      <c r="H511" s="102">
        <f ca="1">'[113](C) Rev at Actual Rates'!H511</f>
        <v>969472.04</v>
      </c>
      <c r="I511" s="102">
        <f ca="1">'[113](C) Rev at Actual Rates'!I511</f>
        <v>926943.15</v>
      </c>
      <c r="J511" s="102">
        <f ca="1">'[113](C) Rev at Actual Rates'!J511</f>
        <v>1023255.44</v>
      </c>
      <c r="K511" s="102">
        <f ca="1">'[113](C) Rev at Actual Rates'!K511</f>
        <v>1057008.52</v>
      </c>
      <c r="L511" s="102">
        <f ca="1">'[113](C) Rev at Actual Rates'!L511</f>
        <v>1035207.4</v>
      </c>
      <c r="M511" s="102">
        <f ca="1">'[113](C) Rev at Actual Rates'!M511</f>
        <v>1045091.22</v>
      </c>
      <c r="N511" s="102">
        <f ca="1">'[113](C) Rev at Actual Rates'!N511</f>
        <v>1089000.1100000001</v>
      </c>
      <c r="O511" s="102">
        <f ca="1">'[113](C) Rev at Actual Rates'!O511</f>
        <v>1070021.6000000001</v>
      </c>
      <c r="P511" s="102">
        <f ca="1">'[113](C) Rev at Actual Rates'!P511</f>
        <v>1126894.3</v>
      </c>
      <c r="Q511" s="102">
        <f ca="1">'[113](C) Rev at Actual Rates'!Q511</f>
        <v>1154215.79</v>
      </c>
      <c r="R511" s="345">
        <f ca="1">SUM(F511:Q511)</f>
        <v>12626648.600000001</v>
      </c>
    </row>
    <row r="512" spans="2:18" s="12" customFormat="1">
      <c r="C512" s="12" t="s">
        <v>393</v>
      </c>
      <c r="D512" s="711" t="s">
        <v>390</v>
      </c>
      <c r="E512" s="12" t="s">
        <v>207</v>
      </c>
      <c r="F512" s="345">
        <f t="shared" ref="F512:N512" ca="1" si="144">F513-SUM(F510:F511)</f>
        <v>2096176.29</v>
      </c>
      <c r="G512" s="345">
        <f t="shared" ca="1" si="144"/>
        <v>2155232.4500000002</v>
      </c>
      <c r="H512" s="345">
        <f t="shared" ca="1" si="144"/>
        <v>2316520.17</v>
      </c>
      <c r="I512" s="345">
        <f t="shared" ca="1" si="144"/>
        <v>2064935.9500000002</v>
      </c>
      <c r="J512" s="345">
        <f t="shared" ca="1" si="144"/>
        <v>2086794.02</v>
      </c>
      <c r="K512" s="345">
        <f t="shared" ca="1" si="144"/>
        <v>2281140.1000000006</v>
      </c>
      <c r="L512" s="345">
        <f t="shared" ca="1" si="144"/>
        <v>1999439.1600000001</v>
      </c>
      <c r="M512" s="345">
        <f t="shared" ca="1" si="144"/>
        <v>1849099.8500000006</v>
      </c>
      <c r="N512" s="345">
        <f t="shared" ca="1" si="144"/>
        <v>1922988.4000000004</v>
      </c>
      <c r="O512" s="345">
        <f t="shared" ref="O512:Q512" ca="1" si="145">O513-SUM(O510:O511)</f>
        <v>1514550.33</v>
      </c>
      <c r="P512" s="345">
        <f t="shared" ca="1" si="145"/>
        <v>1944655.8899999997</v>
      </c>
      <c r="Q512" s="345">
        <f t="shared" ca="1" si="145"/>
        <v>1955553.67</v>
      </c>
      <c r="R512" s="345">
        <f ca="1">SUM(F512:Q512)</f>
        <v>24187086.280000001</v>
      </c>
    </row>
    <row r="513" spans="1:18" s="12" customFormat="1">
      <c r="C513" s="12" t="s">
        <v>376</v>
      </c>
      <c r="D513" s="711" t="s">
        <v>390</v>
      </c>
      <c r="E513" s="12" t="s">
        <v>207</v>
      </c>
      <c r="F513" s="717">
        <f ca="1">'[113]Weather Adj'!D181</f>
        <v>4759933.55</v>
      </c>
      <c r="G513" s="717">
        <f ca="1">'[113]Weather Adj'!E181</f>
        <v>4767378.17</v>
      </c>
      <c r="H513" s="717">
        <f ca="1">'[113]Weather Adj'!F181</f>
        <v>4774497.8</v>
      </c>
      <c r="I513" s="717">
        <f ca="1">'[113]Weather Adj'!G181</f>
        <v>4451195.75</v>
      </c>
      <c r="J513" s="717">
        <f ca="1">'[113]Weather Adj'!H181</f>
        <v>4669535.33</v>
      </c>
      <c r="K513" s="717">
        <f ca="1">'[113]Weather Adj'!I181</f>
        <v>4929303.6300000008</v>
      </c>
      <c r="L513" s="717">
        <f ca="1">'[113]Weather Adj'!J181</f>
        <v>4618158.37</v>
      </c>
      <c r="M513" s="717">
        <f ca="1">'[113]Weather Adj'!K181</f>
        <v>4488942.9000000004</v>
      </c>
      <c r="N513" s="717">
        <f ca="1">'[113]Weather Adj'!L181</f>
        <v>4611129.16</v>
      </c>
      <c r="O513" s="717">
        <f ca="1">'[113]Weather Adj'!M181</f>
        <v>4157279.38</v>
      </c>
      <c r="P513" s="717">
        <f ca="1">'[113]Weather Adj'!N181</f>
        <v>4682857.68</v>
      </c>
      <c r="Q513" s="717">
        <f ca="1">'[113]Weather Adj'!O181</f>
        <v>4731610.32</v>
      </c>
      <c r="R513" s="718">
        <f ca="1">SUM(F513:Q513)</f>
        <v>55641822.040000014</v>
      </c>
    </row>
    <row r="514" spans="1:18" s="12" customFormat="1">
      <c r="B514" s="12" t="s">
        <v>235</v>
      </c>
      <c r="D514" s="711" t="s">
        <v>390</v>
      </c>
      <c r="E514" s="12" t="s">
        <v>377</v>
      </c>
      <c r="F514" s="699">
        <f ca="1">[113]Data!C227</f>
        <v>40324</v>
      </c>
      <c r="G514" s="699">
        <f ca="1">[113]Data!D227</f>
        <v>43362.400000000001</v>
      </c>
      <c r="H514" s="699">
        <f ca="1">[113]Data!E227</f>
        <v>54107</v>
      </c>
      <c r="I514" s="699">
        <f ca="1">[113]Data!F227</f>
        <v>49807</v>
      </c>
      <c r="J514" s="699">
        <f ca="1">[113]Data!G227</f>
        <v>44678</v>
      </c>
      <c r="K514" s="699">
        <f ca="1">[113]Data!H227</f>
        <v>44676</v>
      </c>
      <c r="L514" s="699">
        <f ca="1">[113]Data!I227</f>
        <v>44676</v>
      </c>
      <c r="M514" s="699">
        <f ca="1">[113]Data!J227</f>
        <v>46209.334000000003</v>
      </c>
      <c r="N514" s="699">
        <f ca="1">[113]Data!K227</f>
        <v>45176</v>
      </c>
      <c r="O514" s="699">
        <f ca="1">[113]Data!L227</f>
        <v>46426</v>
      </c>
      <c r="P514" s="699">
        <f ca="1">[113]Data!M227</f>
        <v>46426</v>
      </c>
      <c r="Q514" s="699">
        <f ca="1">[113]Data!N227</f>
        <v>46426</v>
      </c>
      <c r="R514" s="345">
        <f ca="1">SUM(F514:Q514)</f>
        <v>552293.73400000005</v>
      </c>
    </row>
    <row r="515" spans="1:18" s="12" customFormat="1">
      <c r="B515" s="12" t="s">
        <v>372</v>
      </c>
      <c r="D515" s="714"/>
      <c r="F515" s="701"/>
      <c r="G515" s="701"/>
      <c r="H515" s="701"/>
      <c r="I515" s="701"/>
      <c r="J515" s="701"/>
      <c r="K515" s="701"/>
      <c r="L515" s="701"/>
      <c r="M515" s="701"/>
      <c r="N515" s="701"/>
      <c r="O515" s="701"/>
      <c r="P515" s="701"/>
      <c r="Q515" s="701"/>
      <c r="R515" s="701"/>
    </row>
    <row r="516" spans="1:18" s="12" customFormat="1"/>
    <row r="517" spans="1:18" s="12" customFormat="1">
      <c r="B517" s="696" t="s">
        <v>353</v>
      </c>
    </row>
    <row r="518" spans="1:18" s="12" customFormat="1">
      <c r="A518" s="12" t="s">
        <v>354</v>
      </c>
      <c r="B518" s="12" t="s">
        <v>359</v>
      </c>
      <c r="D518" s="714" t="s">
        <v>390</v>
      </c>
      <c r="F518" s="56">
        <f t="shared" ref="F518:Q518" ca="1" si="146">F498*F508</f>
        <v>61331.076699059529</v>
      </c>
      <c r="G518" s="56">
        <f t="shared" ca="1" si="146"/>
        <v>62143.408155276986</v>
      </c>
      <c r="H518" s="56">
        <f t="shared" ca="1" si="146"/>
        <v>62232.576699059529</v>
      </c>
      <c r="I518" s="56">
        <f t="shared" ca="1" si="146"/>
        <v>62232.576784018143</v>
      </c>
      <c r="J518" s="56">
        <f t="shared" ca="1" si="146"/>
        <v>62203.5</v>
      </c>
      <c r="K518" s="56">
        <f t="shared" ca="1" si="146"/>
        <v>63105</v>
      </c>
      <c r="L518" s="56">
        <f t="shared" ca="1" si="146"/>
        <v>62203.5</v>
      </c>
      <c r="M518" s="56">
        <f t="shared" ca="1" si="146"/>
        <v>63105</v>
      </c>
      <c r="N518" s="56">
        <f t="shared" ca="1" si="146"/>
        <v>63105</v>
      </c>
      <c r="O518" s="56">
        <f t="shared" ca="1" si="146"/>
        <v>64006.5</v>
      </c>
      <c r="P518" s="56">
        <f t="shared" ca="1" si="146"/>
        <v>64006.5</v>
      </c>
      <c r="Q518" s="56">
        <f t="shared" ca="1" si="146"/>
        <v>64036.552762202402</v>
      </c>
      <c r="R518" s="56">
        <f ca="1">SUM(F518:Q518)</f>
        <v>753711.1910996167</v>
      </c>
    </row>
    <row r="519" spans="1:18">
      <c r="B519" s="4" t="s">
        <v>346</v>
      </c>
      <c r="D519" s="711"/>
      <c r="F519" s="56"/>
      <c r="G519" s="56"/>
      <c r="H519" s="56"/>
      <c r="I519" s="56"/>
      <c r="J519" s="56"/>
      <c r="K519" s="56"/>
      <c r="L519" s="56"/>
      <c r="M519" s="56"/>
      <c r="N519" s="56"/>
      <c r="O519" s="56"/>
      <c r="P519" s="56"/>
      <c r="Q519" s="56"/>
      <c r="R519" s="56"/>
    </row>
    <row r="520" spans="1:18">
      <c r="C520" s="4" t="s">
        <v>391</v>
      </c>
      <c r="D520" s="714" t="s">
        <v>390</v>
      </c>
      <c r="F520" s="56">
        <f t="shared" ref="F520:Q522" ca="1" si="147">F500*F510</f>
        <v>161117.968158</v>
      </c>
      <c r="G520" s="56">
        <f t="shared" ca="1" si="147"/>
        <v>159999.936579</v>
      </c>
      <c r="H520" s="56">
        <f t="shared" ca="1" si="147"/>
        <v>151916.8805154</v>
      </c>
      <c r="I520" s="56">
        <f t="shared" ca="1" si="147"/>
        <v>148937.857299</v>
      </c>
      <c r="J520" s="56">
        <f t="shared" ca="1" si="147"/>
        <v>159161.12789220002</v>
      </c>
      <c r="K520" s="56">
        <f t="shared" ca="1" si="147"/>
        <v>162393.2803206</v>
      </c>
      <c r="L520" s="56">
        <f t="shared" ca="1" si="147"/>
        <v>161613.2153286</v>
      </c>
      <c r="M520" s="56">
        <f t="shared" ca="1" si="147"/>
        <v>162760.3717698</v>
      </c>
      <c r="N520" s="56">
        <f t="shared" ca="1" si="147"/>
        <v>163208.29473899998</v>
      </c>
      <c r="O520" s="56">
        <f t="shared" ca="1" si="147"/>
        <v>160510.52234699999</v>
      </c>
      <c r="P520" s="56">
        <f t="shared" ca="1" si="147"/>
        <v>164450.0424294</v>
      </c>
      <c r="Q520" s="56">
        <f t="shared" ca="1" si="147"/>
        <v>165525.07817160001</v>
      </c>
      <c r="R520" s="56">
        <f t="shared" ref="R520:R526" ca="1" si="148">SUM(F520:Q520)</f>
        <v>1921594.5755496002</v>
      </c>
    </row>
    <row r="521" spans="1:18">
      <c r="C521" s="4" t="s">
        <v>392</v>
      </c>
      <c r="D521" s="714" t="s">
        <v>390</v>
      </c>
      <c r="F521" s="56">
        <f t="shared" ca="1" si="147"/>
        <v>54797.446980000001</v>
      </c>
      <c r="G521" s="56">
        <f t="shared" ca="1" si="147"/>
        <v>52744.274035000002</v>
      </c>
      <c r="H521" s="56">
        <f t="shared" ca="1" si="147"/>
        <v>48958.338020000003</v>
      </c>
      <c r="I521" s="56">
        <f t="shared" ca="1" si="147"/>
        <v>46810.629075000004</v>
      </c>
      <c r="J521" s="56">
        <f t="shared" ca="1" si="147"/>
        <v>51674.399720000001</v>
      </c>
      <c r="K521" s="56">
        <f t="shared" ca="1" si="147"/>
        <v>53378.930260000001</v>
      </c>
      <c r="L521" s="56">
        <f t="shared" ca="1" si="147"/>
        <v>52277.973700000002</v>
      </c>
      <c r="M521" s="56">
        <f t="shared" ca="1" si="147"/>
        <v>52777.106610000003</v>
      </c>
      <c r="N521" s="56">
        <f t="shared" ca="1" si="147"/>
        <v>54994.505555000011</v>
      </c>
      <c r="O521" s="56">
        <f t="shared" ca="1" si="147"/>
        <v>54036.090800000005</v>
      </c>
      <c r="P521" s="56">
        <f t="shared" ca="1" si="147"/>
        <v>56908.162150000004</v>
      </c>
      <c r="Q521" s="56">
        <f t="shared" ca="1" si="147"/>
        <v>58287.897395000007</v>
      </c>
      <c r="R521" s="56">
        <f t="shared" ca="1" si="148"/>
        <v>637645.75430000003</v>
      </c>
    </row>
    <row r="522" spans="1:18">
      <c r="C522" s="4" t="s">
        <v>393</v>
      </c>
      <c r="D522" s="714" t="s">
        <v>390</v>
      </c>
      <c r="F522" s="15">
        <f t="shared" ca="1" si="147"/>
        <v>101287.2383328</v>
      </c>
      <c r="G522" s="15">
        <f t="shared" ca="1" si="147"/>
        <v>104140.83198400002</v>
      </c>
      <c r="H522" s="15">
        <f t="shared" ca="1" si="147"/>
        <v>111934.25461439999</v>
      </c>
      <c r="I522" s="15">
        <f t="shared" ca="1" si="147"/>
        <v>99777.705104000008</v>
      </c>
      <c r="J522" s="15">
        <f t="shared" ca="1" si="147"/>
        <v>100833.88704640001</v>
      </c>
      <c r="K522" s="15">
        <f t="shared" ca="1" si="147"/>
        <v>110224.68963200004</v>
      </c>
      <c r="L522" s="15">
        <f t="shared" ca="1" si="147"/>
        <v>96612.900211200016</v>
      </c>
      <c r="M522" s="15">
        <f t="shared" ca="1" si="147"/>
        <v>89348.504752000037</v>
      </c>
      <c r="N522" s="15">
        <f t="shared" ca="1" si="147"/>
        <v>92918.799488000019</v>
      </c>
      <c r="O522" s="15">
        <f t="shared" ca="1" si="147"/>
        <v>73183.071945600008</v>
      </c>
      <c r="P522" s="15">
        <f t="shared" ca="1" si="147"/>
        <v>93965.772604799989</v>
      </c>
      <c r="Q522" s="15">
        <f t="shared" ca="1" si="147"/>
        <v>94492.353334400002</v>
      </c>
      <c r="R522" s="15">
        <f t="shared" ca="1" si="148"/>
        <v>1168720.0090496</v>
      </c>
    </row>
    <row r="523" spans="1:18">
      <c r="A523" s="4" t="s">
        <v>354</v>
      </c>
      <c r="C523" s="4" t="s">
        <v>378</v>
      </c>
      <c r="D523" s="711"/>
      <c r="F523" s="54">
        <f t="shared" ref="F523:Q523" ca="1" si="149">SUM(F520:F522)</f>
        <v>317202.65347080003</v>
      </c>
      <c r="G523" s="54">
        <f t="shared" ca="1" si="149"/>
        <v>316885.04259800003</v>
      </c>
      <c r="H523" s="54">
        <f t="shared" ca="1" si="149"/>
        <v>312809.47314979997</v>
      </c>
      <c r="I523" s="54">
        <f t="shared" ca="1" si="149"/>
        <v>295526.19147800002</v>
      </c>
      <c r="J523" s="54">
        <f t="shared" ca="1" si="149"/>
        <v>311669.4146586</v>
      </c>
      <c r="K523" s="54">
        <f t="shared" ca="1" si="149"/>
        <v>325996.90021260001</v>
      </c>
      <c r="L523" s="54">
        <f t="shared" ca="1" si="149"/>
        <v>310504.0892398</v>
      </c>
      <c r="M523" s="54">
        <f t="shared" ca="1" si="149"/>
        <v>304885.98313180002</v>
      </c>
      <c r="N523" s="54">
        <f t="shared" ca="1" si="149"/>
        <v>311121.599782</v>
      </c>
      <c r="O523" s="54">
        <f t="shared" ca="1" si="149"/>
        <v>287729.6850926</v>
      </c>
      <c r="P523" s="54">
        <f t="shared" ca="1" si="149"/>
        <v>315323.97718420002</v>
      </c>
      <c r="Q523" s="54">
        <f t="shared" ca="1" si="149"/>
        <v>318305.32890100003</v>
      </c>
      <c r="R523" s="54">
        <f t="shared" ca="1" si="148"/>
        <v>3727960.3388991999</v>
      </c>
    </row>
    <row r="524" spans="1:18">
      <c r="A524" s="18" t="s">
        <v>355</v>
      </c>
      <c r="B524" s="12" t="s">
        <v>383</v>
      </c>
      <c r="D524" s="714" t="s">
        <v>390</v>
      </c>
      <c r="E524" s="18"/>
      <c r="F524" s="719">
        <f t="shared" ref="F524:Q525" ca="1" si="150">F503*F513</f>
        <v>3331.953485</v>
      </c>
      <c r="G524" s="719">
        <f t="shared" ca="1" si="150"/>
        <v>3337.1647189999999</v>
      </c>
      <c r="H524" s="719">
        <f t="shared" ca="1" si="150"/>
        <v>3342.1484599999999</v>
      </c>
      <c r="I524" s="719">
        <f t="shared" ca="1" si="150"/>
        <v>3115.8370249999998</v>
      </c>
      <c r="J524" s="719">
        <f t="shared" ca="1" si="150"/>
        <v>3268.6747310000001</v>
      </c>
      <c r="K524" s="719">
        <f t="shared" ca="1" si="150"/>
        <v>3450.5125410000005</v>
      </c>
      <c r="L524" s="719">
        <f t="shared" ca="1" si="150"/>
        <v>3232.7108590000003</v>
      </c>
      <c r="M524" s="719">
        <f t="shared" ca="1" si="150"/>
        <v>3142.2600300000004</v>
      </c>
      <c r="N524" s="719">
        <f t="shared" ca="1" si="150"/>
        <v>3227.7904120000003</v>
      </c>
      <c r="O524" s="719">
        <f t="shared" ca="1" si="150"/>
        <v>2910.095566</v>
      </c>
      <c r="P524" s="719">
        <f t="shared" ca="1" si="150"/>
        <v>3278.000376</v>
      </c>
      <c r="Q524" s="719">
        <f t="shared" ca="1" si="150"/>
        <v>3312.1272240000003</v>
      </c>
      <c r="R524" s="719">
        <f t="shared" ca="1" si="148"/>
        <v>38949.275428000001</v>
      </c>
    </row>
    <row r="525" spans="1:18">
      <c r="A525" s="4" t="s">
        <v>354</v>
      </c>
      <c r="B525" s="4" t="s">
        <v>370</v>
      </c>
      <c r="D525" s="714" t="s">
        <v>390</v>
      </c>
      <c r="F525" s="15">
        <f t="shared" ca="1" si="150"/>
        <v>46372.6</v>
      </c>
      <c r="G525" s="15">
        <f t="shared" ca="1" si="150"/>
        <v>49866.759999999995</v>
      </c>
      <c r="H525" s="15">
        <f t="shared" ca="1" si="150"/>
        <v>62223.049999999996</v>
      </c>
      <c r="I525" s="15">
        <f t="shared" ca="1" si="150"/>
        <v>57278.049999999996</v>
      </c>
      <c r="J525" s="15">
        <f t="shared" ca="1" si="150"/>
        <v>51379.7</v>
      </c>
      <c r="K525" s="15">
        <f t="shared" ca="1" si="150"/>
        <v>51377.399999999994</v>
      </c>
      <c r="L525" s="15">
        <f t="shared" ca="1" si="150"/>
        <v>51377.399999999994</v>
      </c>
      <c r="M525" s="15">
        <f t="shared" ca="1" si="150"/>
        <v>53140.734100000001</v>
      </c>
      <c r="N525" s="15">
        <f t="shared" ca="1" si="150"/>
        <v>51952.399999999994</v>
      </c>
      <c r="O525" s="15">
        <f t="shared" ca="1" si="150"/>
        <v>53389.899999999994</v>
      </c>
      <c r="P525" s="15">
        <f t="shared" ca="1" si="150"/>
        <v>53389.899999999994</v>
      </c>
      <c r="Q525" s="15">
        <f t="shared" ca="1" si="150"/>
        <v>53389.899999999994</v>
      </c>
      <c r="R525" s="15">
        <f t="shared" ca="1" si="148"/>
        <v>635137.79410000006</v>
      </c>
    </row>
    <row r="526" spans="1:18" s="12" customFormat="1">
      <c r="A526" s="12" t="s">
        <v>354</v>
      </c>
      <c r="B526" s="12" t="s">
        <v>372</v>
      </c>
      <c r="D526" s="714" t="s">
        <v>390</v>
      </c>
      <c r="F526" s="145">
        <f ca="1">[113]Data!C244</f>
        <v>8204.64</v>
      </c>
      <c r="G526" s="145">
        <f ca="1">[113]Data!D244</f>
        <v>0</v>
      </c>
      <c r="H526" s="145">
        <f ca="1">[113]Data!E244</f>
        <v>0</v>
      </c>
      <c r="I526" s="145">
        <f ca="1">[113]Data!F244</f>
        <v>0</v>
      </c>
      <c r="J526" s="145">
        <f ca="1">[113]Data!G244</f>
        <v>0</v>
      </c>
      <c r="K526" s="145">
        <f ca="1">[113]Data!H244</f>
        <v>11791.99</v>
      </c>
      <c r="L526" s="145">
        <f ca="1">[113]Data!I244</f>
        <v>0</v>
      </c>
      <c r="M526" s="145">
        <f ca="1">[113]Data!J244</f>
        <v>0</v>
      </c>
      <c r="N526" s="145">
        <f ca="1">[113]Data!K244</f>
        <v>2863.71</v>
      </c>
      <c r="O526" s="145">
        <f ca="1">[113]Data!L244</f>
        <v>0</v>
      </c>
      <c r="P526" s="145">
        <f ca="1">[113]Data!M244</f>
        <v>0</v>
      </c>
      <c r="Q526" s="145">
        <f ca="1">[113]Data!N244</f>
        <v>0</v>
      </c>
      <c r="R526" s="54">
        <f t="shared" ca="1" si="148"/>
        <v>22860.339999999997</v>
      </c>
    </row>
    <row r="527" spans="1:18">
      <c r="B527" s="4" t="s">
        <v>357</v>
      </c>
      <c r="F527" s="54">
        <f t="shared" ref="F527:Q527" ca="1" si="151">F518+F523+F524+F525+F526</f>
        <v>436442.92365485954</v>
      </c>
      <c r="G527" s="54">
        <f t="shared" ca="1" si="151"/>
        <v>432232.375472277</v>
      </c>
      <c r="H527" s="54">
        <f t="shared" ca="1" si="151"/>
        <v>440607.24830885947</v>
      </c>
      <c r="I527" s="54">
        <f t="shared" ca="1" si="151"/>
        <v>418152.65528701816</v>
      </c>
      <c r="J527" s="54">
        <f t="shared" ca="1" si="151"/>
        <v>428521.28938959999</v>
      </c>
      <c r="K527" s="54">
        <f t="shared" ca="1" si="151"/>
        <v>455721.80275359994</v>
      </c>
      <c r="L527" s="54">
        <f t="shared" ca="1" si="151"/>
        <v>427317.70009880001</v>
      </c>
      <c r="M527" s="54">
        <f t="shared" ca="1" si="151"/>
        <v>424273.97726180003</v>
      </c>
      <c r="N527" s="54">
        <f t="shared" ca="1" si="151"/>
        <v>432270.50019400002</v>
      </c>
      <c r="O527" s="54">
        <f t="shared" ca="1" si="151"/>
        <v>408036.18065859994</v>
      </c>
      <c r="P527" s="54">
        <f t="shared" ca="1" si="151"/>
        <v>435998.37756020005</v>
      </c>
      <c r="Q527" s="54">
        <f t="shared" ca="1" si="151"/>
        <v>439043.90888720239</v>
      </c>
      <c r="R527" s="54">
        <f ca="1">R518+R523+R524+R525+R526</f>
        <v>5178618.9395268168</v>
      </c>
    </row>
    <row r="528" spans="1:18">
      <c r="F528" s="18"/>
      <c r="G528" s="18"/>
    </row>
    <row r="529" spans="1:18">
      <c r="A529" s="4" t="s">
        <v>358</v>
      </c>
      <c r="B529" s="4" t="s">
        <v>349</v>
      </c>
      <c r="F529" s="55">
        <f t="shared" ref="F529:Q529" ca="1" si="152">F524</f>
        <v>3331.953485</v>
      </c>
      <c r="G529" s="55">
        <f t="shared" ca="1" si="152"/>
        <v>3337.1647189999999</v>
      </c>
      <c r="H529" s="55">
        <f t="shared" ca="1" si="152"/>
        <v>3342.1484599999999</v>
      </c>
      <c r="I529" s="55">
        <f t="shared" ca="1" si="152"/>
        <v>3115.8370249999998</v>
      </c>
      <c r="J529" s="55">
        <f t="shared" ca="1" si="152"/>
        <v>3268.6747310000001</v>
      </c>
      <c r="K529" s="55">
        <f t="shared" ca="1" si="152"/>
        <v>3450.5125410000005</v>
      </c>
      <c r="L529" s="55">
        <f t="shared" ca="1" si="152"/>
        <v>3232.7108590000003</v>
      </c>
      <c r="M529" s="55">
        <f t="shared" ca="1" si="152"/>
        <v>3142.2600300000004</v>
      </c>
      <c r="N529" s="55">
        <f t="shared" ca="1" si="152"/>
        <v>3227.7904120000003</v>
      </c>
      <c r="O529" s="55">
        <f t="shared" ca="1" si="152"/>
        <v>2910.095566</v>
      </c>
      <c r="P529" s="55">
        <f t="shared" ca="1" si="152"/>
        <v>3278.000376</v>
      </c>
      <c r="Q529" s="55">
        <f t="shared" ca="1" si="152"/>
        <v>3312.1272240000003</v>
      </c>
      <c r="R529" s="15">
        <f ca="1">SUM(F529:Q529)</f>
        <v>38949.275428000001</v>
      </c>
    </row>
    <row r="530" spans="1:18">
      <c r="F530" s="18"/>
      <c r="G530" s="18"/>
    </row>
    <row r="531" spans="1:18">
      <c r="B531" s="231" t="s">
        <v>410</v>
      </c>
      <c r="C531" s="231"/>
    </row>
    <row r="532" spans="1:18">
      <c r="B532" s="231" t="s">
        <v>132</v>
      </c>
      <c r="C532" s="231"/>
    </row>
    <row r="533" spans="1:18">
      <c r="B533" s="4" t="s">
        <v>359</v>
      </c>
      <c r="D533" s="711" t="s">
        <v>411</v>
      </c>
      <c r="E533" s="4" t="s">
        <v>360</v>
      </c>
      <c r="F533" s="704">
        <f ca="1">'[113](C) Rev at 2016PGARate'!F533</f>
        <v>458.22</v>
      </c>
      <c r="G533" s="704">
        <f ca="1">'[113](C) Rev at 2016PGARate'!G533</f>
        <v>458.22</v>
      </c>
      <c r="H533" s="704">
        <f ca="1">'[113](C) Rev at 2016PGARate'!H533</f>
        <v>458.22</v>
      </c>
      <c r="I533" s="704">
        <f ca="1">'[113](C) Rev at 2016PGARate'!I533</f>
        <v>458.22</v>
      </c>
      <c r="J533" s="704">
        <f ca="1">'[113](C) Rev at 2016PGARate'!J533</f>
        <v>458.22</v>
      </c>
      <c r="K533" s="704">
        <f ca="1">'[113](C) Rev at 2016PGARate'!K533</f>
        <v>458.22</v>
      </c>
      <c r="L533" s="704">
        <f ca="1">'[113](C) Rev at 2016PGARate'!L533</f>
        <v>458.22</v>
      </c>
      <c r="M533" s="704">
        <f ca="1">'[113](C) Rev at 2016PGARate'!M533</f>
        <v>458.22</v>
      </c>
      <c r="N533" s="704">
        <f ca="1">'[113](C) Rev at 2016PGARate'!N533</f>
        <v>458.22</v>
      </c>
      <c r="O533" s="704">
        <f ca="1">'[113](C) Rev at 2016PGARate'!O533</f>
        <v>458.22</v>
      </c>
      <c r="P533" s="704">
        <f ca="1">'[113](C) Rev at 2016PGARate'!P533</f>
        <v>458.22</v>
      </c>
      <c r="Q533" s="704">
        <f ca="1">'[113](C) Rev at 2016PGARate'!Q533</f>
        <v>458.22</v>
      </c>
      <c r="R533" s="705"/>
    </row>
    <row r="534" spans="1:18">
      <c r="B534" s="4" t="s">
        <v>346</v>
      </c>
      <c r="F534" s="706"/>
      <c r="G534" s="706"/>
      <c r="H534" s="706"/>
      <c r="I534" s="706"/>
      <c r="J534" s="706"/>
      <c r="K534" s="706"/>
      <c r="L534" s="706"/>
      <c r="M534" s="706"/>
      <c r="N534" s="706"/>
      <c r="O534" s="706"/>
      <c r="P534" s="706"/>
      <c r="Q534" s="706"/>
      <c r="R534" s="707"/>
    </row>
    <row r="535" spans="1:18">
      <c r="C535" s="4" t="s">
        <v>403</v>
      </c>
      <c r="D535" s="711" t="s">
        <v>411</v>
      </c>
      <c r="E535" s="4" t="s">
        <v>361</v>
      </c>
      <c r="F535" s="706">
        <f ca="1">'[113](C) Rev at 2016PGARate'!F535</f>
        <v>0.19916</v>
      </c>
      <c r="G535" s="706">
        <f ca="1">'[113](C) Rev at 2016PGARate'!G535</f>
        <v>0.19916</v>
      </c>
      <c r="H535" s="706">
        <f ca="1">'[113](C) Rev at 2016PGARate'!H535</f>
        <v>0.19916</v>
      </c>
      <c r="I535" s="706">
        <f ca="1">'[113](C) Rev at 2016PGARate'!I535</f>
        <v>0.19916</v>
      </c>
      <c r="J535" s="706">
        <f ca="1">'[113](C) Rev at 2016PGARate'!J535</f>
        <v>0.19916</v>
      </c>
      <c r="K535" s="706">
        <f ca="1">'[113](C) Rev at 2016PGARate'!K535</f>
        <v>0.19916</v>
      </c>
      <c r="L535" s="706">
        <f ca="1">'[113](C) Rev at 2016PGARate'!L535</f>
        <v>0.19916</v>
      </c>
      <c r="M535" s="706">
        <f ca="1">'[113](C) Rev at 2016PGARate'!M535</f>
        <v>0.19916</v>
      </c>
      <c r="N535" s="706">
        <f ca="1">'[113](C) Rev at 2016PGARate'!N535</f>
        <v>0.19916</v>
      </c>
      <c r="O535" s="706">
        <f ca="1">'[113](C) Rev at 2016PGARate'!O535</f>
        <v>0.19916</v>
      </c>
      <c r="P535" s="706">
        <f ca="1">'[113](C) Rev at 2016PGARate'!P535</f>
        <v>0.19916</v>
      </c>
      <c r="Q535" s="706">
        <f ca="1">'[113](C) Rev at 2016PGARate'!Q535</f>
        <v>0.19916</v>
      </c>
      <c r="R535" s="707"/>
    </row>
    <row r="536" spans="1:18">
      <c r="C536" s="4" t="s">
        <v>404</v>
      </c>
      <c r="D536" s="711" t="s">
        <v>411</v>
      </c>
      <c r="E536" s="4" t="s">
        <v>361</v>
      </c>
      <c r="F536" s="706">
        <f ca="1">'[113](C) Rev at 2016PGARate'!F536</f>
        <v>0.14119999999999999</v>
      </c>
      <c r="G536" s="706">
        <f ca="1">'[113](C) Rev at 2016PGARate'!G536</f>
        <v>0.14119999999999999</v>
      </c>
      <c r="H536" s="706">
        <f ca="1">'[113](C) Rev at 2016PGARate'!H536</f>
        <v>0.14119999999999999</v>
      </c>
      <c r="I536" s="706">
        <f ca="1">'[113](C) Rev at 2016PGARate'!I536</f>
        <v>0.14119999999999999</v>
      </c>
      <c r="J536" s="706">
        <f ca="1">'[113](C) Rev at 2016PGARate'!J536</f>
        <v>0.14119999999999999</v>
      </c>
      <c r="K536" s="706">
        <f ca="1">'[113](C) Rev at 2016PGARate'!K536</f>
        <v>0.14119999999999999</v>
      </c>
      <c r="L536" s="706">
        <f ca="1">'[113](C) Rev at 2016PGARate'!L536</f>
        <v>0.14119999999999999</v>
      </c>
      <c r="M536" s="706">
        <f ca="1">'[113](C) Rev at 2016PGARate'!M536</f>
        <v>0.14119999999999999</v>
      </c>
      <c r="N536" s="706">
        <f ca="1">'[113](C) Rev at 2016PGARate'!N536</f>
        <v>0.14119999999999999</v>
      </c>
      <c r="O536" s="706">
        <f ca="1">'[113](C) Rev at 2016PGARate'!O536</f>
        <v>0.14119999999999999</v>
      </c>
      <c r="P536" s="706">
        <f ca="1">'[113](C) Rev at 2016PGARate'!P536</f>
        <v>0.14119999999999999</v>
      </c>
      <c r="Q536" s="706">
        <f ca="1">'[113](C) Rev at 2016PGARate'!Q536</f>
        <v>0.14119999999999999</v>
      </c>
      <c r="R536" s="707"/>
    </row>
    <row r="537" spans="1:18">
      <c r="B537" s="4" t="s">
        <v>383</v>
      </c>
      <c r="D537" s="711" t="s">
        <v>411</v>
      </c>
      <c r="E537" s="4" t="s">
        <v>361</v>
      </c>
      <c r="F537" s="706">
        <f ca="1">'[113](C) Rev at 2016PGARate'!F537</f>
        <v>6.9999999999999999E-4</v>
      </c>
      <c r="G537" s="706">
        <f ca="1">'[113](C) Rev at 2016PGARate'!G537</f>
        <v>6.9999999999999999E-4</v>
      </c>
      <c r="H537" s="706">
        <f ca="1">'[113](C) Rev at 2016PGARate'!H537</f>
        <v>6.9999999999999999E-4</v>
      </c>
      <c r="I537" s="706">
        <f ca="1">'[113](C) Rev at 2016PGARate'!I537</f>
        <v>6.9999999999999999E-4</v>
      </c>
      <c r="J537" s="706">
        <f ca="1">'[113](C) Rev at 2016PGARate'!J537</f>
        <v>6.9999999999999999E-4</v>
      </c>
      <c r="K537" s="706">
        <f ca="1">'[113](C) Rev at 2016PGARate'!K537</f>
        <v>6.9999999999999999E-4</v>
      </c>
      <c r="L537" s="706">
        <f ca="1">'[113](C) Rev at 2016PGARate'!L537</f>
        <v>6.9999999999999999E-4</v>
      </c>
      <c r="M537" s="706">
        <f ca="1">'[113](C) Rev at 2016PGARate'!M537</f>
        <v>6.9999999999999999E-4</v>
      </c>
      <c r="N537" s="706">
        <f ca="1">'[113](C) Rev at 2016PGARate'!N537</f>
        <v>6.9999999999999999E-4</v>
      </c>
      <c r="O537" s="706">
        <f ca="1">'[113](C) Rev at 2016PGARate'!O537</f>
        <v>6.9999999999999999E-4</v>
      </c>
      <c r="P537" s="706">
        <f ca="1">'[113](C) Rev at 2016PGARate'!P537</f>
        <v>6.9999999999999999E-4</v>
      </c>
      <c r="Q537" s="706">
        <f ca="1">'[113](C) Rev at 2016PGARate'!Q537</f>
        <v>6.9999999999999999E-4</v>
      </c>
      <c r="R537" s="707"/>
    </row>
    <row r="538" spans="1:18">
      <c r="B538" s="4" t="s">
        <v>370</v>
      </c>
      <c r="D538" s="4">
        <v>101</v>
      </c>
      <c r="E538" s="4" t="s">
        <v>361</v>
      </c>
      <c r="F538" s="704">
        <f ca="1">'[113](C) Rev at 2016PGARate'!F538</f>
        <v>1.1499999999999999</v>
      </c>
      <c r="G538" s="704">
        <f ca="1">'[113](C) Rev at 2016PGARate'!G538</f>
        <v>1.1499999999999999</v>
      </c>
      <c r="H538" s="704">
        <f ca="1">'[113](C) Rev at 2016PGARate'!H538</f>
        <v>1.1499999999999999</v>
      </c>
      <c r="I538" s="704">
        <f ca="1">'[113](C) Rev at 2016PGARate'!I538</f>
        <v>1.1499999999999999</v>
      </c>
      <c r="J538" s="704">
        <f ca="1">'[113](C) Rev at 2016PGARate'!J538</f>
        <v>1.1499999999999999</v>
      </c>
      <c r="K538" s="704">
        <f ca="1">'[113](C) Rev at 2016PGARate'!K538</f>
        <v>1.1499999999999999</v>
      </c>
      <c r="L538" s="704">
        <f ca="1">'[113](C) Rev at 2016PGARate'!L538</f>
        <v>1.1499999999999999</v>
      </c>
      <c r="M538" s="704">
        <f ca="1">'[113](C) Rev at 2016PGARate'!M538</f>
        <v>1.1499999999999999</v>
      </c>
      <c r="N538" s="704">
        <f ca="1">'[113](C) Rev at 2016PGARate'!N538</f>
        <v>1.1499999999999999</v>
      </c>
      <c r="O538" s="704">
        <f ca="1">'[113](C) Rev at 2016PGARate'!O538</f>
        <v>1.1499999999999999</v>
      </c>
      <c r="P538" s="704">
        <f ca="1">'[113](C) Rev at 2016PGARate'!P538</f>
        <v>1.1499999999999999</v>
      </c>
      <c r="Q538" s="704">
        <f ca="1">'[113](C) Rev at 2016PGARate'!Q538</f>
        <v>1.1499999999999999</v>
      </c>
      <c r="R538" s="707"/>
    </row>
    <row r="539" spans="1:18" s="12" customFormat="1">
      <c r="B539" s="12" t="s">
        <v>372</v>
      </c>
      <c r="D539" s="711" t="s">
        <v>411</v>
      </c>
      <c r="E539" s="12" t="s">
        <v>205</v>
      </c>
      <c r="F539" s="84"/>
      <c r="G539" s="84"/>
      <c r="H539" s="84"/>
      <c r="I539" s="84"/>
      <c r="J539" s="84"/>
      <c r="K539" s="84"/>
      <c r="L539" s="84"/>
      <c r="M539" s="84"/>
      <c r="N539" s="84"/>
      <c r="O539" s="84"/>
      <c r="P539" s="84"/>
      <c r="Q539" s="84"/>
      <c r="R539" s="708"/>
    </row>
    <row r="540" spans="1:18" s="12" customFormat="1"/>
    <row r="541" spans="1:18" s="12" customFormat="1">
      <c r="B541" s="696" t="s">
        <v>350</v>
      </c>
    </row>
    <row r="542" spans="1:18" s="12" customFormat="1">
      <c r="B542" s="12" t="s">
        <v>205</v>
      </c>
      <c r="E542" s="12" t="s">
        <v>205</v>
      </c>
      <c r="F542" s="699">
        <f ca="1">[113]Data!C210</f>
        <v>2</v>
      </c>
      <c r="G542" s="699">
        <f ca="1">[113]Data!D210</f>
        <v>4</v>
      </c>
      <c r="H542" s="699">
        <f ca="1">[113]Data!E210</f>
        <v>4</v>
      </c>
      <c r="I542" s="699">
        <f ca="1">[113]Data!F210</f>
        <v>4</v>
      </c>
      <c r="J542" s="699">
        <f ca="1">[113]Data!G210</f>
        <v>4</v>
      </c>
      <c r="K542" s="699">
        <f ca="1">[113]Data!H210</f>
        <v>4</v>
      </c>
      <c r="L542" s="699">
        <f ca="1">[113]Data!I210</f>
        <v>4</v>
      </c>
      <c r="M542" s="699">
        <f ca="1">[113]Data!J210</f>
        <v>4</v>
      </c>
      <c r="N542" s="699">
        <f ca="1">[113]Data!K210</f>
        <v>4</v>
      </c>
      <c r="O542" s="699">
        <f ca="1">[113]Data!L210</f>
        <v>5</v>
      </c>
      <c r="P542" s="699">
        <f ca="1">[113]Data!M210</f>
        <v>5</v>
      </c>
      <c r="Q542" s="699">
        <f ca="1">[113]Data!N210</f>
        <v>5</v>
      </c>
      <c r="R542" s="345">
        <f ca="1">SUM(F542:Q542)</f>
        <v>49</v>
      </c>
    </row>
    <row r="543" spans="1:18" s="12" customFormat="1">
      <c r="B543" s="12" t="s">
        <v>104</v>
      </c>
      <c r="F543" s="701"/>
      <c r="G543" s="701"/>
      <c r="H543" s="701"/>
      <c r="I543" s="701"/>
      <c r="J543" s="701"/>
      <c r="K543" s="701"/>
      <c r="L543" s="701"/>
      <c r="M543" s="701"/>
      <c r="N543" s="701"/>
      <c r="O543" s="701"/>
      <c r="P543" s="701"/>
      <c r="Q543" s="701"/>
      <c r="R543" s="345"/>
    </row>
    <row r="544" spans="1:18" s="12" customFormat="1">
      <c r="C544" s="12" t="s">
        <v>403</v>
      </c>
      <c r="E544" s="12" t="s">
        <v>207</v>
      </c>
      <c r="F544" s="102">
        <f ca="1">'[113](C) Rev at Actual Rates'!F544</f>
        <v>2000</v>
      </c>
      <c r="G544" s="102">
        <f ca="1">'[113](C) Rev at Actual Rates'!G544</f>
        <v>3000</v>
      </c>
      <c r="H544" s="102">
        <f ca="1">'[113](C) Rev at Actual Rates'!H544</f>
        <v>3000</v>
      </c>
      <c r="I544" s="102">
        <f ca="1">'[113](C) Rev at Actual Rates'!I544</f>
        <v>3000</v>
      </c>
      <c r="J544" s="102">
        <f ca="1">'[113](C) Rev at Actual Rates'!J544</f>
        <v>2000</v>
      </c>
      <c r="K544" s="102">
        <f ca="1">'[113](C) Rev at Actual Rates'!K544</f>
        <v>3000</v>
      </c>
      <c r="L544" s="102">
        <f ca="1">'[113](C) Rev at Actual Rates'!L544</f>
        <v>3000</v>
      </c>
      <c r="M544" s="102">
        <f ca="1">'[113](C) Rev at Actual Rates'!M544</f>
        <v>3000</v>
      </c>
      <c r="N544" s="102">
        <f ca="1">'[113](C) Rev at Actual Rates'!N544</f>
        <v>3000</v>
      </c>
      <c r="O544" s="102">
        <f ca="1">'[113](C) Rev at Actual Rates'!O544</f>
        <v>2000</v>
      </c>
      <c r="P544" s="102">
        <f ca="1">'[113](C) Rev at Actual Rates'!P544</f>
        <v>2000</v>
      </c>
      <c r="Q544" s="102">
        <f ca="1">'[113](C) Rev at Actual Rates'!Q544</f>
        <v>2000</v>
      </c>
      <c r="R544" s="345">
        <f ca="1">SUM(F544:Q544)</f>
        <v>31000</v>
      </c>
    </row>
    <row r="545" spans="1:18" s="12" customFormat="1">
      <c r="C545" s="12" t="s">
        <v>404</v>
      </c>
      <c r="E545" s="12" t="s">
        <v>207</v>
      </c>
      <c r="F545" s="345">
        <f t="shared" ref="F545:Q545" ca="1" si="153">F546-F544</f>
        <v>11447.95</v>
      </c>
      <c r="G545" s="345">
        <f t="shared" ca="1" si="153"/>
        <v>34939.4</v>
      </c>
      <c r="H545" s="345">
        <f t="shared" ca="1" si="153"/>
        <v>33106.870000000003</v>
      </c>
      <c r="I545" s="345">
        <f t="shared" ca="1" si="153"/>
        <v>31461.18</v>
      </c>
      <c r="J545" s="345">
        <f t="shared" ca="1" si="153"/>
        <v>35271.33</v>
      </c>
      <c r="K545" s="345">
        <f t="shared" ca="1" si="153"/>
        <v>38746.400000000001</v>
      </c>
      <c r="L545" s="345">
        <f t="shared" ca="1" si="153"/>
        <v>23449.07</v>
      </c>
      <c r="M545" s="345">
        <f t="shared" ca="1" si="153"/>
        <v>20620.18</v>
      </c>
      <c r="N545" s="345">
        <f t="shared" ca="1" si="153"/>
        <v>30317.79</v>
      </c>
      <c r="O545" s="345">
        <f t="shared" ca="1" si="153"/>
        <v>31609.93</v>
      </c>
      <c r="P545" s="345">
        <f t="shared" ca="1" si="153"/>
        <v>32642.509999999995</v>
      </c>
      <c r="Q545" s="345">
        <f t="shared" ca="1" si="153"/>
        <v>18021.689999999999</v>
      </c>
      <c r="R545" s="345">
        <f ca="1">SUM(F545:Q545)</f>
        <v>341634.3</v>
      </c>
    </row>
    <row r="546" spans="1:18" s="12" customFormat="1">
      <c r="C546" s="12" t="s">
        <v>376</v>
      </c>
      <c r="E546" s="12" t="s">
        <v>207</v>
      </c>
      <c r="F546" s="717">
        <f ca="1">'[113]Weather Adj'!D182</f>
        <v>13447.95</v>
      </c>
      <c r="G546" s="717">
        <f ca="1">'[113]Weather Adj'!E182</f>
        <v>37939.4</v>
      </c>
      <c r="H546" s="717">
        <f ca="1">'[113]Weather Adj'!F182</f>
        <v>36106.870000000003</v>
      </c>
      <c r="I546" s="717">
        <f ca="1">'[113]Weather Adj'!G182</f>
        <v>34461.18</v>
      </c>
      <c r="J546" s="717">
        <f ca="1">'[113]Weather Adj'!H182</f>
        <v>37271.33</v>
      </c>
      <c r="K546" s="717">
        <f ca="1">'[113]Weather Adj'!I182</f>
        <v>41746.400000000001</v>
      </c>
      <c r="L546" s="717">
        <f ca="1">'[113]Weather Adj'!J182</f>
        <v>26449.07</v>
      </c>
      <c r="M546" s="717">
        <f ca="1">'[113]Weather Adj'!K182</f>
        <v>23620.18</v>
      </c>
      <c r="N546" s="717">
        <f ca="1">'[113]Weather Adj'!L182</f>
        <v>33317.79</v>
      </c>
      <c r="O546" s="717">
        <f ca="1">'[113]Weather Adj'!M182</f>
        <v>33609.93</v>
      </c>
      <c r="P546" s="717">
        <f ca="1">'[113]Weather Adj'!N182</f>
        <v>34642.509999999995</v>
      </c>
      <c r="Q546" s="717">
        <f ca="1">'[113]Weather Adj'!O182</f>
        <v>20021.689999999999</v>
      </c>
      <c r="R546" s="718">
        <f ca="1">SUM(R544:R545)</f>
        <v>372634.3</v>
      </c>
    </row>
    <row r="547" spans="1:18" s="12" customFormat="1">
      <c r="B547" s="12" t="s">
        <v>235</v>
      </c>
      <c r="E547" s="12" t="s">
        <v>377</v>
      </c>
      <c r="F547" s="699">
        <f ca="1">[113]Data!C230</f>
        <v>0</v>
      </c>
      <c r="G547" s="699">
        <f ca="1">[113]Data!D230</f>
        <v>750</v>
      </c>
      <c r="H547" s="699">
        <f ca="1">[113]Data!E230</f>
        <v>750</v>
      </c>
      <c r="I547" s="699">
        <f ca="1">[113]Data!F230</f>
        <v>750</v>
      </c>
      <c r="J547" s="699">
        <f ca="1">[113]Data!G230</f>
        <v>750</v>
      </c>
      <c r="K547" s="699">
        <f ca="1">[113]Data!H230</f>
        <v>750</v>
      </c>
      <c r="L547" s="699">
        <f ca="1">[113]Data!I230</f>
        <v>750</v>
      </c>
      <c r="M547" s="699">
        <f ca="1">[113]Data!J230</f>
        <v>750</v>
      </c>
      <c r="N547" s="699">
        <f ca="1">[113]Data!K230</f>
        <v>750</v>
      </c>
      <c r="O547" s="699">
        <f ca="1">[113]Data!L230</f>
        <v>750</v>
      </c>
      <c r="P547" s="699">
        <f ca="1">[113]Data!M230</f>
        <v>750</v>
      </c>
      <c r="Q547" s="699">
        <f ca="1">[113]Data!N230</f>
        <v>750</v>
      </c>
      <c r="R547" s="345">
        <f ca="1">SUM(F547:Q547)</f>
        <v>8250</v>
      </c>
    </row>
    <row r="548" spans="1:18" s="12" customFormat="1">
      <c r="B548" s="12" t="s">
        <v>372</v>
      </c>
      <c r="F548" s="145"/>
      <c r="G548" s="145"/>
      <c r="H548" s="145"/>
      <c r="I548" s="145"/>
      <c r="J548" s="145"/>
      <c r="K548" s="145"/>
      <c r="L548" s="145"/>
      <c r="M548" s="145"/>
      <c r="N548" s="145"/>
      <c r="O548" s="145"/>
      <c r="P548" s="145"/>
      <c r="Q548" s="145"/>
      <c r="R548" s="55"/>
    </row>
    <row r="549" spans="1:18" s="12" customFormat="1">
      <c r="R549" s="79"/>
    </row>
    <row r="550" spans="1:18" s="12" customFormat="1">
      <c r="B550" s="696" t="s">
        <v>353</v>
      </c>
      <c r="R550" s="79"/>
    </row>
    <row r="551" spans="1:18" s="12" customFormat="1">
      <c r="A551" s="12" t="s">
        <v>354</v>
      </c>
      <c r="B551" s="12" t="s">
        <v>359</v>
      </c>
      <c r="D551" s="711" t="s">
        <v>411</v>
      </c>
      <c r="F551" s="56">
        <f t="shared" ref="F551:Q551" ca="1" si="154">F533*F542</f>
        <v>916.44</v>
      </c>
      <c r="G551" s="56">
        <f t="shared" ca="1" si="154"/>
        <v>1832.88</v>
      </c>
      <c r="H551" s="56">
        <f t="shared" ca="1" si="154"/>
        <v>1832.88</v>
      </c>
      <c r="I551" s="56">
        <f t="shared" ca="1" si="154"/>
        <v>1832.88</v>
      </c>
      <c r="J551" s="56">
        <f t="shared" ca="1" si="154"/>
        <v>1832.88</v>
      </c>
      <c r="K551" s="56">
        <f t="shared" ca="1" si="154"/>
        <v>1832.88</v>
      </c>
      <c r="L551" s="56">
        <f t="shared" ca="1" si="154"/>
        <v>1832.88</v>
      </c>
      <c r="M551" s="56">
        <f t="shared" ca="1" si="154"/>
        <v>1832.88</v>
      </c>
      <c r="N551" s="56">
        <f t="shared" ca="1" si="154"/>
        <v>1832.88</v>
      </c>
      <c r="O551" s="56">
        <f t="shared" ca="1" si="154"/>
        <v>2291.1000000000004</v>
      </c>
      <c r="P551" s="56">
        <f t="shared" ca="1" si="154"/>
        <v>2291.1000000000004</v>
      </c>
      <c r="Q551" s="56">
        <f t="shared" ca="1" si="154"/>
        <v>2291.1000000000004</v>
      </c>
      <c r="R551" s="345">
        <f ca="1">SUM(F551:Q551)</f>
        <v>22452.78</v>
      </c>
    </row>
    <row r="552" spans="1:18" s="12" customFormat="1">
      <c r="B552" s="12" t="s">
        <v>346</v>
      </c>
      <c r="F552" s="56"/>
      <c r="G552" s="56"/>
      <c r="H552" s="56"/>
      <c r="I552" s="56"/>
      <c r="J552" s="56"/>
      <c r="K552" s="56"/>
      <c r="L552" s="56"/>
      <c r="M552" s="56"/>
      <c r="N552" s="56"/>
      <c r="O552" s="56"/>
      <c r="P552" s="56"/>
      <c r="Q552" s="56"/>
      <c r="R552" s="56"/>
    </row>
    <row r="553" spans="1:18" s="12" customFormat="1">
      <c r="C553" s="12" t="s">
        <v>403</v>
      </c>
      <c r="D553" s="711" t="s">
        <v>411</v>
      </c>
      <c r="F553" s="56">
        <f t="shared" ref="F553:Q554" ca="1" si="155">F535*F544</f>
        <v>398.32</v>
      </c>
      <c r="G553" s="56">
        <f t="shared" ca="1" si="155"/>
        <v>597.48</v>
      </c>
      <c r="H553" s="56">
        <f t="shared" ca="1" si="155"/>
        <v>597.48</v>
      </c>
      <c r="I553" s="56">
        <f t="shared" ca="1" si="155"/>
        <v>597.48</v>
      </c>
      <c r="J553" s="56">
        <f t="shared" ca="1" si="155"/>
        <v>398.32</v>
      </c>
      <c r="K553" s="56">
        <f t="shared" ca="1" si="155"/>
        <v>597.48</v>
      </c>
      <c r="L553" s="56">
        <f t="shared" ca="1" si="155"/>
        <v>597.48</v>
      </c>
      <c r="M553" s="56">
        <f t="shared" ca="1" si="155"/>
        <v>597.48</v>
      </c>
      <c r="N553" s="56">
        <f t="shared" ca="1" si="155"/>
        <v>597.48</v>
      </c>
      <c r="O553" s="56">
        <f t="shared" ca="1" si="155"/>
        <v>398.32</v>
      </c>
      <c r="P553" s="56">
        <f t="shared" ca="1" si="155"/>
        <v>398.32</v>
      </c>
      <c r="Q553" s="56">
        <f t="shared" ca="1" si="155"/>
        <v>398.32</v>
      </c>
      <c r="R553" s="345">
        <f ca="1">SUM(F553:Q553)</f>
        <v>6173.9599999999991</v>
      </c>
    </row>
    <row r="554" spans="1:18" s="12" customFormat="1">
      <c r="C554" s="12" t="s">
        <v>404</v>
      </c>
      <c r="D554" s="711" t="s">
        <v>411</v>
      </c>
      <c r="F554" s="56">
        <f t="shared" ca="1" si="155"/>
        <v>1616.45054</v>
      </c>
      <c r="G554" s="56">
        <f t="shared" ca="1" si="155"/>
        <v>4933.4432799999995</v>
      </c>
      <c r="H554" s="56">
        <f t="shared" ca="1" si="155"/>
        <v>4674.6900439999999</v>
      </c>
      <c r="I554" s="56">
        <f t="shared" ca="1" si="155"/>
        <v>4442.3186159999996</v>
      </c>
      <c r="J554" s="56">
        <f t="shared" ca="1" si="155"/>
        <v>4980.311796</v>
      </c>
      <c r="K554" s="56">
        <f t="shared" ca="1" si="155"/>
        <v>5470.9916800000001</v>
      </c>
      <c r="L554" s="56">
        <f t="shared" ca="1" si="155"/>
        <v>3311.0086839999999</v>
      </c>
      <c r="M554" s="56">
        <f t="shared" ca="1" si="155"/>
        <v>2911.5694159999998</v>
      </c>
      <c r="N554" s="56">
        <f t="shared" ca="1" si="155"/>
        <v>4280.871948</v>
      </c>
      <c r="O554" s="56">
        <f t="shared" ca="1" si="155"/>
        <v>4463.3221159999994</v>
      </c>
      <c r="P554" s="56">
        <f t="shared" ca="1" si="155"/>
        <v>4609.1224119999988</v>
      </c>
      <c r="Q554" s="56">
        <f t="shared" ca="1" si="155"/>
        <v>2544.6626279999996</v>
      </c>
      <c r="R554" s="345">
        <f ca="1">SUM(F554:Q554)</f>
        <v>48238.763159999995</v>
      </c>
    </row>
    <row r="555" spans="1:18">
      <c r="A555" s="4" t="s">
        <v>354</v>
      </c>
      <c r="C555" s="4" t="s">
        <v>378</v>
      </c>
      <c r="F555" s="54">
        <f t="shared" ref="F555:Q555" ca="1" si="156">SUM(F553:F554)</f>
        <v>2014.77054</v>
      </c>
      <c r="G555" s="54">
        <f t="shared" ca="1" si="156"/>
        <v>5530.9232799999991</v>
      </c>
      <c r="H555" s="54">
        <f t="shared" ca="1" si="156"/>
        <v>5272.1700440000004</v>
      </c>
      <c r="I555" s="54">
        <f t="shared" ca="1" si="156"/>
        <v>5039.798616</v>
      </c>
      <c r="J555" s="54">
        <f t="shared" ca="1" si="156"/>
        <v>5378.6317959999997</v>
      </c>
      <c r="K555" s="54">
        <f t="shared" ca="1" si="156"/>
        <v>6068.4716800000006</v>
      </c>
      <c r="L555" s="54">
        <f t="shared" ca="1" si="156"/>
        <v>3908.4886839999999</v>
      </c>
      <c r="M555" s="54">
        <f t="shared" ca="1" si="156"/>
        <v>3509.0494159999998</v>
      </c>
      <c r="N555" s="54">
        <f t="shared" ca="1" si="156"/>
        <v>4878.3519479999995</v>
      </c>
      <c r="O555" s="54">
        <f t="shared" ca="1" si="156"/>
        <v>4861.6421159999991</v>
      </c>
      <c r="P555" s="54">
        <f t="shared" ca="1" si="156"/>
        <v>5007.4424119999985</v>
      </c>
      <c r="Q555" s="54">
        <f t="shared" ca="1" si="156"/>
        <v>2942.9826279999997</v>
      </c>
      <c r="R555" s="54">
        <f ca="1">SUM(R553:R554)</f>
        <v>54412.723159999994</v>
      </c>
    </row>
    <row r="556" spans="1:18">
      <c r="A556" s="4" t="s">
        <v>355</v>
      </c>
      <c r="B556" s="4" t="s">
        <v>412</v>
      </c>
      <c r="D556" s="711"/>
      <c r="F556" s="54">
        <f t="shared" ref="F556:Q557" ca="1" si="157">F537*F546</f>
        <v>9.4135650000000002</v>
      </c>
      <c r="G556" s="54">
        <f t="shared" ca="1" si="157"/>
        <v>26.557580000000002</v>
      </c>
      <c r="H556" s="54">
        <f t="shared" ca="1" si="157"/>
        <v>25.274809000000001</v>
      </c>
      <c r="I556" s="54">
        <f t="shared" ca="1" si="157"/>
        <v>24.122826</v>
      </c>
      <c r="J556" s="54">
        <f t="shared" ca="1" si="157"/>
        <v>26.089931</v>
      </c>
      <c r="K556" s="54">
        <f t="shared" ca="1" si="157"/>
        <v>29.222480000000001</v>
      </c>
      <c r="L556" s="54">
        <f t="shared" ca="1" si="157"/>
        <v>18.514348999999999</v>
      </c>
      <c r="M556" s="54">
        <f t="shared" ca="1" si="157"/>
        <v>16.534126000000001</v>
      </c>
      <c r="N556" s="54">
        <f t="shared" ca="1" si="157"/>
        <v>23.322452999999999</v>
      </c>
      <c r="O556" s="54">
        <f t="shared" ca="1" si="157"/>
        <v>23.526951</v>
      </c>
      <c r="P556" s="54">
        <f t="shared" ca="1" si="157"/>
        <v>24.249756999999995</v>
      </c>
      <c r="Q556" s="54">
        <f t="shared" ca="1" si="157"/>
        <v>14.015182999999999</v>
      </c>
      <c r="R556" s="718">
        <f ca="1">SUM(F556:Q556)</f>
        <v>260.84400999999997</v>
      </c>
    </row>
    <row r="557" spans="1:18">
      <c r="A557" s="4" t="s">
        <v>354</v>
      </c>
      <c r="B557" s="4" t="s">
        <v>370</v>
      </c>
      <c r="D557" s="711" t="s">
        <v>411</v>
      </c>
      <c r="F557" s="15">
        <f t="shared" ca="1" si="157"/>
        <v>0</v>
      </c>
      <c r="G557" s="15">
        <f t="shared" ca="1" si="157"/>
        <v>862.49999999999989</v>
      </c>
      <c r="H557" s="15">
        <f t="shared" ca="1" si="157"/>
        <v>862.49999999999989</v>
      </c>
      <c r="I557" s="15">
        <f t="shared" ca="1" si="157"/>
        <v>862.49999999999989</v>
      </c>
      <c r="J557" s="15">
        <f t="shared" ca="1" si="157"/>
        <v>862.49999999999989</v>
      </c>
      <c r="K557" s="15">
        <f t="shared" ca="1" si="157"/>
        <v>862.49999999999989</v>
      </c>
      <c r="L557" s="15">
        <f t="shared" ca="1" si="157"/>
        <v>862.49999999999989</v>
      </c>
      <c r="M557" s="15">
        <f t="shared" ca="1" si="157"/>
        <v>862.49999999999989</v>
      </c>
      <c r="N557" s="15">
        <f t="shared" ca="1" si="157"/>
        <v>862.49999999999989</v>
      </c>
      <c r="O557" s="15">
        <f t="shared" ca="1" si="157"/>
        <v>862.49999999999989</v>
      </c>
      <c r="P557" s="15">
        <f t="shared" ca="1" si="157"/>
        <v>862.49999999999989</v>
      </c>
      <c r="Q557" s="15">
        <f t="shared" ca="1" si="157"/>
        <v>862.49999999999989</v>
      </c>
      <c r="R557" s="345">
        <f ca="1">SUM(F557:Q557)</f>
        <v>9487.4999999999982</v>
      </c>
    </row>
    <row r="558" spans="1:18" s="12" customFormat="1">
      <c r="A558" s="12" t="s">
        <v>354</v>
      </c>
      <c r="B558" s="12" t="s">
        <v>372</v>
      </c>
      <c r="D558" s="711" t="s">
        <v>411</v>
      </c>
      <c r="F558" s="145">
        <f ca="1">[113]Data!C247</f>
        <v>0</v>
      </c>
      <c r="G558" s="145">
        <f ca="1">[113]Data!D247</f>
        <v>0</v>
      </c>
      <c r="H558" s="145">
        <f ca="1">[113]Data!E247</f>
        <v>0</v>
      </c>
      <c r="I558" s="145">
        <f ca="1">[113]Data!F247</f>
        <v>0</v>
      </c>
      <c r="J558" s="145">
        <f ca="1">[113]Data!G247</f>
        <v>0</v>
      </c>
      <c r="K558" s="145">
        <f ca="1">[113]Data!H247</f>
        <v>0</v>
      </c>
      <c r="L558" s="145">
        <f ca="1">[113]Data!I247</f>
        <v>0</v>
      </c>
      <c r="M558" s="145">
        <f ca="1">[113]Data!J247</f>
        <v>0</v>
      </c>
      <c r="N558" s="145">
        <f ca="1">[113]Data!K247</f>
        <v>0</v>
      </c>
      <c r="O558" s="145">
        <f ca="1">[113]Data!L247</f>
        <v>0</v>
      </c>
      <c r="P558" s="145">
        <f ca="1">[113]Data!M247</f>
        <v>0</v>
      </c>
      <c r="Q558" s="145">
        <f ca="1">[113]Data!N247</f>
        <v>0</v>
      </c>
      <c r="R558" s="345">
        <f ca="1">SUM(F558:Q558)</f>
        <v>0</v>
      </c>
    </row>
    <row r="559" spans="1:18">
      <c r="B559" s="4" t="s">
        <v>357</v>
      </c>
      <c r="F559" s="54">
        <f t="shared" ref="F559:Q559" ca="1" si="158">F551+F555+F556+F557+F558</f>
        <v>2940.6241049999999</v>
      </c>
      <c r="G559" s="54">
        <f t="shared" ca="1" si="158"/>
        <v>8252.8608599999989</v>
      </c>
      <c r="H559" s="54">
        <f t="shared" ca="1" si="158"/>
        <v>7992.8248530000001</v>
      </c>
      <c r="I559" s="54">
        <f t="shared" ca="1" si="158"/>
        <v>7759.301442</v>
      </c>
      <c r="J559" s="54">
        <f t="shared" ca="1" si="158"/>
        <v>8100.1017270000002</v>
      </c>
      <c r="K559" s="54">
        <f t="shared" ca="1" si="158"/>
        <v>8793.0741600000001</v>
      </c>
      <c r="L559" s="54">
        <f t="shared" ca="1" si="158"/>
        <v>6622.3830330000001</v>
      </c>
      <c r="M559" s="54">
        <f t="shared" ca="1" si="158"/>
        <v>6220.9635419999995</v>
      </c>
      <c r="N559" s="54">
        <f t="shared" ca="1" si="158"/>
        <v>7597.0544009999994</v>
      </c>
      <c r="O559" s="54">
        <f t="shared" ca="1" si="158"/>
        <v>8038.7690669999993</v>
      </c>
      <c r="P559" s="54">
        <f t="shared" ca="1" si="158"/>
        <v>8185.2921689999985</v>
      </c>
      <c r="Q559" s="54">
        <f t="shared" ca="1" si="158"/>
        <v>6110.5978110000005</v>
      </c>
      <c r="R559" s="54">
        <f ca="1">R551+R555+R556+R557+R558</f>
        <v>86613.847169999994</v>
      </c>
    </row>
    <row r="560" spans="1:18">
      <c r="F560" s="15"/>
      <c r="G560" s="15"/>
      <c r="H560" s="15"/>
      <c r="I560" s="15"/>
      <c r="J560" s="15"/>
      <c r="K560" s="15"/>
      <c r="L560" s="15"/>
      <c r="M560" s="15"/>
      <c r="N560" s="15"/>
      <c r="O560" s="15"/>
      <c r="P560" s="15"/>
      <c r="Q560" s="15"/>
      <c r="R560" s="15"/>
    </row>
    <row r="561" spans="1:18">
      <c r="A561" s="4" t="s">
        <v>358</v>
      </c>
      <c r="B561" s="4" t="s">
        <v>349</v>
      </c>
      <c r="F561" s="15">
        <f t="shared" ref="F561:Q561" ca="1" si="159">F556</f>
        <v>9.4135650000000002</v>
      </c>
      <c r="G561" s="15">
        <f t="shared" ca="1" si="159"/>
        <v>26.557580000000002</v>
      </c>
      <c r="H561" s="15">
        <f t="shared" ca="1" si="159"/>
        <v>25.274809000000001</v>
      </c>
      <c r="I561" s="15">
        <f t="shared" ca="1" si="159"/>
        <v>24.122826</v>
      </c>
      <c r="J561" s="15">
        <f t="shared" ca="1" si="159"/>
        <v>26.089931</v>
      </c>
      <c r="K561" s="15">
        <f t="shared" ca="1" si="159"/>
        <v>29.222480000000001</v>
      </c>
      <c r="L561" s="15">
        <f t="shared" ca="1" si="159"/>
        <v>18.514348999999999</v>
      </c>
      <c r="M561" s="15">
        <f t="shared" ca="1" si="159"/>
        <v>16.534126000000001</v>
      </c>
      <c r="N561" s="15">
        <f t="shared" ca="1" si="159"/>
        <v>23.322452999999999</v>
      </c>
      <c r="O561" s="15">
        <f t="shared" ca="1" si="159"/>
        <v>23.526951</v>
      </c>
      <c r="P561" s="15">
        <f t="shared" ca="1" si="159"/>
        <v>24.249756999999995</v>
      </c>
      <c r="Q561" s="15">
        <f t="shared" ca="1" si="159"/>
        <v>14.015182999999999</v>
      </c>
      <c r="R561" s="345">
        <f ca="1">SUM(F561:Q561)</f>
        <v>260.84400999999997</v>
      </c>
    </row>
    <row r="562" spans="1:18">
      <c r="F562" s="15"/>
      <c r="G562" s="15"/>
      <c r="H562" s="15"/>
      <c r="I562" s="15"/>
      <c r="J562" s="15"/>
      <c r="K562" s="15"/>
      <c r="L562" s="15"/>
      <c r="M562" s="15"/>
      <c r="N562" s="15"/>
      <c r="O562" s="15"/>
      <c r="P562" s="15"/>
      <c r="Q562" s="15"/>
      <c r="R562" s="144"/>
    </row>
    <row r="563" spans="1:18">
      <c r="B563" s="231" t="s">
        <v>413</v>
      </c>
      <c r="C563" s="231"/>
      <c r="F563" s="18"/>
      <c r="G563" s="18"/>
    </row>
    <row r="564" spans="1:18">
      <c r="B564" s="231" t="s">
        <v>132</v>
      </c>
      <c r="C564" s="231"/>
      <c r="F564" s="18"/>
      <c r="G564" s="18"/>
    </row>
    <row r="565" spans="1:18">
      <c r="B565" s="4" t="s">
        <v>359</v>
      </c>
      <c r="D565" s="711" t="s">
        <v>395</v>
      </c>
      <c r="E565" s="4" t="s">
        <v>360</v>
      </c>
      <c r="F565" s="725">
        <f t="shared" ref="F565:Q565" ca="1" si="160">F216</f>
        <v>926.71</v>
      </c>
      <c r="G565" s="725">
        <f t="shared" ca="1" si="160"/>
        <v>926.71</v>
      </c>
      <c r="H565" s="725">
        <f t="shared" ca="1" si="160"/>
        <v>926.71</v>
      </c>
      <c r="I565" s="725">
        <f t="shared" ca="1" si="160"/>
        <v>926.71</v>
      </c>
      <c r="J565" s="732">
        <f t="shared" ca="1" si="160"/>
        <v>926.71</v>
      </c>
      <c r="K565" s="732">
        <f t="shared" ca="1" si="160"/>
        <v>926.71</v>
      </c>
      <c r="L565" s="732">
        <f t="shared" ca="1" si="160"/>
        <v>926.71</v>
      </c>
      <c r="M565" s="732">
        <f t="shared" ca="1" si="160"/>
        <v>926.71</v>
      </c>
      <c r="N565" s="732">
        <f t="shared" ca="1" si="160"/>
        <v>926.71</v>
      </c>
      <c r="O565" s="732">
        <f t="shared" ca="1" si="160"/>
        <v>926.71</v>
      </c>
      <c r="P565" s="732">
        <f t="shared" ca="1" si="160"/>
        <v>926.71</v>
      </c>
      <c r="Q565" s="732">
        <f t="shared" ca="1" si="160"/>
        <v>926.71</v>
      </c>
    </row>
    <row r="566" spans="1:18">
      <c r="B566" s="4" t="s">
        <v>346</v>
      </c>
      <c r="F566" s="713"/>
      <c r="G566" s="713"/>
      <c r="H566" s="713"/>
      <c r="I566" s="713"/>
      <c r="J566" s="731"/>
      <c r="K566" s="731"/>
      <c r="L566" s="731"/>
      <c r="M566" s="731"/>
      <c r="N566" s="731"/>
      <c r="O566" s="731"/>
      <c r="P566" s="731"/>
      <c r="Q566" s="731"/>
    </row>
    <row r="567" spans="1:18">
      <c r="C567" s="4" t="s">
        <v>391</v>
      </c>
      <c r="D567" s="711" t="s">
        <v>395</v>
      </c>
      <c r="E567" s="4" t="s">
        <v>361</v>
      </c>
      <c r="F567" s="713">
        <f t="shared" ref="F567:Q574" ca="1" si="161">F218</f>
        <v>0.14454</v>
      </c>
      <c r="G567" s="713">
        <f t="shared" ca="1" si="161"/>
        <v>0.14454</v>
      </c>
      <c r="H567" s="713">
        <f t="shared" ca="1" si="161"/>
        <v>0.14454</v>
      </c>
      <c r="I567" s="713">
        <f t="shared" ca="1" si="161"/>
        <v>0.14454</v>
      </c>
      <c r="J567" s="731">
        <f t="shared" ca="1" si="161"/>
        <v>0.14454</v>
      </c>
      <c r="K567" s="731">
        <f t="shared" ca="1" si="161"/>
        <v>0.14454</v>
      </c>
      <c r="L567" s="731">
        <f t="shared" ca="1" si="161"/>
        <v>0.14454</v>
      </c>
      <c r="M567" s="731">
        <f t="shared" ca="1" si="161"/>
        <v>0.14454</v>
      </c>
      <c r="N567" s="731">
        <f t="shared" ca="1" si="161"/>
        <v>0.14454</v>
      </c>
      <c r="O567" s="731">
        <f t="shared" ca="1" si="161"/>
        <v>0.14454</v>
      </c>
      <c r="P567" s="731">
        <f t="shared" ca="1" si="161"/>
        <v>0.14454</v>
      </c>
      <c r="Q567" s="731">
        <f t="shared" ca="1" si="161"/>
        <v>0.14454</v>
      </c>
    </row>
    <row r="568" spans="1:18">
      <c r="C568" s="4" t="s">
        <v>392</v>
      </c>
      <c r="D568" s="711" t="s">
        <v>395</v>
      </c>
      <c r="E568" s="4" t="s">
        <v>361</v>
      </c>
      <c r="F568" s="713">
        <f t="shared" ca="1" si="161"/>
        <v>8.7349999999999997E-2</v>
      </c>
      <c r="G568" s="713">
        <f t="shared" ca="1" si="161"/>
        <v>8.7349999999999997E-2</v>
      </c>
      <c r="H568" s="713">
        <f t="shared" ca="1" si="161"/>
        <v>8.7349999999999997E-2</v>
      </c>
      <c r="I568" s="713">
        <f t="shared" ca="1" si="161"/>
        <v>8.7349999999999997E-2</v>
      </c>
      <c r="J568" s="731">
        <f t="shared" ca="1" si="161"/>
        <v>8.7349999999999997E-2</v>
      </c>
      <c r="K568" s="731">
        <f t="shared" ca="1" si="161"/>
        <v>8.7349999999999997E-2</v>
      </c>
      <c r="L568" s="731">
        <f t="shared" ca="1" si="161"/>
        <v>8.7349999999999997E-2</v>
      </c>
      <c r="M568" s="731">
        <f t="shared" ca="1" si="161"/>
        <v>8.7349999999999997E-2</v>
      </c>
      <c r="N568" s="731">
        <f t="shared" ca="1" si="161"/>
        <v>8.7349999999999997E-2</v>
      </c>
      <c r="O568" s="731">
        <f t="shared" ca="1" si="161"/>
        <v>8.7349999999999997E-2</v>
      </c>
      <c r="P568" s="731">
        <f t="shared" ca="1" si="161"/>
        <v>8.7349999999999997E-2</v>
      </c>
      <c r="Q568" s="731">
        <f t="shared" ca="1" si="161"/>
        <v>8.7349999999999997E-2</v>
      </c>
    </row>
    <row r="569" spans="1:18">
      <c r="C569" s="4" t="s">
        <v>396</v>
      </c>
      <c r="D569" s="711" t="s">
        <v>395</v>
      </c>
      <c r="E569" s="4" t="s">
        <v>361</v>
      </c>
      <c r="F569" s="713">
        <f t="shared" ca="1" si="161"/>
        <v>5.5579999999999997E-2</v>
      </c>
      <c r="G569" s="713">
        <f t="shared" ca="1" si="161"/>
        <v>5.5579999999999997E-2</v>
      </c>
      <c r="H569" s="713">
        <f t="shared" ca="1" si="161"/>
        <v>5.5579999999999997E-2</v>
      </c>
      <c r="I569" s="713">
        <f t="shared" ca="1" si="161"/>
        <v>5.5579999999999997E-2</v>
      </c>
      <c r="J569" s="731">
        <f t="shared" ca="1" si="161"/>
        <v>5.5579999999999997E-2</v>
      </c>
      <c r="K569" s="731">
        <f t="shared" ca="1" si="161"/>
        <v>5.5579999999999997E-2</v>
      </c>
      <c r="L569" s="731">
        <f t="shared" ca="1" si="161"/>
        <v>5.5579999999999997E-2</v>
      </c>
      <c r="M569" s="731">
        <f t="shared" ca="1" si="161"/>
        <v>5.5579999999999997E-2</v>
      </c>
      <c r="N569" s="731">
        <f t="shared" ca="1" si="161"/>
        <v>5.5579999999999997E-2</v>
      </c>
      <c r="O569" s="731">
        <f t="shared" ca="1" si="161"/>
        <v>5.5579999999999997E-2</v>
      </c>
      <c r="P569" s="731">
        <f t="shared" ca="1" si="161"/>
        <v>5.5579999999999997E-2</v>
      </c>
      <c r="Q569" s="731">
        <f t="shared" ca="1" si="161"/>
        <v>5.5579999999999997E-2</v>
      </c>
    </row>
    <row r="570" spans="1:18">
      <c r="C570" s="4" t="s">
        <v>397</v>
      </c>
      <c r="D570" s="711" t="s">
        <v>395</v>
      </c>
      <c r="E570" s="4" t="s">
        <v>361</v>
      </c>
      <c r="F570" s="713">
        <f t="shared" ca="1" si="161"/>
        <v>3.5639999999999998E-2</v>
      </c>
      <c r="G570" s="713">
        <f t="shared" ca="1" si="161"/>
        <v>3.5639999999999998E-2</v>
      </c>
      <c r="H570" s="713">
        <f t="shared" ca="1" si="161"/>
        <v>3.5639999999999998E-2</v>
      </c>
      <c r="I570" s="713">
        <f t="shared" ca="1" si="161"/>
        <v>3.5639999999999998E-2</v>
      </c>
      <c r="J570" s="731">
        <f t="shared" ca="1" si="161"/>
        <v>3.5639999999999998E-2</v>
      </c>
      <c r="K570" s="731">
        <f t="shared" ca="1" si="161"/>
        <v>3.5639999999999998E-2</v>
      </c>
      <c r="L570" s="731">
        <f t="shared" ca="1" si="161"/>
        <v>3.5639999999999998E-2</v>
      </c>
      <c r="M570" s="731">
        <f t="shared" ca="1" si="161"/>
        <v>3.5639999999999998E-2</v>
      </c>
      <c r="N570" s="731">
        <f t="shared" ca="1" si="161"/>
        <v>3.5639999999999998E-2</v>
      </c>
      <c r="O570" s="731">
        <f t="shared" ca="1" si="161"/>
        <v>3.5639999999999998E-2</v>
      </c>
      <c r="P570" s="731">
        <f t="shared" ca="1" si="161"/>
        <v>3.5639999999999998E-2</v>
      </c>
      <c r="Q570" s="731">
        <f t="shared" ca="1" si="161"/>
        <v>3.5639999999999998E-2</v>
      </c>
    </row>
    <row r="571" spans="1:18">
      <c r="C571" s="4" t="s">
        <v>398</v>
      </c>
      <c r="D571" s="711" t="s">
        <v>395</v>
      </c>
      <c r="E571" s="4" t="s">
        <v>361</v>
      </c>
      <c r="F571" s="713">
        <f t="shared" ca="1" si="161"/>
        <v>2.564E-2</v>
      </c>
      <c r="G571" s="713">
        <f t="shared" ca="1" si="161"/>
        <v>2.564E-2</v>
      </c>
      <c r="H571" s="713">
        <f t="shared" ca="1" si="161"/>
        <v>2.564E-2</v>
      </c>
      <c r="I571" s="713">
        <f t="shared" ca="1" si="161"/>
        <v>2.564E-2</v>
      </c>
      <c r="J571" s="731">
        <f t="shared" ca="1" si="161"/>
        <v>2.564E-2</v>
      </c>
      <c r="K571" s="731">
        <f t="shared" ca="1" si="161"/>
        <v>2.564E-2</v>
      </c>
      <c r="L571" s="731">
        <f t="shared" ca="1" si="161"/>
        <v>2.564E-2</v>
      </c>
      <c r="M571" s="731">
        <f t="shared" ca="1" si="161"/>
        <v>2.564E-2</v>
      </c>
      <c r="N571" s="731">
        <f t="shared" ca="1" si="161"/>
        <v>2.564E-2</v>
      </c>
      <c r="O571" s="731">
        <f t="shared" ca="1" si="161"/>
        <v>2.564E-2</v>
      </c>
      <c r="P571" s="731">
        <f t="shared" ca="1" si="161"/>
        <v>2.564E-2</v>
      </c>
      <c r="Q571" s="731">
        <f t="shared" ca="1" si="161"/>
        <v>2.564E-2</v>
      </c>
    </row>
    <row r="572" spans="1:18">
      <c r="C572" s="4" t="s">
        <v>399</v>
      </c>
      <c r="D572" s="711" t="s">
        <v>395</v>
      </c>
      <c r="E572" s="4" t="s">
        <v>361</v>
      </c>
      <c r="F572" s="713">
        <f t="shared" ca="1" si="161"/>
        <v>1.9769999999999999E-2</v>
      </c>
      <c r="G572" s="713">
        <f t="shared" ca="1" si="161"/>
        <v>1.9769999999999999E-2</v>
      </c>
      <c r="H572" s="713">
        <f t="shared" ca="1" si="161"/>
        <v>1.9769999999999999E-2</v>
      </c>
      <c r="I572" s="713">
        <f t="shared" ca="1" si="161"/>
        <v>1.9769999999999999E-2</v>
      </c>
      <c r="J572" s="731">
        <f t="shared" ca="1" si="161"/>
        <v>1.9769999999999999E-2</v>
      </c>
      <c r="K572" s="731">
        <f t="shared" ca="1" si="161"/>
        <v>1.9769999999999999E-2</v>
      </c>
      <c r="L572" s="731">
        <f t="shared" ca="1" si="161"/>
        <v>1.9769999999999999E-2</v>
      </c>
      <c r="M572" s="731">
        <f t="shared" ca="1" si="161"/>
        <v>1.9769999999999999E-2</v>
      </c>
      <c r="N572" s="731">
        <f t="shared" ca="1" si="161"/>
        <v>1.9769999999999999E-2</v>
      </c>
      <c r="O572" s="731">
        <f t="shared" ca="1" si="161"/>
        <v>1.9769999999999999E-2</v>
      </c>
      <c r="P572" s="731">
        <f t="shared" ca="1" si="161"/>
        <v>1.9769999999999999E-2</v>
      </c>
      <c r="Q572" s="731">
        <f t="shared" ca="1" si="161"/>
        <v>1.9769999999999999E-2</v>
      </c>
    </row>
    <row r="573" spans="1:18">
      <c r="B573" s="12" t="s">
        <v>383</v>
      </c>
      <c r="D573" s="714" t="s">
        <v>395</v>
      </c>
      <c r="E573" s="12" t="s">
        <v>361</v>
      </c>
      <c r="F573" s="713">
        <f t="shared" ca="1" si="161"/>
        <v>6.9999999999999999E-4</v>
      </c>
      <c r="G573" s="713">
        <f t="shared" ca="1" si="161"/>
        <v>6.9999999999999999E-4</v>
      </c>
      <c r="H573" s="713">
        <f t="shared" ca="1" si="161"/>
        <v>6.9999999999999999E-4</v>
      </c>
      <c r="I573" s="713">
        <f t="shared" ca="1" si="161"/>
        <v>6.9999999999999999E-4</v>
      </c>
      <c r="J573" s="731">
        <f t="shared" ca="1" si="161"/>
        <v>6.9999999999999999E-4</v>
      </c>
      <c r="K573" s="731">
        <f t="shared" ca="1" si="161"/>
        <v>6.9999999999999999E-4</v>
      </c>
      <c r="L573" s="731">
        <f t="shared" ca="1" si="161"/>
        <v>6.9999999999999999E-4</v>
      </c>
      <c r="M573" s="731">
        <f t="shared" ca="1" si="161"/>
        <v>6.9999999999999999E-4</v>
      </c>
      <c r="N573" s="731">
        <f t="shared" ca="1" si="161"/>
        <v>6.9999999999999999E-4</v>
      </c>
      <c r="O573" s="731">
        <f t="shared" ca="1" si="161"/>
        <v>6.9999999999999999E-4</v>
      </c>
      <c r="P573" s="731">
        <f t="shared" ca="1" si="161"/>
        <v>6.9999999999999999E-4</v>
      </c>
      <c r="Q573" s="731">
        <f t="shared" ca="1" si="161"/>
        <v>6.9999999999999999E-4</v>
      </c>
    </row>
    <row r="574" spans="1:18">
      <c r="B574" s="4" t="s">
        <v>370</v>
      </c>
      <c r="D574" s="711" t="s">
        <v>395</v>
      </c>
      <c r="E574" s="4" t="s">
        <v>361</v>
      </c>
      <c r="F574" s="725">
        <f t="shared" ca="1" si="161"/>
        <v>1.1499999999999999</v>
      </c>
      <c r="G574" s="725">
        <f t="shared" ca="1" si="161"/>
        <v>1.1499999999999999</v>
      </c>
      <c r="H574" s="725">
        <f t="shared" ca="1" si="161"/>
        <v>1.1499999999999999</v>
      </c>
      <c r="I574" s="725">
        <f t="shared" ca="1" si="161"/>
        <v>1.1499999999999999</v>
      </c>
      <c r="J574" s="732">
        <f t="shared" ca="1" si="161"/>
        <v>1.1499999999999999</v>
      </c>
      <c r="K574" s="732">
        <f t="shared" ca="1" si="161"/>
        <v>1.1499999999999999</v>
      </c>
      <c r="L574" s="732">
        <f t="shared" ca="1" si="161"/>
        <v>1.1499999999999999</v>
      </c>
      <c r="M574" s="732">
        <f t="shared" ca="1" si="161"/>
        <v>1.1499999999999999</v>
      </c>
      <c r="N574" s="732">
        <f t="shared" ca="1" si="161"/>
        <v>1.1499999999999999</v>
      </c>
      <c r="O574" s="732">
        <f t="shared" ca="1" si="161"/>
        <v>1.1499999999999999</v>
      </c>
      <c r="P574" s="732">
        <f t="shared" ca="1" si="161"/>
        <v>1.1499999999999999</v>
      </c>
      <c r="Q574" s="732">
        <f t="shared" ca="1" si="161"/>
        <v>1.1499999999999999</v>
      </c>
    </row>
    <row r="575" spans="1:18" s="12" customFormat="1">
      <c r="B575" s="12" t="s">
        <v>372</v>
      </c>
      <c r="D575" s="711" t="s">
        <v>395</v>
      </c>
      <c r="E575" s="12" t="s">
        <v>205</v>
      </c>
      <c r="F575" s="715"/>
      <c r="G575" s="715"/>
      <c r="H575" s="715"/>
      <c r="I575" s="715"/>
    </row>
    <row r="576" spans="1:18" s="12" customFormat="1">
      <c r="F576" s="117"/>
      <c r="G576" s="117"/>
    </row>
    <row r="577" spans="1:20" s="12" customFormat="1">
      <c r="B577" s="696" t="s">
        <v>387</v>
      </c>
      <c r="F577" s="117"/>
      <c r="G577" s="117"/>
    </row>
    <row r="578" spans="1:20" s="12" customFormat="1">
      <c r="B578" s="12" t="s">
        <v>205</v>
      </c>
      <c r="D578" s="711" t="s">
        <v>395</v>
      </c>
      <c r="E578" s="12" t="s">
        <v>205</v>
      </c>
      <c r="F578" s="699">
        <f ca="1">[113]Data!C214</f>
        <v>9</v>
      </c>
      <c r="G578" s="699">
        <f ca="1">[113]Data!D214</f>
        <v>8</v>
      </c>
      <c r="H578" s="699">
        <f ca="1">[113]Data!E214</f>
        <v>8</v>
      </c>
      <c r="I578" s="699">
        <f ca="1">[113]Data!F214</f>
        <v>8</v>
      </c>
      <c r="J578" s="699">
        <f ca="1">[113]Data!G214</f>
        <v>8</v>
      </c>
      <c r="K578" s="699">
        <f ca="1">[113]Data!H214</f>
        <v>8</v>
      </c>
      <c r="L578" s="699">
        <f ca="1">[113]Data!I214</f>
        <v>8</v>
      </c>
      <c r="M578" s="699">
        <f ca="1">[113]Data!J214</f>
        <v>8</v>
      </c>
      <c r="N578" s="699">
        <f ca="1">[113]Data!K214</f>
        <v>8</v>
      </c>
      <c r="O578" s="699">
        <f ca="1">[113]Data!L214</f>
        <v>7.0000000000000009</v>
      </c>
      <c r="P578" s="699">
        <f ca="1">[113]Data!M214</f>
        <v>7.0000000000000009</v>
      </c>
      <c r="Q578" s="699">
        <f ca="1">[113]Data!N214</f>
        <v>6.033332669996617</v>
      </c>
      <c r="R578" s="716">
        <f ca="1">SUM(F578:Q578)</f>
        <v>93.033332669996611</v>
      </c>
    </row>
    <row r="579" spans="1:20" s="12" customFormat="1">
      <c r="B579" s="12" t="s">
        <v>104</v>
      </c>
      <c r="F579" s="701"/>
      <c r="G579" s="701"/>
      <c r="H579" s="701"/>
      <c r="I579" s="701"/>
      <c r="J579" s="701"/>
      <c r="K579" s="701"/>
      <c r="L579" s="701"/>
      <c r="M579" s="701"/>
      <c r="N579" s="701"/>
      <c r="O579" s="701"/>
      <c r="P579" s="701"/>
      <c r="Q579" s="701"/>
    </row>
    <row r="580" spans="1:20" s="12" customFormat="1">
      <c r="C580" s="12" t="s">
        <v>391</v>
      </c>
      <c r="D580" s="711" t="s">
        <v>395</v>
      </c>
      <c r="E580" s="12" t="s">
        <v>207</v>
      </c>
      <c r="F580" s="102">
        <f ca="1">'[113](C) Rev at Actual Rates'!F580</f>
        <v>225833</v>
      </c>
      <c r="G580" s="102">
        <f ca="1">'[113](C) Rev at Actual Rates'!G580</f>
        <v>200000</v>
      </c>
      <c r="H580" s="102">
        <f ca="1">'[113](C) Rev at Actual Rates'!H580</f>
        <v>200000</v>
      </c>
      <c r="I580" s="102">
        <f ca="1">'[113](C) Rev at Actual Rates'!I580</f>
        <v>200000</v>
      </c>
      <c r="J580" s="102">
        <f ca="1">'[113](C) Rev at Actual Rates'!J580</f>
        <v>200000</v>
      </c>
      <c r="K580" s="102">
        <f ca="1">'[113](C) Rev at Actual Rates'!K580</f>
        <v>200000</v>
      </c>
      <c r="L580" s="102">
        <f ca="1">'[113](C) Rev at Actual Rates'!L580</f>
        <v>200000</v>
      </c>
      <c r="M580" s="102">
        <f ca="1">'[113](C) Rev at Actual Rates'!M580</f>
        <v>199802.77</v>
      </c>
      <c r="N580" s="102">
        <f ca="1">'[113](C) Rev at Actual Rates'!N580</f>
        <v>191256.97</v>
      </c>
      <c r="O580" s="102">
        <f ca="1">'[113](C) Rev at Actual Rates'!O580</f>
        <v>175000</v>
      </c>
      <c r="P580" s="102">
        <f ca="1">'[113](C) Rev at Actual Rates'!P580</f>
        <v>175000</v>
      </c>
      <c r="Q580" s="102">
        <f ca="1">'[113](C) Rev at Actual Rates'!Q580</f>
        <v>175000</v>
      </c>
      <c r="R580" s="716">
        <f t="shared" ref="R580:R587" ca="1" si="162">SUM(F580:Q580)</f>
        <v>2341892.7400000002</v>
      </c>
      <c r="S580" s="716"/>
    </row>
    <row r="581" spans="1:20" s="12" customFormat="1">
      <c r="C581" s="12" t="s">
        <v>392</v>
      </c>
      <c r="D581" s="711" t="s">
        <v>395</v>
      </c>
      <c r="E581" s="12" t="s">
        <v>207</v>
      </c>
      <c r="F581" s="102">
        <f ca="1">'[113](C) Rev at Actual Rates'!F581</f>
        <v>225834</v>
      </c>
      <c r="G581" s="102">
        <f ca="1">'[113](C) Rev at Actual Rates'!G581</f>
        <v>200000</v>
      </c>
      <c r="H581" s="102">
        <f ca="1">'[113](C) Rev at Actual Rates'!H581</f>
        <v>200000</v>
      </c>
      <c r="I581" s="102">
        <f ca="1">'[113](C) Rev at Actual Rates'!I581</f>
        <v>200000</v>
      </c>
      <c r="J581" s="102">
        <f ca="1">'[113](C) Rev at Actual Rates'!J581</f>
        <v>200000</v>
      </c>
      <c r="K581" s="102">
        <f ca="1">'[113](C) Rev at Actual Rates'!K581</f>
        <v>200000</v>
      </c>
      <c r="L581" s="102">
        <f ca="1">'[113](C) Rev at Actual Rates'!L581</f>
        <v>200000</v>
      </c>
      <c r="M581" s="102">
        <f ca="1">'[113](C) Rev at Actual Rates'!M581</f>
        <v>175000</v>
      </c>
      <c r="N581" s="102">
        <f ca="1">'[113](C) Rev at Actual Rates'!N581</f>
        <v>175000</v>
      </c>
      <c r="O581" s="102">
        <f ca="1">'[113](C) Rev at Actual Rates'!O581</f>
        <v>175000</v>
      </c>
      <c r="P581" s="102">
        <f ca="1">'[113](C) Rev at Actual Rates'!P581</f>
        <v>175000</v>
      </c>
      <c r="Q581" s="102">
        <f ca="1">'[113](C) Rev at Actual Rates'!Q581</f>
        <v>175000</v>
      </c>
      <c r="R581" s="716">
        <f t="shared" ca="1" si="162"/>
        <v>2300834</v>
      </c>
      <c r="S581" s="716"/>
    </row>
    <row r="582" spans="1:20" s="12" customFormat="1">
      <c r="C582" s="12" t="s">
        <v>396</v>
      </c>
      <c r="D582" s="711" t="s">
        <v>395</v>
      </c>
      <c r="E582" s="12" t="s">
        <v>207</v>
      </c>
      <c r="F582" s="102">
        <f ca="1">'[113](C) Rev at Actual Rates'!F582</f>
        <v>429814.23</v>
      </c>
      <c r="G582" s="102">
        <f ca="1">'[113](C) Rev at Actual Rates'!G582</f>
        <v>400000</v>
      </c>
      <c r="H582" s="102">
        <f ca="1">'[113](C) Rev at Actual Rates'!H582</f>
        <v>400000</v>
      </c>
      <c r="I582" s="102">
        <f ca="1">'[113](C) Rev at Actual Rates'!I582</f>
        <v>400000</v>
      </c>
      <c r="J582" s="102">
        <f ca="1">'[113](C) Rev at Actual Rates'!J582</f>
        <v>400000</v>
      </c>
      <c r="K582" s="102">
        <f ca="1">'[113](C) Rev at Actual Rates'!K582</f>
        <v>400000</v>
      </c>
      <c r="L582" s="102">
        <f ca="1">'[113](C) Rev at Actual Rates'!L582</f>
        <v>375201.58</v>
      </c>
      <c r="M582" s="102">
        <f ca="1">'[113](C) Rev at Actual Rates'!M582</f>
        <v>350000</v>
      </c>
      <c r="N582" s="102">
        <f ca="1">'[113](C) Rev at Actual Rates'!N582</f>
        <v>350000</v>
      </c>
      <c r="O582" s="102">
        <f ca="1">'[113](C) Rev at Actual Rates'!O582</f>
        <v>350000</v>
      </c>
      <c r="P582" s="102">
        <f ca="1">'[113](C) Rev at Actual Rates'!P582</f>
        <v>350000</v>
      </c>
      <c r="Q582" s="102">
        <f ca="1">'[113](C) Rev at Actual Rates'!Q582</f>
        <v>350000</v>
      </c>
      <c r="R582" s="716">
        <f t="shared" ca="1" si="162"/>
        <v>4555015.8100000005</v>
      </c>
      <c r="S582" s="716"/>
    </row>
    <row r="583" spans="1:20" s="12" customFormat="1">
      <c r="C583" s="12" t="s">
        <v>397</v>
      </c>
      <c r="D583" s="711" t="s">
        <v>395</v>
      </c>
      <c r="E583" s="12" t="s">
        <v>207</v>
      </c>
      <c r="F583" s="102">
        <f ca="1">'[113](C) Rev at Actual Rates'!F583</f>
        <v>800000</v>
      </c>
      <c r="G583" s="102">
        <f ca="1">'[113](C) Rev at Actual Rates'!G583</f>
        <v>800000</v>
      </c>
      <c r="H583" s="102">
        <f ca="1">'[113](C) Rev at Actual Rates'!H583</f>
        <v>800000</v>
      </c>
      <c r="I583" s="102">
        <f ca="1">'[113](C) Rev at Actual Rates'!I583</f>
        <v>800000</v>
      </c>
      <c r="J583" s="102">
        <f ca="1">'[113](C) Rev at Actual Rates'!J583</f>
        <v>800000</v>
      </c>
      <c r="K583" s="102">
        <f ca="1">'[113](C) Rev at Actual Rates'!K583</f>
        <v>800000</v>
      </c>
      <c r="L583" s="102">
        <f ca="1">'[113](C) Rev at Actual Rates'!L583</f>
        <v>700000</v>
      </c>
      <c r="M583" s="102">
        <f ca="1">'[113](C) Rev at Actual Rates'!M583</f>
        <v>700000</v>
      </c>
      <c r="N583" s="102">
        <f ca="1">'[113](C) Rev at Actual Rates'!N583</f>
        <v>700000</v>
      </c>
      <c r="O583" s="102">
        <f ca="1">'[113](C) Rev at Actual Rates'!O583</f>
        <v>700000</v>
      </c>
      <c r="P583" s="102">
        <f ca="1">'[113](C) Rev at Actual Rates'!P583</f>
        <v>700000</v>
      </c>
      <c r="Q583" s="102">
        <f ca="1">'[113](C) Rev at Actual Rates'!Q583</f>
        <v>700000</v>
      </c>
      <c r="R583" s="716">
        <f t="shared" ca="1" si="162"/>
        <v>9000000</v>
      </c>
      <c r="S583" s="716"/>
    </row>
    <row r="584" spans="1:20" s="12" customFormat="1">
      <c r="C584" s="12" t="s">
        <v>398</v>
      </c>
      <c r="D584" s="711" t="s">
        <v>395</v>
      </c>
      <c r="E584" s="12" t="s">
        <v>207</v>
      </c>
      <c r="F584" s="102">
        <f ca="1">'[113](C) Rev at Actual Rates'!F584</f>
        <v>2064408.03</v>
      </c>
      <c r="G584" s="102">
        <f ca="1">'[113](C) Rev at Actual Rates'!G584</f>
        <v>2059012.63</v>
      </c>
      <c r="H584" s="102">
        <f ca="1">'[113](C) Rev at Actual Rates'!H584</f>
        <v>1893855.44</v>
      </c>
      <c r="I584" s="102">
        <f ca="1">'[113](C) Rev at Actual Rates'!I584</f>
        <v>2113238.7999999998</v>
      </c>
      <c r="J584" s="102">
        <f ca="1">'[113](C) Rev at Actual Rates'!J584</f>
        <v>2009040.95</v>
      </c>
      <c r="K584" s="102">
        <f ca="1">'[113](C) Rev at Actual Rates'!K584</f>
        <v>2099271.71</v>
      </c>
      <c r="L584" s="102">
        <f ca="1">'[113](C) Rev at Actual Rates'!L584</f>
        <v>1812195.77</v>
      </c>
      <c r="M584" s="102">
        <f ca="1">'[113](C) Rev at Actual Rates'!M584</f>
        <v>1835949.33</v>
      </c>
      <c r="N584" s="102">
        <f ca="1">'[113](C) Rev at Actual Rates'!N584</f>
        <v>1810013.16</v>
      </c>
      <c r="O584" s="102">
        <f ca="1">'[113](C) Rev at Actual Rates'!O584</f>
        <v>1819409.71</v>
      </c>
      <c r="P584" s="102">
        <f ca="1">'[113](C) Rev at Actual Rates'!P584</f>
        <v>1817337.08</v>
      </c>
      <c r="Q584" s="102">
        <f ca="1">'[113](C) Rev at Actual Rates'!Q584</f>
        <v>1815807.28</v>
      </c>
      <c r="R584" s="716">
        <f t="shared" ca="1" si="162"/>
        <v>23149539.890000001</v>
      </c>
      <c r="S584" s="716"/>
    </row>
    <row r="585" spans="1:20" s="12" customFormat="1">
      <c r="C585" s="12" t="s">
        <v>399</v>
      </c>
      <c r="D585" s="711" t="s">
        <v>395</v>
      </c>
      <c r="E585" s="12" t="s">
        <v>207</v>
      </c>
      <c r="F585" s="345">
        <f t="shared" ref="F585:N585" ca="1" si="163">F586-SUM(F580:F584)</f>
        <v>2485838.5600000005</v>
      </c>
      <c r="G585" s="345">
        <f t="shared" ca="1" si="163"/>
        <v>2084999.12</v>
      </c>
      <c r="H585" s="345">
        <f t="shared" ca="1" si="163"/>
        <v>2775756.31</v>
      </c>
      <c r="I585" s="345">
        <f t="shared" ca="1" si="163"/>
        <v>3272122.5</v>
      </c>
      <c r="J585" s="345">
        <f t="shared" ca="1" si="163"/>
        <v>2818488.33</v>
      </c>
      <c r="K585" s="345">
        <f t="shared" ca="1" si="163"/>
        <v>3987451.2299999995</v>
      </c>
      <c r="L585" s="345">
        <f t="shared" ca="1" si="163"/>
        <v>2465644.7799999998</v>
      </c>
      <c r="M585" s="345">
        <f t="shared" ca="1" si="163"/>
        <v>4364767.0600000005</v>
      </c>
      <c r="N585" s="345">
        <f t="shared" ca="1" si="163"/>
        <v>3367250.62</v>
      </c>
      <c r="O585" s="345">
        <f t="shared" ref="O585:Q585" ca="1" si="164">O586-SUM(O580:O584)</f>
        <v>4249556.9400000004</v>
      </c>
      <c r="P585" s="345">
        <f t="shared" ca="1" si="164"/>
        <v>3579101.91</v>
      </c>
      <c r="Q585" s="345">
        <f t="shared" ca="1" si="164"/>
        <v>3093207.4699999997</v>
      </c>
      <c r="R585" s="716">
        <f t="shared" ca="1" si="162"/>
        <v>38544184.829999998</v>
      </c>
      <c r="S585" s="716"/>
    </row>
    <row r="586" spans="1:20" s="12" customFormat="1">
      <c r="C586" s="12" t="s">
        <v>376</v>
      </c>
      <c r="D586" s="711" t="s">
        <v>395</v>
      </c>
      <c r="E586" s="12" t="s">
        <v>207</v>
      </c>
      <c r="F586" s="717">
        <f ca="1">'[113]Weather Adj'!D183</f>
        <v>6231727.8200000003</v>
      </c>
      <c r="G586" s="717">
        <f ca="1">'[113]Weather Adj'!E183</f>
        <v>5744011.75</v>
      </c>
      <c r="H586" s="717">
        <f ca="1">'[113]Weather Adj'!F183</f>
        <v>6269611.75</v>
      </c>
      <c r="I586" s="717">
        <f ca="1">'[113]Weather Adj'!G183</f>
        <v>6985361.2999999998</v>
      </c>
      <c r="J586" s="717">
        <f ca="1">'[113]Weather Adj'!H183</f>
        <v>6427529.2800000003</v>
      </c>
      <c r="K586" s="717">
        <f ca="1">'[113]Weather Adj'!I183</f>
        <v>7686722.9399999995</v>
      </c>
      <c r="L586" s="717">
        <f ca="1">'[113]Weather Adj'!J183</f>
        <v>5753042.1299999999</v>
      </c>
      <c r="M586" s="717">
        <f ca="1">'[113]Weather Adj'!K183</f>
        <v>7625519.1600000001</v>
      </c>
      <c r="N586" s="717">
        <f ca="1">'[113]Weather Adj'!L183</f>
        <v>6593520.75</v>
      </c>
      <c r="O586" s="717">
        <f ca="1">'[113]Weather Adj'!M183</f>
        <v>7468966.6500000004</v>
      </c>
      <c r="P586" s="717">
        <f ca="1">'[113]Weather Adj'!N183</f>
        <v>6796438.9900000002</v>
      </c>
      <c r="Q586" s="717">
        <f ca="1">'[113]Weather Adj'!O183</f>
        <v>6309014.75</v>
      </c>
      <c r="R586" s="718">
        <f t="shared" ca="1" si="162"/>
        <v>79891467.270000011</v>
      </c>
      <c r="S586" s="716"/>
    </row>
    <row r="587" spans="1:20" s="12" customFormat="1">
      <c r="B587" s="12" t="s">
        <v>235</v>
      </c>
      <c r="D587" s="711" t="s">
        <v>395</v>
      </c>
      <c r="E587" s="12" t="s">
        <v>377</v>
      </c>
      <c r="F587" s="699">
        <f ca="1">[113]Data!C234</f>
        <v>25996.666000000001</v>
      </c>
      <c r="G587" s="699">
        <f ca="1">[113]Data!D234</f>
        <v>23930</v>
      </c>
      <c r="H587" s="699">
        <f ca="1">[113]Data!E234</f>
        <v>23930</v>
      </c>
      <c r="I587" s="699">
        <f ca="1">[113]Data!F234</f>
        <v>23930</v>
      </c>
      <c r="J587" s="699">
        <f ca="1">[113]Data!G234</f>
        <v>30280</v>
      </c>
      <c r="K587" s="699">
        <f ca="1">[113]Data!H234</f>
        <v>23930</v>
      </c>
      <c r="L587" s="699">
        <f ca="1">[113]Data!I234</f>
        <v>23930</v>
      </c>
      <c r="M587" s="699">
        <f ca="1">[113]Data!J234</f>
        <v>23930</v>
      </c>
      <c r="N587" s="699">
        <f ca="1">[113]Data!K234</f>
        <v>23930</v>
      </c>
      <c r="O587" s="699">
        <f ca="1">[113]Data!L234</f>
        <v>23930</v>
      </c>
      <c r="P587" s="699">
        <f ca="1">[113]Data!M234</f>
        <v>23930</v>
      </c>
      <c r="Q587" s="699">
        <f ca="1">[113]Data!N234</f>
        <v>23930</v>
      </c>
      <c r="R587" s="716">
        <f t="shared" ca="1" si="162"/>
        <v>295576.66599999997</v>
      </c>
      <c r="S587" s="716"/>
      <c r="T587" s="716"/>
    </row>
    <row r="588" spans="1:20" s="12" customFormat="1">
      <c r="B588" s="12" t="s">
        <v>372</v>
      </c>
      <c r="F588" s="126"/>
      <c r="G588" s="126"/>
      <c r="H588" s="126"/>
      <c r="I588" s="126"/>
      <c r="J588" s="126"/>
      <c r="K588" s="126"/>
      <c r="L588" s="126"/>
      <c r="M588" s="126"/>
      <c r="N588" s="126"/>
      <c r="O588" s="126"/>
      <c r="P588" s="126"/>
      <c r="Q588" s="126"/>
    </row>
    <row r="589" spans="1:20" s="12" customFormat="1">
      <c r="F589" s="698"/>
      <c r="G589" s="698"/>
      <c r="H589" s="698"/>
      <c r="I589" s="698"/>
      <c r="J589" s="698"/>
      <c r="K589" s="698"/>
      <c r="L589" s="698"/>
      <c r="M589" s="698"/>
      <c r="N589" s="698"/>
      <c r="O589" s="698"/>
      <c r="P589" s="698"/>
      <c r="Q589" s="698"/>
      <c r="R589" s="84"/>
    </row>
    <row r="590" spans="1:20" s="12" customFormat="1">
      <c r="B590" s="696" t="s">
        <v>353</v>
      </c>
      <c r="F590" s="117"/>
      <c r="G590" s="117"/>
    </row>
    <row r="591" spans="1:20" s="12" customFormat="1">
      <c r="A591" s="12" t="s">
        <v>354</v>
      </c>
      <c r="B591" s="12" t="s">
        <v>359</v>
      </c>
      <c r="D591" s="711" t="s">
        <v>395</v>
      </c>
      <c r="F591" s="56">
        <f t="shared" ref="F591:Q591" ca="1" si="165">F565*F578</f>
        <v>8340.39</v>
      </c>
      <c r="G591" s="56">
        <f t="shared" ca="1" si="165"/>
        <v>7413.68</v>
      </c>
      <c r="H591" s="56">
        <f t="shared" ca="1" si="165"/>
        <v>7413.68</v>
      </c>
      <c r="I591" s="56">
        <f t="shared" ca="1" si="165"/>
        <v>7413.68</v>
      </c>
      <c r="J591" s="56">
        <f t="shared" ca="1" si="165"/>
        <v>7413.68</v>
      </c>
      <c r="K591" s="56">
        <f t="shared" ca="1" si="165"/>
        <v>7413.68</v>
      </c>
      <c r="L591" s="56">
        <f t="shared" ca="1" si="165"/>
        <v>7413.68</v>
      </c>
      <c r="M591" s="56">
        <f t="shared" ca="1" si="165"/>
        <v>7413.68</v>
      </c>
      <c r="N591" s="56">
        <f t="shared" ca="1" si="165"/>
        <v>7413.68</v>
      </c>
      <c r="O591" s="56">
        <f t="shared" ca="1" si="165"/>
        <v>6486.9700000000012</v>
      </c>
      <c r="P591" s="56">
        <f t="shared" ca="1" si="165"/>
        <v>6486.9700000000012</v>
      </c>
      <c r="Q591" s="56">
        <f t="shared" ca="1" si="165"/>
        <v>5591.1497186125653</v>
      </c>
      <c r="R591" s="56">
        <f ca="1">SUM(F591:Q591)</f>
        <v>86214.919718612568</v>
      </c>
      <c r="S591" s="56"/>
    </row>
    <row r="592" spans="1:20" s="12" customFormat="1">
      <c r="B592" s="12" t="s">
        <v>346</v>
      </c>
      <c r="F592" s="56"/>
      <c r="G592" s="56"/>
      <c r="H592" s="56"/>
      <c r="I592" s="56"/>
      <c r="J592" s="56"/>
      <c r="K592" s="56"/>
      <c r="L592" s="56"/>
      <c r="M592" s="56"/>
      <c r="N592" s="56"/>
      <c r="O592" s="56"/>
      <c r="P592" s="56"/>
      <c r="Q592" s="56"/>
      <c r="R592" s="56"/>
    </row>
    <row r="593" spans="1:22">
      <c r="C593" s="4" t="s">
        <v>391</v>
      </c>
      <c r="D593" s="711" t="s">
        <v>395</v>
      </c>
      <c r="F593" s="15">
        <f t="shared" ref="F593:Q598" ca="1" si="166">F567*F580</f>
        <v>32641.901819999999</v>
      </c>
      <c r="G593" s="15">
        <f t="shared" ca="1" si="166"/>
        <v>28908</v>
      </c>
      <c r="H593" s="15">
        <f t="shared" ca="1" si="166"/>
        <v>28908</v>
      </c>
      <c r="I593" s="15">
        <f t="shared" ca="1" si="166"/>
        <v>28908</v>
      </c>
      <c r="J593" s="15">
        <f t="shared" ca="1" si="166"/>
        <v>28908</v>
      </c>
      <c r="K593" s="15">
        <f t="shared" ca="1" si="166"/>
        <v>28908</v>
      </c>
      <c r="L593" s="15">
        <f t="shared" ca="1" si="166"/>
        <v>28908</v>
      </c>
      <c r="M593" s="15">
        <f t="shared" ca="1" si="166"/>
        <v>28879.4923758</v>
      </c>
      <c r="N593" s="15">
        <f t="shared" ca="1" si="166"/>
        <v>27644.282443799999</v>
      </c>
      <c r="O593" s="15">
        <f t="shared" ca="1" si="166"/>
        <v>25294.5</v>
      </c>
      <c r="P593" s="15">
        <f t="shared" ca="1" si="166"/>
        <v>25294.5</v>
      </c>
      <c r="Q593" s="15">
        <f t="shared" ca="1" si="166"/>
        <v>25294.5</v>
      </c>
      <c r="R593" s="15">
        <f t="shared" ref="R593:R602" ca="1" si="167">SUM(F593:Q593)</f>
        <v>338497.17663960002</v>
      </c>
      <c r="S593" s="56"/>
    </row>
    <row r="594" spans="1:22">
      <c r="C594" s="4" t="s">
        <v>392</v>
      </c>
      <c r="D594" s="711" t="s">
        <v>395</v>
      </c>
      <c r="F594" s="15">
        <f t="shared" ca="1" si="166"/>
        <v>19726.599900000001</v>
      </c>
      <c r="G594" s="15">
        <f t="shared" ca="1" si="166"/>
        <v>17470</v>
      </c>
      <c r="H594" s="15">
        <f t="shared" ca="1" si="166"/>
        <v>17470</v>
      </c>
      <c r="I594" s="15">
        <f t="shared" ca="1" si="166"/>
        <v>17470</v>
      </c>
      <c r="J594" s="15">
        <f t="shared" ca="1" si="166"/>
        <v>17470</v>
      </c>
      <c r="K594" s="15">
        <f t="shared" ca="1" si="166"/>
        <v>17470</v>
      </c>
      <c r="L594" s="15">
        <f t="shared" ca="1" si="166"/>
        <v>17470</v>
      </c>
      <c r="M594" s="15">
        <f t="shared" ca="1" si="166"/>
        <v>15286.25</v>
      </c>
      <c r="N594" s="15">
        <f t="shared" ca="1" si="166"/>
        <v>15286.25</v>
      </c>
      <c r="O594" s="15">
        <f t="shared" ca="1" si="166"/>
        <v>15286.25</v>
      </c>
      <c r="P594" s="15">
        <f t="shared" ca="1" si="166"/>
        <v>15286.25</v>
      </c>
      <c r="Q594" s="15">
        <f t="shared" ca="1" si="166"/>
        <v>15286.25</v>
      </c>
      <c r="R594" s="15">
        <f t="shared" ca="1" si="167"/>
        <v>200977.8499</v>
      </c>
      <c r="S594" s="56"/>
    </row>
    <row r="595" spans="1:22">
      <c r="C595" s="4" t="s">
        <v>396</v>
      </c>
      <c r="D595" s="711" t="s">
        <v>395</v>
      </c>
      <c r="F595" s="15">
        <f t="shared" ca="1" si="166"/>
        <v>23889.074903399996</v>
      </c>
      <c r="G595" s="15">
        <f t="shared" ca="1" si="166"/>
        <v>22232</v>
      </c>
      <c r="H595" s="15">
        <f t="shared" ca="1" si="166"/>
        <v>22232</v>
      </c>
      <c r="I595" s="15">
        <f t="shared" ca="1" si="166"/>
        <v>22232</v>
      </c>
      <c r="J595" s="15">
        <f t="shared" ca="1" si="166"/>
        <v>22232</v>
      </c>
      <c r="K595" s="15">
        <f t="shared" ca="1" si="166"/>
        <v>22232</v>
      </c>
      <c r="L595" s="15">
        <f t="shared" ca="1" si="166"/>
        <v>20853.703816400001</v>
      </c>
      <c r="M595" s="15">
        <f t="shared" ca="1" si="166"/>
        <v>19453</v>
      </c>
      <c r="N595" s="15">
        <f t="shared" ca="1" si="166"/>
        <v>19453</v>
      </c>
      <c r="O595" s="15">
        <f t="shared" ca="1" si="166"/>
        <v>19453</v>
      </c>
      <c r="P595" s="15">
        <f t="shared" ca="1" si="166"/>
        <v>19453</v>
      </c>
      <c r="Q595" s="15">
        <f t="shared" ca="1" si="166"/>
        <v>19453</v>
      </c>
      <c r="R595" s="15">
        <f t="shared" ca="1" si="167"/>
        <v>253167.7787198</v>
      </c>
      <c r="S595" s="56"/>
    </row>
    <row r="596" spans="1:22">
      <c r="C596" s="4" t="s">
        <v>397</v>
      </c>
      <c r="D596" s="711" t="s">
        <v>395</v>
      </c>
      <c r="F596" s="15">
        <f t="shared" ca="1" si="166"/>
        <v>28512</v>
      </c>
      <c r="G596" s="15">
        <f t="shared" ca="1" si="166"/>
        <v>28512</v>
      </c>
      <c r="H596" s="15">
        <f t="shared" ca="1" si="166"/>
        <v>28512</v>
      </c>
      <c r="I596" s="15">
        <f t="shared" ca="1" si="166"/>
        <v>28512</v>
      </c>
      <c r="J596" s="15">
        <f t="shared" ca="1" si="166"/>
        <v>28512</v>
      </c>
      <c r="K596" s="15">
        <f t="shared" ca="1" si="166"/>
        <v>28512</v>
      </c>
      <c r="L596" s="15">
        <f t="shared" ca="1" si="166"/>
        <v>24948</v>
      </c>
      <c r="M596" s="15">
        <f t="shared" ca="1" si="166"/>
        <v>24948</v>
      </c>
      <c r="N596" s="15">
        <f t="shared" ca="1" si="166"/>
        <v>24948</v>
      </c>
      <c r="O596" s="15">
        <f t="shared" ca="1" si="166"/>
        <v>24948</v>
      </c>
      <c r="P596" s="15">
        <f t="shared" ca="1" si="166"/>
        <v>24948</v>
      </c>
      <c r="Q596" s="15">
        <f t="shared" ca="1" si="166"/>
        <v>24948</v>
      </c>
      <c r="R596" s="15">
        <f t="shared" ca="1" si="167"/>
        <v>320760</v>
      </c>
      <c r="S596" s="56"/>
    </row>
    <row r="597" spans="1:22">
      <c r="C597" s="4" t="s">
        <v>398</v>
      </c>
      <c r="D597" s="711" t="s">
        <v>395</v>
      </c>
      <c r="F597" s="15">
        <f t="shared" ca="1" si="166"/>
        <v>52931.421889199999</v>
      </c>
      <c r="G597" s="15">
        <f t="shared" ca="1" si="166"/>
        <v>52793.083833199998</v>
      </c>
      <c r="H597" s="15">
        <f t="shared" ca="1" si="166"/>
        <v>48558.453481600001</v>
      </c>
      <c r="I597" s="15">
        <f t="shared" ca="1" si="166"/>
        <v>54183.442831999993</v>
      </c>
      <c r="J597" s="15">
        <f t="shared" ca="1" si="166"/>
        <v>51511.809957999998</v>
      </c>
      <c r="K597" s="15">
        <f t="shared" ca="1" si="166"/>
        <v>53825.326644399996</v>
      </c>
      <c r="L597" s="15">
        <f t="shared" ca="1" si="166"/>
        <v>46464.699542800001</v>
      </c>
      <c r="M597" s="15">
        <f t="shared" ca="1" si="166"/>
        <v>47073.740821200001</v>
      </c>
      <c r="N597" s="15">
        <f t="shared" ca="1" si="166"/>
        <v>46408.737422399994</v>
      </c>
      <c r="O597" s="15">
        <f t="shared" ca="1" si="166"/>
        <v>46649.664964399999</v>
      </c>
      <c r="P597" s="15">
        <f t="shared" ca="1" si="166"/>
        <v>46596.522731199999</v>
      </c>
      <c r="Q597" s="15">
        <f t="shared" ca="1" si="166"/>
        <v>46557.298659200002</v>
      </c>
      <c r="R597" s="15">
        <f t="shared" ca="1" si="167"/>
        <v>593554.20277960005</v>
      </c>
      <c r="S597" s="56"/>
    </row>
    <row r="598" spans="1:22">
      <c r="C598" s="4" t="s">
        <v>399</v>
      </c>
      <c r="D598" s="711" t="s">
        <v>395</v>
      </c>
      <c r="F598" s="15">
        <f t="shared" ca="1" si="166"/>
        <v>49145.02833120001</v>
      </c>
      <c r="G598" s="15">
        <f t="shared" ca="1" si="166"/>
        <v>41220.432602400004</v>
      </c>
      <c r="H598" s="15">
        <f t="shared" ca="1" si="166"/>
        <v>54876.702248699999</v>
      </c>
      <c r="I598" s="15">
        <f t="shared" ca="1" si="166"/>
        <v>64689.861825</v>
      </c>
      <c r="J598" s="15">
        <f t="shared" ca="1" si="166"/>
        <v>55721.514284099998</v>
      </c>
      <c r="K598" s="15">
        <f t="shared" ca="1" si="166"/>
        <v>78831.910817099983</v>
      </c>
      <c r="L598" s="15">
        <f t="shared" ca="1" si="166"/>
        <v>48745.797300599996</v>
      </c>
      <c r="M598" s="15">
        <f t="shared" ca="1" si="166"/>
        <v>86291.444776200005</v>
      </c>
      <c r="N598" s="15">
        <f t="shared" ca="1" si="166"/>
        <v>66570.544757399999</v>
      </c>
      <c r="O598" s="15">
        <f t="shared" ca="1" si="166"/>
        <v>84013.740703800009</v>
      </c>
      <c r="P598" s="15">
        <f t="shared" ca="1" si="166"/>
        <v>70758.844760699998</v>
      </c>
      <c r="Q598" s="15">
        <f t="shared" ca="1" si="166"/>
        <v>61152.711681899993</v>
      </c>
      <c r="R598" s="15">
        <f t="shared" ca="1" si="167"/>
        <v>762018.53408909985</v>
      </c>
      <c r="S598" s="56"/>
    </row>
    <row r="599" spans="1:22">
      <c r="A599" s="4" t="s">
        <v>354</v>
      </c>
      <c r="C599" s="4" t="s">
        <v>378</v>
      </c>
      <c r="F599" s="54">
        <f t="shared" ref="F599:Q599" ca="1" si="168">SUM(F593:F598)</f>
        <v>206846.02684380001</v>
      </c>
      <c r="G599" s="54">
        <f t="shared" ca="1" si="168"/>
        <v>191135.5164356</v>
      </c>
      <c r="H599" s="54">
        <f t="shared" ca="1" si="168"/>
        <v>200557.1557303</v>
      </c>
      <c r="I599" s="54">
        <f t="shared" ca="1" si="168"/>
        <v>215995.304657</v>
      </c>
      <c r="J599" s="54">
        <f t="shared" ca="1" si="168"/>
        <v>204355.3242421</v>
      </c>
      <c r="K599" s="54">
        <f t="shared" ca="1" si="168"/>
        <v>229779.23746149999</v>
      </c>
      <c r="L599" s="54">
        <f t="shared" ca="1" si="168"/>
        <v>187390.20065979997</v>
      </c>
      <c r="M599" s="54">
        <f t="shared" ca="1" si="168"/>
        <v>221931.92797319998</v>
      </c>
      <c r="N599" s="54">
        <f t="shared" ca="1" si="168"/>
        <v>200310.81462359999</v>
      </c>
      <c r="O599" s="54">
        <f t="shared" ca="1" si="168"/>
        <v>215645.15566819999</v>
      </c>
      <c r="P599" s="54">
        <f t="shared" ca="1" si="168"/>
        <v>202337.11749189999</v>
      </c>
      <c r="Q599" s="54">
        <f t="shared" ca="1" si="168"/>
        <v>192691.76034109999</v>
      </c>
      <c r="R599" s="54">
        <f t="shared" ca="1" si="167"/>
        <v>2468975.5421280996</v>
      </c>
      <c r="S599" s="56"/>
    </row>
    <row r="600" spans="1:22">
      <c r="A600" s="4" t="s">
        <v>355</v>
      </c>
      <c r="B600" s="12" t="s">
        <v>383</v>
      </c>
      <c r="D600" s="711" t="s">
        <v>395</v>
      </c>
      <c r="F600" s="54">
        <f t="shared" ref="F600:Q601" ca="1" si="169">F573*F586</f>
        <v>4362.2094740000002</v>
      </c>
      <c r="G600" s="54">
        <f t="shared" ca="1" si="169"/>
        <v>4020.8082249999998</v>
      </c>
      <c r="H600" s="54">
        <f t="shared" ca="1" si="169"/>
        <v>4388.7282249999998</v>
      </c>
      <c r="I600" s="54">
        <f t="shared" ca="1" si="169"/>
        <v>4889.7529100000002</v>
      </c>
      <c r="J600" s="54">
        <f t="shared" ca="1" si="169"/>
        <v>4499.2704960000001</v>
      </c>
      <c r="K600" s="54">
        <f t="shared" ca="1" si="169"/>
        <v>5380.7060579999998</v>
      </c>
      <c r="L600" s="54">
        <f t="shared" ca="1" si="169"/>
        <v>4027.1294909999997</v>
      </c>
      <c r="M600" s="54">
        <f t="shared" ca="1" si="169"/>
        <v>5337.8634119999997</v>
      </c>
      <c r="N600" s="54">
        <f t="shared" ca="1" si="169"/>
        <v>4615.4645250000003</v>
      </c>
      <c r="O600" s="54">
        <f t="shared" ca="1" si="169"/>
        <v>5228.2766550000006</v>
      </c>
      <c r="P600" s="54">
        <f t="shared" ca="1" si="169"/>
        <v>4757.5072929999997</v>
      </c>
      <c r="Q600" s="54">
        <f t="shared" ca="1" si="169"/>
        <v>4416.3103250000004</v>
      </c>
      <c r="R600" s="54">
        <f t="shared" ca="1" si="167"/>
        <v>55924.027089000003</v>
      </c>
      <c r="S600" s="56"/>
    </row>
    <row r="601" spans="1:22">
      <c r="A601" s="4" t="s">
        <v>354</v>
      </c>
      <c r="B601" s="4" t="s">
        <v>370</v>
      </c>
      <c r="D601" s="711" t="s">
        <v>395</v>
      </c>
      <c r="F601" s="15">
        <f t="shared" ca="1" si="169"/>
        <v>29896.1659</v>
      </c>
      <c r="G601" s="15">
        <f t="shared" ca="1" si="169"/>
        <v>27519.499999999996</v>
      </c>
      <c r="H601" s="15">
        <f t="shared" ca="1" si="169"/>
        <v>27519.499999999996</v>
      </c>
      <c r="I601" s="15">
        <f t="shared" ca="1" si="169"/>
        <v>27519.499999999996</v>
      </c>
      <c r="J601" s="15">
        <f t="shared" ca="1" si="169"/>
        <v>34822</v>
      </c>
      <c r="K601" s="15">
        <f t="shared" ca="1" si="169"/>
        <v>27519.499999999996</v>
      </c>
      <c r="L601" s="15">
        <f t="shared" ca="1" si="169"/>
        <v>27519.499999999996</v>
      </c>
      <c r="M601" s="15">
        <f t="shared" ca="1" si="169"/>
        <v>27519.499999999996</v>
      </c>
      <c r="N601" s="15">
        <f t="shared" ca="1" si="169"/>
        <v>27519.499999999996</v>
      </c>
      <c r="O601" s="15">
        <f t="shared" ca="1" si="169"/>
        <v>27519.499999999996</v>
      </c>
      <c r="P601" s="15">
        <f t="shared" ca="1" si="169"/>
        <v>27519.499999999996</v>
      </c>
      <c r="Q601" s="15">
        <f t="shared" ca="1" si="169"/>
        <v>27519.499999999996</v>
      </c>
      <c r="R601" s="15">
        <f t="shared" ca="1" si="167"/>
        <v>339913.16589999996</v>
      </c>
      <c r="S601" s="56"/>
      <c r="V601" s="15"/>
    </row>
    <row r="602" spans="1:22" s="12" customFormat="1">
      <c r="A602" s="12" t="s">
        <v>354</v>
      </c>
      <c r="B602" s="12" t="s">
        <v>372</v>
      </c>
      <c r="D602" s="711" t="s">
        <v>395</v>
      </c>
      <c r="F602" s="145">
        <f ca="1">[113]Data!C250</f>
        <v>24437.89</v>
      </c>
      <c r="G602" s="145">
        <f ca="1">[113]Data!D250</f>
        <v>0</v>
      </c>
      <c r="H602" s="145">
        <f ca="1">[113]Data!E250</f>
        <v>0</v>
      </c>
      <c r="I602" s="145">
        <f ca="1">[113]Data!F250</f>
        <v>0</v>
      </c>
      <c r="J602" s="145">
        <f ca="1">[113]Data!G250</f>
        <v>0</v>
      </c>
      <c r="K602" s="145">
        <f ca="1">[113]Data!H250</f>
        <v>0</v>
      </c>
      <c r="L602" s="145">
        <f ca="1">[113]Data!I250</f>
        <v>0</v>
      </c>
      <c r="M602" s="145">
        <f ca="1">[113]Data!J250</f>
        <v>0</v>
      </c>
      <c r="N602" s="145">
        <f ca="1">[113]Data!K250</f>
        <v>0</v>
      </c>
      <c r="O602" s="145">
        <f ca="1">[113]Data!L250</f>
        <v>0</v>
      </c>
      <c r="P602" s="145">
        <f ca="1">[113]Data!M250</f>
        <v>0</v>
      </c>
      <c r="Q602" s="145">
        <f ca="1">[113]Data!N250</f>
        <v>0</v>
      </c>
      <c r="R602" s="140">
        <f t="shared" ca="1" si="167"/>
        <v>24437.89</v>
      </c>
      <c r="S602" s="56"/>
      <c r="V602" s="56"/>
    </row>
    <row r="603" spans="1:22">
      <c r="B603" s="4" t="s">
        <v>357</v>
      </c>
      <c r="F603" s="54">
        <f t="shared" ref="F603:Q603" ca="1" si="170">F591+F599+F600+F601+F602</f>
        <v>273882.6822178</v>
      </c>
      <c r="G603" s="54">
        <f t="shared" ca="1" si="170"/>
        <v>230089.50466059998</v>
      </c>
      <c r="H603" s="54">
        <f t="shared" ca="1" si="170"/>
        <v>239879.06395529999</v>
      </c>
      <c r="I603" s="54">
        <f t="shared" ca="1" si="170"/>
        <v>255818.237567</v>
      </c>
      <c r="J603" s="54">
        <f t="shared" ca="1" si="170"/>
        <v>251090.27473810001</v>
      </c>
      <c r="K603" s="54">
        <f t="shared" ca="1" si="170"/>
        <v>270093.12351949996</v>
      </c>
      <c r="L603" s="54">
        <f t="shared" ca="1" si="170"/>
        <v>226350.51015079996</v>
      </c>
      <c r="M603" s="54">
        <f t="shared" ca="1" si="170"/>
        <v>262202.97138519998</v>
      </c>
      <c r="N603" s="54">
        <f t="shared" ca="1" si="170"/>
        <v>239859.45914859997</v>
      </c>
      <c r="O603" s="54">
        <f t="shared" ca="1" si="170"/>
        <v>254879.90232319999</v>
      </c>
      <c r="P603" s="54">
        <f t="shared" ca="1" si="170"/>
        <v>241101.09478489999</v>
      </c>
      <c r="Q603" s="54">
        <f t="shared" ca="1" si="170"/>
        <v>230218.72038471256</v>
      </c>
      <c r="R603" s="54">
        <f ca="1">R591+R599+R600+R601+R602</f>
        <v>2975465.5448357123</v>
      </c>
      <c r="S603" s="56"/>
    </row>
    <row r="604" spans="1:22">
      <c r="C604" s="1"/>
      <c r="F604" s="18"/>
      <c r="G604" s="18"/>
    </row>
    <row r="605" spans="1:22">
      <c r="A605" s="4" t="s">
        <v>358</v>
      </c>
      <c r="B605" s="4" t="s">
        <v>349</v>
      </c>
      <c r="C605" s="1"/>
      <c r="F605" s="55">
        <f t="shared" ref="F605:Q605" ca="1" si="171">F600</f>
        <v>4362.2094740000002</v>
      </c>
      <c r="G605" s="55">
        <f t="shared" ca="1" si="171"/>
        <v>4020.8082249999998</v>
      </c>
      <c r="H605" s="55">
        <f t="shared" ca="1" si="171"/>
        <v>4388.7282249999998</v>
      </c>
      <c r="I605" s="55">
        <f t="shared" ca="1" si="171"/>
        <v>4889.7529100000002</v>
      </c>
      <c r="J605" s="55">
        <f t="shared" ca="1" si="171"/>
        <v>4499.2704960000001</v>
      </c>
      <c r="K605" s="55">
        <f t="shared" ca="1" si="171"/>
        <v>5380.7060579999998</v>
      </c>
      <c r="L605" s="55">
        <f t="shared" ca="1" si="171"/>
        <v>4027.1294909999997</v>
      </c>
      <c r="M605" s="55">
        <f t="shared" ca="1" si="171"/>
        <v>5337.8634119999997</v>
      </c>
      <c r="N605" s="55">
        <f t="shared" ca="1" si="171"/>
        <v>4615.4645250000003</v>
      </c>
      <c r="O605" s="55">
        <f t="shared" ca="1" si="171"/>
        <v>5228.2766550000006</v>
      </c>
      <c r="P605" s="55">
        <f t="shared" ca="1" si="171"/>
        <v>4757.5072929999997</v>
      </c>
      <c r="Q605" s="55">
        <f t="shared" ca="1" si="171"/>
        <v>4416.3103250000004</v>
      </c>
      <c r="R605" s="15">
        <f ca="1">SUM(F605:Q605)</f>
        <v>55924.027089000003</v>
      </c>
      <c r="S605" s="56"/>
    </row>
    <row r="606" spans="1:22">
      <c r="C606" s="1"/>
      <c r="F606" s="18"/>
      <c r="G606" s="18"/>
    </row>
    <row r="607" spans="1:22">
      <c r="B607" s="231" t="s">
        <v>414</v>
      </c>
      <c r="C607" s="231"/>
    </row>
    <row r="608" spans="1:22">
      <c r="B608" s="231" t="s">
        <v>132</v>
      </c>
      <c r="C608" s="231"/>
    </row>
    <row r="609" spans="2:18">
      <c r="B609" s="4" t="s">
        <v>359</v>
      </c>
      <c r="D609" s="4">
        <v>85</v>
      </c>
      <c r="E609" s="4" t="s">
        <v>360</v>
      </c>
      <c r="F609" s="725">
        <f t="shared" ref="F609:Q609" ca="1" si="172">F260</f>
        <v>563.45000000000005</v>
      </c>
      <c r="G609" s="725">
        <f t="shared" ca="1" si="172"/>
        <v>563.45000000000005</v>
      </c>
      <c r="H609" s="725">
        <f t="shared" ca="1" si="172"/>
        <v>563.45000000000005</v>
      </c>
      <c r="I609" s="725">
        <f t="shared" ca="1" si="172"/>
        <v>563.45000000000005</v>
      </c>
      <c r="J609" s="725">
        <f t="shared" ca="1" si="172"/>
        <v>563.45000000000005</v>
      </c>
      <c r="K609" s="725">
        <f t="shared" ca="1" si="172"/>
        <v>563.45000000000005</v>
      </c>
      <c r="L609" s="725">
        <f t="shared" ca="1" si="172"/>
        <v>563.45000000000005</v>
      </c>
      <c r="M609" s="725">
        <f t="shared" ca="1" si="172"/>
        <v>563.45000000000005</v>
      </c>
      <c r="N609" s="725">
        <f t="shared" ca="1" si="172"/>
        <v>563.45000000000005</v>
      </c>
      <c r="O609" s="725">
        <f t="shared" ca="1" si="172"/>
        <v>563.45000000000005</v>
      </c>
      <c r="P609" s="725">
        <f t="shared" ca="1" si="172"/>
        <v>563.45000000000005</v>
      </c>
      <c r="Q609" s="725">
        <f t="shared" ca="1" si="172"/>
        <v>563.45000000000005</v>
      </c>
      <c r="R609" s="705"/>
    </row>
    <row r="610" spans="2:18">
      <c r="B610" s="4" t="s">
        <v>346</v>
      </c>
      <c r="F610" s="713"/>
      <c r="G610" s="713"/>
      <c r="H610" s="713"/>
      <c r="I610" s="713"/>
      <c r="J610" s="713"/>
      <c r="K610" s="713"/>
      <c r="L610" s="713"/>
      <c r="M610" s="713"/>
      <c r="N610" s="713"/>
      <c r="O610" s="713"/>
      <c r="P610" s="713"/>
      <c r="Q610" s="713"/>
      <c r="R610" s="707"/>
    </row>
    <row r="611" spans="2:18">
      <c r="C611" s="4" t="s">
        <v>391</v>
      </c>
      <c r="D611" s="4">
        <v>85</v>
      </c>
      <c r="E611" s="4" t="s">
        <v>361</v>
      </c>
      <c r="F611" s="713">
        <f t="shared" ref="F611:Q615" ca="1" si="173">F262</f>
        <v>0.10206</v>
      </c>
      <c r="G611" s="713">
        <f t="shared" ca="1" si="173"/>
        <v>0.10206</v>
      </c>
      <c r="H611" s="713">
        <f t="shared" ca="1" si="173"/>
        <v>0.10206</v>
      </c>
      <c r="I611" s="713">
        <f t="shared" ca="1" si="173"/>
        <v>0.10206</v>
      </c>
      <c r="J611" s="713">
        <f t="shared" ca="1" si="173"/>
        <v>0.10206</v>
      </c>
      <c r="K611" s="713">
        <f t="shared" ca="1" si="173"/>
        <v>0.10206</v>
      </c>
      <c r="L611" s="713">
        <f t="shared" ca="1" si="173"/>
        <v>0.10206</v>
      </c>
      <c r="M611" s="713">
        <f t="shared" ca="1" si="173"/>
        <v>0.10206</v>
      </c>
      <c r="N611" s="713">
        <f t="shared" ca="1" si="173"/>
        <v>0.10206</v>
      </c>
      <c r="O611" s="713">
        <f t="shared" ca="1" si="173"/>
        <v>0.10206</v>
      </c>
      <c r="P611" s="713">
        <f t="shared" ca="1" si="173"/>
        <v>0.10206</v>
      </c>
      <c r="Q611" s="713">
        <f t="shared" ca="1" si="173"/>
        <v>0.10206</v>
      </c>
      <c r="R611" s="707"/>
    </row>
    <row r="612" spans="2:18">
      <c r="C612" s="4" t="s">
        <v>392</v>
      </c>
      <c r="D612" s="4">
        <v>85</v>
      </c>
      <c r="E612" s="4" t="s">
        <v>361</v>
      </c>
      <c r="F612" s="713">
        <f t="shared" ca="1" si="173"/>
        <v>5.0500000000000003E-2</v>
      </c>
      <c r="G612" s="713">
        <f t="shared" ca="1" si="173"/>
        <v>5.0500000000000003E-2</v>
      </c>
      <c r="H612" s="713">
        <f t="shared" ca="1" si="173"/>
        <v>5.0500000000000003E-2</v>
      </c>
      <c r="I612" s="713">
        <f t="shared" ca="1" si="173"/>
        <v>5.0500000000000003E-2</v>
      </c>
      <c r="J612" s="713">
        <f t="shared" ca="1" si="173"/>
        <v>5.0500000000000003E-2</v>
      </c>
      <c r="K612" s="713">
        <f t="shared" ca="1" si="173"/>
        <v>5.0500000000000003E-2</v>
      </c>
      <c r="L612" s="713">
        <f t="shared" ca="1" si="173"/>
        <v>5.0500000000000003E-2</v>
      </c>
      <c r="M612" s="713">
        <f t="shared" ca="1" si="173"/>
        <v>5.0500000000000003E-2</v>
      </c>
      <c r="N612" s="713">
        <f t="shared" ca="1" si="173"/>
        <v>5.0500000000000003E-2</v>
      </c>
      <c r="O612" s="713">
        <f t="shared" ca="1" si="173"/>
        <v>5.0500000000000003E-2</v>
      </c>
      <c r="P612" s="713">
        <f t="shared" ca="1" si="173"/>
        <v>5.0500000000000003E-2</v>
      </c>
      <c r="Q612" s="713">
        <f t="shared" ca="1" si="173"/>
        <v>5.0500000000000003E-2</v>
      </c>
      <c r="R612" s="707"/>
    </row>
    <row r="613" spans="2:18">
      <c r="C613" s="4" t="s">
        <v>393</v>
      </c>
      <c r="D613" s="4">
        <v>85</v>
      </c>
      <c r="E613" s="4" t="s">
        <v>361</v>
      </c>
      <c r="F613" s="713">
        <f t="shared" ca="1" si="173"/>
        <v>4.8320000000000002E-2</v>
      </c>
      <c r="G613" s="713">
        <f t="shared" ca="1" si="173"/>
        <v>4.8320000000000002E-2</v>
      </c>
      <c r="H613" s="713">
        <f t="shared" ca="1" si="173"/>
        <v>4.8320000000000002E-2</v>
      </c>
      <c r="I613" s="713">
        <f t="shared" ca="1" si="173"/>
        <v>4.8320000000000002E-2</v>
      </c>
      <c r="J613" s="713">
        <f t="shared" ca="1" si="173"/>
        <v>4.8320000000000002E-2</v>
      </c>
      <c r="K613" s="713">
        <f t="shared" ca="1" si="173"/>
        <v>4.8320000000000002E-2</v>
      </c>
      <c r="L613" s="713">
        <f t="shared" ca="1" si="173"/>
        <v>4.8320000000000002E-2</v>
      </c>
      <c r="M613" s="713">
        <f t="shared" ca="1" si="173"/>
        <v>4.8320000000000002E-2</v>
      </c>
      <c r="N613" s="713">
        <f t="shared" ca="1" si="173"/>
        <v>4.8320000000000002E-2</v>
      </c>
      <c r="O613" s="713">
        <f t="shared" ca="1" si="173"/>
        <v>4.8320000000000002E-2</v>
      </c>
      <c r="P613" s="713">
        <f t="shared" ca="1" si="173"/>
        <v>4.8320000000000002E-2</v>
      </c>
      <c r="Q613" s="713">
        <f t="shared" ca="1" si="173"/>
        <v>4.8320000000000002E-2</v>
      </c>
      <c r="R613" s="707"/>
    </row>
    <row r="614" spans="2:18">
      <c r="B614" s="4" t="s">
        <v>368</v>
      </c>
      <c r="D614" s="4">
        <v>101</v>
      </c>
      <c r="E614" s="4" t="s">
        <v>361</v>
      </c>
      <c r="F614" s="713">
        <f t="shared" ca="1" si="173"/>
        <v>0.35809000000000002</v>
      </c>
      <c r="G614" s="713">
        <f t="shared" ca="1" si="173"/>
        <v>0.35809000000000002</v>
      </c>
      <c r="H614" s="713">
        <f t="shared" ca="1" si="173"/>
        <v>0.35809000000000002</v>
      </c>
      <c r="I614" s="713">
        <f t="shared" ca="1" si="173"/>
        <v>0.35809000000000002</v>
      </c>
      <c r="J614" s="713">
        <f t="shared" ca="1" si="173"/>
        <v>0.35809000000000002</v>
      </c>
      <c r="K614" s="713">
        <f t="shared" ca="1" si="173"/>
        <v>0.35809000000000002</v>
      </c>
      <c r="L614" s="713">
        <f t="shared" ca="1" si="173"/>
        <v>0.35809000000000002</v>
      </c>
      <c r="M614" s="713">
        <f t="shared" ca="1" si="173"/>
        <v>0.35809000000000002</v>
      </c>
      <c r="N614" s="713">
        <f t="shared" ca="1" si="173"/>
        <v>0.35809000000000002</v>
      </c>
      <c r="O614" s="713">
        <f t="shared" ca="1" si="173"/>
        <v>0.35809000000000002</v>
      </c>
      <c r="P614" s="713">
        <f t="shared" ca="1" si="173"/>
        <v>0.35809000000000002</v>
      </c>
      <c r="Q614" s="713">
        <f t="shared" ca="1" si="173"/>
        <v>0.35809000000000002</v>
      </c>
      <c r="R614" s="707"/>
    </row>
    <row r="615" spans="2:18">
      <c r="C615" s="4" t="s">
        <v>401</v>
      </c>
      <c r="D615" s="711">
        <v>85</v>
      </c>
      <c r="E615" s="4" t="s">
        <v>361</v>
      </c>
      <c r="F615" s="713">
        <f t="shared" ca="1" si="173"/>
        <v>6.8199999999999997E-3</v>
      </c>
      <c r="G615" s="713">
        <f t="shared" ca="1" si="173"/>
        <v>6.8199999999999997E-3</v>
      </c>
      <c r="H615" s="713">
        <f t="shared" ca="1" si="173"/>
        <v>6.8199999999999997E-3</v>
      </c>
      <c r="I615" s="713">
        <f t="shared" ca="1" si="173"/>
        <v>6.8199999999999997E-3</v>
      </c>
      <c r="J615" s="713">
        <f t="shared" ca="1" si="173"/>
        <v>6.8199999999999997E-3</v>
      </c>
      <c r="K615" s="713">
        <f t="shared" ca="1" si="173"/>
        <v>6.8199999999999997E-3</v>
      </c>
      <c r="L615" s="713">
        <f t="shared" ca="1" si="173"/>
        <v>6.8199999999999997E-3</v>
      </c>
      <c r="M615" s="713">
        <f t="shared" ca="1" si="173"/>
        <v>6.8199999999999997E-3</v>
      </c>
      <c r="N615" s="713">
        <f t="shared" ca="1" si="173"/>
        <v>6.8199999999999997E-3</v>
      </c>
      <c r="O615" s="713">
        <f t="shared" ca="1" si="173"/>
        <v>6.8199999999999997E-3</v>
      </c>
      <c r="P615" s="713">
        <f t="shared" ca="1" si="173"/>
        <v>6.8199999999999997E-3</v>
      </c>
      <c r="Q615" s="713">
        <f t="shared" ca="1" si="173"/>
        <v>6.8199999999999997E-3</v>
      </c>
      <c r="R615" s="707"/>
    </row>
    <row r="616" spans="2:18">
      <c r="B616" s="4" t="s">
        <v>369</v>
      </c>
      <c r="F616" s="707"/>
      <c r="G616" s="707"/>
      <c r="H616" s="707"/>
      <c r="I616" s="707"/>
      <c r="J616" s="707"/>
      <c r="K616" s="707"/>
      <c r="L616" s="707"/>
      <c r="M616" s="707"/>
      <c r="N616" s="707"/>
      <c r="O616" s="707"/>
      <c r="P616" s="707"/>
      <c r="Q616" s="707"/>
      <c r="R616" s="707"/>
    </row>
    <row r="617" spans="2:18">
      <c r="C617" s="4" t="s">
        <v>370</v>
      </c>
      <c r="D617" s="4">
        <v>101</v>
      </c>
      <c r="E617" s="4" t="s">
        <v>361</v>
      </c>
      <c r="F617" s="346">
        <f t="shared" ref="F617:Q618" ca="1" si="174">F268</f>
        <v>1.1499999999999999</v>
      </c>
      <c r="G617" s="346">
        <f t="shared" ca="1" si="174"/>
        <v>1.1499999999999999</v>
      </c>
      <c r="H617" s="346">
        <f t="shared" ca="1" si="174"/>
        <v>1.1499999999999999</v>
      </c>
      <c r="I617" s="346">
        <f t="shared" ca="1" si="174"/>
        <v>1.1499999999999999</v>
      </c>
      <c r="J617" s="346">
        <f t="shared" ca="1" si="174"/>
        <v>1.1499999999999999</v>
      </c>
      <c r="K617" s="346">
        <f t="shared" ca="1" si="174"/>
        <v>1.1499999999999999</v>
      </c>
      <c r="L617" s="346">
        <f t="shared" ca="1" si="174"/>
        <v>1.1499999999999999</v>
      </c>
      <c r="M617" s="346">
        <f t="shared" ca="1" si="174"/>
        <v>1.1499999999999999</v>
      </c>
      <c r="N617" s="346">
        <f t="shared" ca="1" si="174"/>
        <v>1.1499999999999999</v>
      </c>
      <c r="O617" s="346">
        <f t="shared" ca="1" si="174"/>
        <v>1.1499999999999999</v>
      </c>
      <c r="P617" s="346">
        <f t="shared" ca="1" si="174"/>
        <v>1.1499999999999999</v>
      </c>
      <c r="Q617" s="346">
        <f t="shared" ca="1" si="174"/>
        <v>1.1499999999999999</v>
      </c>
      <c r="R617" s="707"/>
    </row>
    <row r="618" spans="2:18" s="12" customFormat="1">
      <c r="C618" s="12" t="s">
        <v>371</v>
      </c>
      <c r="D618" s="12">
        <v>101</v>
      </c>
      <c r="E618" s="12" t="s">
        <v>361</v>
      </c>
      <c r="F618" s="84">
        <f t="shared" ca="1" si="174"/>
        <v>1.05</v>
      </c>
      <c r="G618" s="84">
        <f t="shared" ca="1" si="174"/>
        <v>1.05</v>
      </c>
      <c r="H618" s="84">
        <f t="shared" ca="1" si="174"/>
        <v>1.05</v>
      </c>
      <c r="I618" s="84">
        <f t="shared" ca="1" si="174"/>
        <v>1.05</v>
      </c>
      <c r="J618" s="84">
        <f t="shared" ca="1" si="174"/>
        <v>1.05</v>
      </c>
      <c r="K618" s="84">
        <f t="shared" ca="1" si="174"/>
        <v>1.05</v>
      </c>
      <c r="L618" s="84">
        <f t="shared" ca="1" si="174"/>
        <v>1.05</v>
      </c>
      <c r="M618" s="84">
        <f t="shared" ca="1" si="174"/>
        <v>1.05</v>
      </c>
      <c r="N618" s="84">
        <f t="shared" ca="1" si="174"/>
        <v>1.05</v>
      </c>
      <c r="O618" s="84">
        <f t="shared" ca="1" si="174"/>
        <v>1.05</v>
      </c>
      <c r="P618" s="84">
        <f t="shared" ca="1" si="174"/>
        <v>1.05</v>
      </c>
      <c r="Q618" s="84">
        <f t="shared" ca="1" si="174"/>
        <v>1.05</v>
      </c>
      <c r="R618" s="708"/>
    </row>
    <row r="619" spans="2:18" s="12" customFormat="1">
      <c r="B619" s="12" t="s">
        <v>372</v>
      </c>
      <c r="D619" s="12">
        <v>85</v>
      </c>
      <c r="E619" s="12" t="s">
        <v>205</v>
      </c>
      <c r="F619" s="84"/>
      <c r="G619" s="84"/>
      <c r="H619" s="84"/>
      <c r="I619" s="84"/>
      <c r="J619" s="84"/>
      <c r="K619" s="84"/>
      <c r="L619" s="84"/>
      <c r="M619" s="84"/>
      <c r="N619" s="84"/>
      <c r="O619" s="84"/>
      <c r="P619" s="84"/>
      <c r="Q619" s="84"/>
      <c r="R619" s="708"/>
    </row>
    <row r="620" spans="2:18" s="12" customFormat="1">
      <c r="B620" s="12" t="s">
        <v>349</v>
      </c>
      <c r="F620" s="713">
        <f t="shared" ref="F620:Q621" ca="1" si="175">F271</f>
        <v>0.34229999999999999</v>
      </c>
      <c r="G620" s="713">
        <f t="shared" ca="1" si="175"/>
        <v>0.34229999999999999</v>
      </c>
      <c r="H620" s="713">
        <f t="shared" ca="1" si="175"/>
        <v>0.34229999999999999</v>
      </c>
      <c r="I620" s="713">
        <f t="shared" ca="1" si="175"/>
        <v>0.34229999999999999</v>
      </c>
      <c r="J620" s="713">
        <f t="shared" ca="1" si="175"/>
        <v>0.34229999999999999</v>
      </c>
      <c r="K620" s="713">
        <f t="shared" ca="1" si="175"/>
        <v>0.34229999999999999</v>
      </c>
      <c r="L620" s="713">
        <f t="shared" ca="1" si="175"/>
        <v>0.34229999999999999</v>
      </c>
      <c r="M620" s="713">
        <f t="shared" ca="1" si="175"/>
        <v>0.34229999999999999</v>
      </c>
      <c r="N620" s="713">
        <f t="shared" ca="1" si="175"/>
        <v>0.34229999999999999</v>
      </c>
      <c r="O620" s="713">
        <f t="shared" ca="1" si="175"/>
        <v>0.34229999999999999</v>
      </c>
      <c r="P620" s="713">
        <f t="shared" ca="1" si="175"/>
        <v>0.34229999999999999</v>
      </c>
      <c r="Q620" s="713">
        <f t="shared" ca="1" si="175"/>
        <v>0.34229999999999999</v>
      </c>
      <c r="R620" s="708"/>
    </row>
    <row r="621" spans="2:18" s="12" customFormat="1">
      <c r="B621" s="12" t="s">
        <v>415</v>
      </c>
      <c r="F621" s="346">
        <f t="shared" ca="1" si="175"/>
        <v>1</v>
      </c>
      <c r="G621" s="346">
        <f t="shared" ca="1" si="175"/>
        <v>1</v>
      </c>
      <c r="H621" s="346">
        <f t="shared" ca="1" si="175"/>
        <v>1</v>
      </c>
      <c r="I621" s="346">
        <f t="shared" ca="1" si="175"/>
        <v>1</v>
      </c>
      <c r="J621" s="346">
        <f t="shared" ca="1" si="175"/>
        <v>1</v>
      </c>
      <c r="K621" s="346">
        <f t="shared" ca="1" si="175"/>
        <v>1</v>
      </c>
      <c r="L621" s="346">
        <f t="shared" ca="1" si="175"/>
        <v>1</v>
      </c>
      <c r="M621" s="346">
        <f t="shared" ca="1" si="175"/>
        <v>1</v>
      </c>
      <c r="N621" s="346">
        <f t="shared" ca="1" si="175"/>
        <v>1</v>
      </c>
      <c r="O621" s="346">
        <f t="shared" ca="1" si="175"/>
        <v>1</v>
      </c>
      <c r="P621" s="346">
        <f t="shared" ca="1" si="175"/>
        <v>1</v>
      </c>
      <c r="Q621" s="346">
        <f t="shared" ca="1" si="175"/>
        <v>1</v>
      </c>
      <c r="R621" s="708"/>
    </row>
    <row r="622" spans="2:18" s="12" customFormat="1"/>
    <row r="623" spans="2:18" s="12" customFormat="1">
      <c r="B623" s="696" t="s">
        <v>350</v>
      </c>
    </row>
    <row r="624" spans="2:18" s="12" customFormat="1">
      <c r="B624" s="12" t="s">
        <v>205</v>
      </c>
      <c r="E624" s="12" t="s">
        <v>205</v>
      </c>
      <c r="F624" s="699">
        <f ca="1">[113]Data!C205</f>
        <v>2.8834296402685462</v>
      </c>
      <c r="G624" s="699">
        <f ca="1">[113]Data!D205</f>
        <v>3.8389391763251943</v>
      </c>
      <c r="H624" s="699">
        <f ca="1">[113]Data!E205</f>
        <v>3.9882260596546315</v>
      </c>
      <c r="I624" s="699">
        <f ca="1">[113]Data!F205</f>
        <v>4.0890999560314674</v>
      </c>
      <c r="J624" s="699">
        <f ca="1">[113]Data!G205</f>
        <v>3.7753411226407385</v>
      </c>
      <c r="K624" s="699">
        <f ca="1">[113]Data!H205</f>
        <v>3.9666802843369551</v>
      </c>
      <c r="L624" s="699">
        <f ca="1">[113]Data!I205</f>
        <v>3.9884957921398807</v>
      </c>
      <c r="M624" s="699">
        <f ca="1">[113]Data!J205</f>
        <v>5.0689762235476747</v>
      </c>
      <c r="N624" s="699">
        <f ca="1">[113]Data!K205</f>
        <v>3.9855380341531164</v>
      </c>
      <c r="O624" s="699">
        <f ca="1">[113]Data!L205</f>
        <v>4.0236457226897615</v>
      </c>
      <c r="P624" s="699">
        <f ca="1">[113]Data!M205</f>
        <v>4.0086118146907426</v>
      </c>
      <c r="Q624" s="699">
        <f ca="1">[113]Data!N205</f>
        <v>4.0166680284336955</v>
      </c>
      <c r="R624" s="345">
        <f ca="1">SUM(F624:Q624)</f>
        <v>47.633651854912415</v>
      </c>
    </row>
    <row r="625" spans="1:22" s="12" customFormat="1">
      <c r="B625" s="12" t="s">
        <v>104</v>
      </c>
      <c r="F625" s="701"/>
      <c r="G625" s="701"/>
      <c r="H625" s="701"/>
      <c r="I625" s="701"/>
      <c r="J625" s="701"/>
      <c r="K625" s="701"/>
      <c r="L625" s="701"/>
      <c r="M625" s="701"/>
      <c r="N625" s="701"/>
      <c r="O625" s="701"/>
      <c r="P625" s="701"/>
      <c r="Q625" s="701"/>
      <c r="R625" s="345"/>
    </row>
    <row r="626" spans="1:22" s="12" customFormat="1">
      <c r="C626" s="12" t="s">
        <v>391</v>
      </c>
      <c r="E626" s="12" t="s">
        <v>207</v>
      </c>
      <c r="F626" s="102">
        <f ca="1">'[113](C) Rev at Actual Rates'!F626</f>
        <v>64462.13</v>
      </c>
      <c r="G626" s="102">
        <f ca="1">'[113](C) Rev at Actual Rates'!G626</f>
        <v>95973.046000000002</v>
      </c>
      <c r="H626" s="102">
        <f ca="1">'[113](C) Rev at Actual Rates'!H626</f>
        <v>99705.501999999993</v>
      </c>
      <c r="I626" s="102">
        <f ca="1">'[113](C) Rev at Actual Rates'!I626</f>
        <v>102227.44</v>
      </c>
      <c r="J626" s="102">
        <f ca="1">'[113](C) Rev at Actual Rates'!J626</f>
        <v>94384.012000000002</v>
      </c>
      <c r="K626" s="102">
        <f ca="1">'[113](C) Rev at Actual Rates'!K626</f>
        <v>98156.036999999997</v>
      </c>
      <c r="L626" s="102">
        <f ca="1">'[113](C) Rev at Actual Rates'!L626</f>
        <v>99712.332999999999</v>
      </c>
      <c r="M626" s="102">
        <f ca="1">'[113](C) Rev at Actual Rates'!M626</f>
        <v>92466.790999999997</v>
      </c>
      <c r="N626" s="102">
        <f ca="1">'[113](C) Rev at Actual Rates'!N626</f>
        <v>86457.074999999997</v>
      </c>
      <c r="O626" s="102">
        <f ca="1">'[113](C) Rev at Actual Rates'!O626</f>
        <v>85311.24</v>
      </c>
      <c r="P626" s="102">
        <f ca="1">'[113](C) Rev at Actual Rates'!P626</f>
        <v>88631.248000000007</v>
      </c>
      <c r="Q626" s="102">
        <f ca="1">'[113](C) Rev at Actual Rates'!Q626</f>
        <v>100177.69500000001</v>
      </c>
      <c r="R626" s="345">
        <f ca="1">SUM(F626:Q626)</f>
        <v>1107664.5489999999</v>
      </c>
      <c r="T626" s="12">
        <v>6496468.2410000013</v>
      </c>
      <c r="V626" s="716">
        <f ca="1">SUM(R626:T626)</f>
        <v>7604132.790000001</v>
      </c>
    </row>
    <row r="627" spans="1:22" s="12" customFormat="1">
      <c r="C627" s="12" t="s">
        <v>392</v>
      </c>
      <c r="E627" s="12" t="s">
        <v>207</v>
      </c>
      <c r="F627" s="102">
        <f ca="1">'[113](C) Rev at Actual Rates'!F627</f>
        <v>17487.526999999998</v>
      </c>
      <c r="G627" s="102">
        <f ca="1">'[113](C) Rev at Actual Rates'!G627</f>
        <v>56757.451999999997</v>
      </c>
      <c r="H627" s="102">
        <f ca="1">'[113](C) Rev at Actual Rates'!H627</f>
        <v>68729.887000000002</v>
      </c>
      <c r="I627" s="102">
        <f ca="1">'[113](C) Rev at Actual Rates'!I627</f>
        <v>67917.377999999997</v>
      </c>
      <c r="J627" s="102">
        <f ca="1">'[113](C) Rev at Actual Rates'!J627</f>
        <v>63081.175000000003</v>
      </c>
      <c r="K627" s="102">
        <f ca="1">'[113](C) Rev at Actual Rates'!K627</f>
        <v>55185.699000000001</v>
      </c>
      <c r="L627" s="102">
        <f ca="1">'[113](C) Rev at Actual Rates'!L627</f>
        <v>39364.713000000003</v>
      </c>
      <c r="M627" s="102">
        <f ca="1">'[113](C) Rev at Actual Rates'!M627</f>
        <v>32544.503000000001</v>
      </c>
      <c r="N627" s="102">
        <f ca="1">'[113](C) Rev at Actual Rates'!N627</f>
        <v>36021.932000000001</v>
      </c>
      <c r="O627" s="102">
        <f ca="1">'[113](C) Rev at Actual Rates'!O627</f>
        <v>28008.784</v>
      </c>
      <c r="P627" s="102">
        <f ca="1">'[113](C) Rev at Actual Rates'!P627</f>
        <v>25000</v>
      </c>
      <c r="Q627" s="102">
        <f ca="1">'[113](C) Rev at Actual Rates'!Q627</f>
        <v>27900.86</v>
      </c>
      <c r="R627" s="345">
        <f ca="1">SUM(F627:Q627)</f>
        <v>517999.91000000003</v>
      </c>
      <c r="T627" s="12">
        <v>3703473.4429999995</v>
      </c>
      <c r="V627" s="716">
        <f t="shared" ref="V627:V628" ca="1" si="176">SUM(R627:T627)</f>
        <v>4221473.3529999992</v>
      </c>
    </row>
    <row r="628" spans="1:22" s="12" customFormat="1">
      <c r="C628" s="12" t="s">
        <v>393</v>
      </c>
      <c r="E628" s="12" t="s">
        <v>207</v>
      </c>
      <c r="F628" s="345">
        <f t="shared" ref="F628:N628" ca="1" si="177">F629-SUM(F626:F627)</f>
        <v>0</v>
      </c>
      <c r="G628" s="345">
        <f t="shared" ca="1" si="177"/>
        <v>31804.472000000009</v>
      </c>
      <c r="H628" s="345">
        <f t="shared" ca="1" si="177"/>
        <v>62865.741999999998</v>
      </c>
      <c r="I628" s="345">
        <f t="shared" ca="1" si="177"/>
        <v>27681.188000000024</v>
      </c>
      <c r="J628" s="345">
        <f t="shared" ca="1" si="177"/>
        <v>17468.152000000002</v>
      </c>
      <c r="K628" s="345">
        <f t="shared" ca="1" si="177"/>
        <v>52391.074999999983</v>
      </c>
      <c r="L628" s="345">
        <f t="shared" ca="1" si="177"/>
        <v>81684.304999999993</v>
      </c>
      <c r="M628" s="345">
        <f t="shared" ca="1" si="177"/>
        <v>76514.176000000007</v>
      </c>
      <c r="N628" s="345">
        <f t="shared" ca="1" si="177"/>
        <v>65547.683000000005</v>
      </c>
      <c r="O628" s="345">
        <f t="shared" ref="O628:Q628" ca="1" si="178">O629-SUM(O626:O627)</f>
        <v>52535.377999999997</v>
      </c>
      <c r="P628" s="345">
        <f t="shared" ca="1" si="178"/>
        <v>79333.174000000014</v>
      </c>
      <c r="Q628" s="345">
        <f t="shared" ca="1" si="178"/>
        <v>33104.623999999996</v>
      </c>
      <c r="R628" s="345">
        <f ca="1">SUM(F628:Q628)</f>
        <v>580929.96899999992</v>
      </c>
      <c r="T628" s="12">
        <v>4733259.3270000005</v>
      </c>
      <c r="V628" s="716">
        <f t="shared" ca="1" si="176"/>
        <v>5314189.2960000001</v>
      </c>
    </row>
    <row r="629" spans="1:22" s="12" customFormat="1">
      <c r="C629" s="12" t="s">
        <v>376</v>
      </c>
      <c r="E629" s="12" t="s">
        <v>207</v>
      </c>
      <c r="F629" s="717">
        <f ca="1">'[113]Weather Adj'!D176</f>
        <v>81949.656999999992</v>
      </c>
      <c r="G629" s="717">
        <f ca="1">'[113]Weather Adj'!E176</f>
        <v>184534.97</v>
      </c>
      <c r="H629" s="717">
        <f ca="1">'[113]Weather Adj'!F176</f>
        <v>231301.13099999999</v>
      </c>
      <c r="I629" s="717">
        <f ca="1">'[113]Weather Adj'!G176</f>
        <v>197826.00600000002</v>
      </c>
      <c r="J629" s="717">
        <f ca="1">'[113]Weather Adj'!H176</f>
        <v>174933.33900000001</v>
      </c>
      <c r="K629" s="717">
        <f ca="1">'[113]Weather Adj'!I176</f>
        <v>205732.81099999999</v>
      </c>
      <c r="L629" s="717">
        <f ca="1">'[113]Weather Adj'!J176</f>
        <v>220761.351</v>
      </c>
      <c r="M629" s="717">
        <f ca="1">'[113]Weather Adj'!K176</f>
        <v>201525.47</v>
      </c>
      <c r="N629" s="717">
        <f ca="1">'[113]Weather Adj'!L176</f>
        <v>188026.69</v>
      </c>
      <c r="O629" s="717">
        <f ca="1">'[113]Weather Adj'!M176</f>
        <v>165855.402</v>
      </c>
      <c r="P629" s="717">
        <f ca="1">'[113]Weather Adj'!N176</f>
        <v>192964.42200000002</v>
      </c>
      <c r="Q629" s="717">
        <f ca="1">'[113]Weather Adj'!O176</f>
        <v>161183.179</v>
      </c>
      <c r="R629" s="718">
        <f ca="1">SUM(R626:R628)</f>
        <v>2206594.4279999998</v>
      </c>
    </row>
    <row r="630" spans="1:22" s="12" customFormat="1">
      <c r="B630" s="12" t="s">
        <v>235</v>
      </c>
      <c r="E630" s="12" t="s">
        <v>377</v>
      </c>
      <c r="F630" s="699">
        <f ca="1">[113]Data!C225</f>
        <v>190.20500000000001</v>
      </c>
      <c r="G630" s="699">
        <f ca="1">[113]Data!D225</f>
        <v>1150.3589999999999</v>
      </c>
      <c r="H630" s="699">
        <f ca="1">[113]Data!E225</f>
        <v>1313.124</v>
      </c>
      <c r="I630" s="699">
        <f ca="1">[113]Data!F225</f>
        <v>1205.3009999999999</v>
      </c>
      <c r="J630" s="699">
        <f ca="1">[113]Data!G225</f>
        <v>1216.097</v>
      </c>
      <c r="K630" s="699">
        <f ca="1">[113]Data!H225</f>
        <v>1195.133</v>
      </c>
      <c r="L630" s="699">
        <f ca="1">[113]Data!I225</f>
        <v>1197.0119999999999</v>
      </c>
      <c r="M630" s="699">
        <f ca="1">[113]Data!J225</f>
        <v>2737.2660000000001</v>
      </c>
      <c r="N630" s="699">
        <f ca="1">[113]Data!K225</f>
        <v>1196.7560000000001</v>
      </c>
      <c r="O630" s="699">
        <f ca="1">[113]Data!L225</f>
        <v>1200.0350000000001</v>
      </c>
      <c r="P630" s="699">
        <f ca="1">[113]Data!M225</f>
        <v>1198.739</v>
      </c>
      <c r="Q630" s="699">
        <f ca="1">[113]Data!N225</f>
        <v>2199.4349999999999</v>
      </c>
      <c r="R630" s="345">
        <f ca="1">SUM(F630:Q630)</f>
        <v>15999.461999999998</v>
      </c>
    </row>
    <row r="631" spans="1:22" s="12" customFormat="1">
      <c r="B631" s="12" t="s">
        <v>372</v>
      </c>
      <c r="F631" s="701"/>
      <c r="G631" s="701"/>
      <c r="H631" s="701"/>
      <c r="I631" s="701"/>
      <c r="J631" s="701"/>
      <c r="K631" s="701"/>
      <c r="L631" s="701"/>
      <c r="M631" s="701"/>
      <c r="N631" s="701"/>
      <c r="O631" s="701"/>
      <c r="P631" s="701"/>
      <c r="Q631" s="701"/>
      <c r="R631" s="345"/>
    </row>
    <row r="632" spans="1:22" s="12" customFormat="1">
      <c r="K632" s="716"/>
      <c r="L632" s="716"/>
      <c r="M632" s="716"/>
      <c r="N632" s="716"/>
      <c r="O632" s="716"/>
      <c r="P632" s="716"/>
      <c r="Q632" s="716"/>
      <c r="R632" s="79"/>
    </row>
    <row r="633" spans="1:22" s="12" customFormat="1">
      <c r="B633" s="696" t="s">
        <v>353</v>
      </c>
      <c r="R633" s="79"/>
    </row>
    <row r="634" spans="1:22" s="12" customFormat="1">
      <c r="A634" s="12" t="s">
        <v>354</v>
      </c>
      <c r="B634" s="12" t="s">
        <v>359</v>
      </c>
      <c r="D634" s="12">
        <v>85</v>
      </c>
      <c r="F634" s="56">
        <f t="shared" ref="F634:Q634" ca="1" si="179">F609*F624</f>
        <v>1624.6684308093124</v>
      </c>
      <c r="G634" s="56">
        <f t="shared" ca="1" si="179"/>
        <v>2163.0502789004308</v>
      </c>
      <c r="H634" s="56">
        <f t="shared" ca="1" si="179"/>
        <v>2247.1659733124025</v>
      </c>
      <c r="I634" s="56">
        <f t="shared" ca="1" si="179"/>
        <v>2304.0033702259307</v>
      </c>
      <c r="J634" s="56">
        <f t="shared" ca="1" si="179"/>
        <v>2127.2159555519243</v>
      </c>
      <c r="K634" s="56">
        <f t="shared" ca="1" si="179"/>
        <v>2235.0260062096577</v>
      </c>
      <c r="L634" s="56">
        <f t="shared" ca="1" si="179"/>
        <v>2247.3179540812162</v>
      </c>
      <c r="M634" s="56">
        <f t="shared" ca="1" si="179"/>
        <v>2856.1146531579375</v>
      </c>
      <c r="N634" s="56">
        <f t="shared" ca="1" si="179"/>
        <v>2245.6514053435735</v>
      </c>
      <c r="O634" s="56">
        <f t="shared" ca="1" si="179"/>
        <v>2267.1231824495462</v>
      </c>
      <c r="P634" s="56">
        <f t="shared" ca="1" si="179"/>
        <v>2258.6523269874992</v>
      </c>
      <c r="Q634" s="56">
        <f t="shared" ca="1" si="179"/>
        <v>2263.1916006209658</v>
      </c>
      <c r="R634" s="140">
        <f ca="1">SUM(F634:Q634)</f>
        <v>26839.181137650394</v>
      </c>
    </row>
    <row r="635" spans="1:22">
      <c r="C635" s="4" t="s">
        <v>346</v>
      </c>
      <c r="F635" s="15"/>
      <c r="G635" s="15"/>
      <c r="H635" s="15"/>
      <c r="I635" s="15"/>
      <c r="J635" s="15"/>
      <c r="K635" s="15"/>
      <c r="L635" s="15"/>
      <c r="M635" s="15"/>
      <c r="N635" s="15"/>
      <c r="O635" s="15"/>
      <c r="P635" s="15"/>
      <c r="Q635" s="15"/>
      <c r="R635" s="144"/>
    </row>
    <row r="636" spans="1:22">
      <c r="C636" s="4" t="s">
        <v>391</v>
      </c>
      <c r="D636" s="4">
        <v>85</v>
      </c>
      <c r="F636" s="15">
        <f t="shared" ref="F636:Q638" ca="1" si="180">F611*F626</f>
        <v>6579.0049878</v>
      </c>
      <c r="G636" s="15">
        <f t="shared" ca="1" si="180"/>
        <v>9795.0090747600007</v>
      </c>
      <c r="H636" s="15">
        <f t="shared" ca="1" si="180"/>
        <v>10175.943534119999</v>
      </c>
      <c r="I636" s="15">
        <f t="shared" ca="1" si="180"/>
        <v>10433.3325264</v>
      </c>
      <c r="J636" s="15">
        <f t="shared" ca="1" si="180"/>
        <v>9632.8322647200002</v>
      </c>
      <c r="K636" s="15">
        <f t="shared" ca="1" si="180"/>
        <v>10017.80513622</v>
      </c>
      <c r="L636" s="15">
        <f t="shared" ca="1" si="180"/>
        <v>10176.64070598</v>
      </c>
      <c r="M636" s="15">
        <f t="shared" ca="1" si="180"/>
        <v>9437.160689459999</v>
      </c>
      <c r="N636" s="15">
        <f t="shared" ca="1" si="180"/>
        <v>8823.809074499999</v>
      </c>
      <c r="O636" s="15">
        <f t="shared" ca="1" si="180"/>
        <v>8706.8651544000004</v>
      </c>
      <c r="P636" s="15">
        <f t="shared" ca="1" si="180"/>
        <v>9045.7051708800009</v>
      </c>
      <c r="Q636" s="15">
        <f t="shared" ca="1" si="180"/>
        <v>10224.135551700001</v>
      </c>
      <c r="R636" s="144">
        <f t="shared" ref="R636:R644" ca="1" si="181">SUM(F636:Q636)</f>
        <v>113048.24387094</v>
      </c>
    </row>
    <row r="637" spans="1:22">
      <c r="C637" s="4" t="s">
        <v>392</v>
      </c>
      <c r="D637" s="4">
        <v>85</v>
      </c>
      <c r="F637" s="15">
        <f t="shared" ca="1" si="180"/>
        <v>883.1201135</v>
      </c>
      <c r="G637" s="15">
        <f t="shared" ca="1" si="180"/>
        <v>2866.2513260000001</v>
      </c>
      <c r="H637" s="15">
        <f t="shared" ca="1" si="180"/>
        <v>3470.8592935000001</v>
      </c>
      <c r="I637" s="15">
        <f t="shared" ca="1" si="180"/>
        <v>3429.827589</v>
      </c>
      <c r="J637" s="15">
        <f t="shared" ca="1" si="180"/>
        <v>3185.5993375000003</v>
      </c>
      <c r="K637" s="15">
        <f t="shared" ca="1" si="180"/>
        <v>2786.8777995</v>
      </c>
      <c r="L637" s="15">
        <f t="shared" ca="1" si="180"/>
        <v>1987.9180065000003</v>
      </c>
      <c r="M637" s="15">
        <f t="shared" ca="1" si="180"/>
        <v>1643.4974015</v>
      </c>
      <c r="N637" s="15">
        <f t="shared" ca="1" si="180"/>
        <v>1819.1075660000001</v>
      </c>
      <c r="O637" s="15">
        <f t="shared" ca="1" si="180"/>
        <v>1414.4435920000001</v>
      </c>
      <c r="P637" s="15">
        <f t="shared" ca="1" si="180"/>
        <v>1262.5</v>
      </c>
      <c r="Q637" s="15">
        <f t="shared" ca="1" si="180"/>
        <v>1408.9934300000002</v>
      </c>
      <c r="R637" s="144">
        <f t="shared" ca="1" si="181"/>
        <v>26158.995454999997</v>
      </c>
    </row>
    <row r="638" spans="1:22">
      <c r="C638" s="4" t="s">
        <v>393</v>
      </c>
      <c r="D638" s="4">
        <v>85</v>
      </c>
      <c r="F638" s="15">
        <f t="shared" ca="1" si="180"/>
        <v>0</v>
      </c>
      <c r="G638" s="15">
        <f t="shared" ca="1" si="180"/>
        <v>1536.7920870400005</v>
      </c>
      <c r="H638" s="15">
        <f t="shared" ca="1" si="180"/>
        <v>3037.67265344</v>
      </c>
      <c r="I638" s="15">
        <f t="shared" ca="1" si="180"/>
        <v>1337.5550041600011</v>
      </c>
      <c r="J638" s="15">
        <f t="shared" ca="1" si="180"/>
        <v>844.06110464000017</v>
      </c>
      <c r="K638" s="15">
        <f t="shared" ca="1" si="180"/>
        <v>2531.5367439999991</v>
      </c>
      <c r="L638" s="15">
        <f t="shared" ca="1" si="180"/>
        <v>3946.9856175999998</v>
      </c>
      <c r="M638" s="15">
        <f t="shared" ca="1" si="180"/>
        <v>3697.1649843200003</v>
      </c>
      <c r="N638" s="15">
        <f t="shared" ca="1" si="180"/>
        <v>3167.2640425600002</v>
      </c>
      <c r="O638" s="15">
        <f t="shared" ca="1" si="180"/>
        <v>2538.5094649600001</v>
      </c>
      <c r="P638" s="15">
        <f t="shared" ca="1" si="180"/>
        <v>3833.3789676800006</v>
      </c>
      <c r="Q638" s="15">
        <f t="shared" ca="1" si="180"/>
        <v>1599.6154316799998</v>
      </c>
      <c r="R638" s="144">
        <f t="shared" ca="1" si="181"/>
        <v>28070.536102079997</v>
      </c>
    </row>
    <row r="639" spans="1:22">
      <c r="A639" s="4" t="s">
        <v>354</v>
      </c>
      <c r="C639" s="4" t="s">
        <v>378</v>
      </c>
      <c r="F639" s="54">
        <f t="shared" ref="F639:Q639" ca="1" si="182">SUM(F636:F638)</f>
        <v>7462.1251013000001</v>
      </c>
      <c r="G639" s="54">
        <f t="shared" ca="1" si="182"/>
        <v>14198.052487800001</v>
      </c>
      <c r="H639" s="54">
        <f t="shared" ca="1" si="182"/>
        <v>16684.475481059999</v>
      </c>
      <c r="I639" s="54">
        <f t="shared" ca="1" si="182"/>
        <v>15200.715119560002</v>
      </c>
      <c r="J639" s="54">
        <f t="shared" ca="1" si="182"/>
        <v>13662.492706860001</v>
      </c>
      <c r="K639" s="54">
        <f t="shared" ca="1" si="182"/>
        <v>15336.219679719999</v>
      </c>
      <c r="L639" s="54">
        <f t="shared" ca="1" si="182"/>
        <v>16111.54433008</v>
      </c>
      <c r="M639" s="54">
        <f t="shared" ca="1" si="182"/>
        <v>14777.823075280001</v>
      </c>
      <c r="N639" s="54">
        <f t="shared" ca="1" si="182"/>
        <v>13810.18068306</v>
      </c>
      <c r="O639" s="54">
        <f t="shared" ca="1" si="182"/>
        <v>12659.81821136</v>
      </c>
      <c r="P639" s="54">
        <f t="shared" ca="1" si="182"/>
        <v>14141.584138560002</v>
      </c>
      <c r="Q639" s="54">
        <f t="shared" ca="1" si="182"/>
        <v>13232.744413380002</v>
      </c>
      <c r="R639" s="54">
        <f t="shared" ca="1" si="181"/>
        <v>167277.77542801999</v>
      </c>
    </row>
    <row r="640" spans="1:22">
      <c r="A640" s="12" t="s">
        <v>355</v>
      </c>
      <c r="B640" s="4" t="s">
        <v>368</v>
      </c>
      <c r="D640" s="4">
        <v>101</v>
      </c>
      <c r="F640" s="15">
        <f t="shared" ref="F640:Q640" ca="1" si="183">F614*F629</f>
        <v>29345.352675129998</v>
      </c>
      <c r="G640" s="15">
        <f t="shared" ca="1" si="183"/>
        <v>66080.12740730001</v>
      </c>
      <c r="H640" s="15">
        <f t="shared" ca="1" si="183"/>
        <v>82826.621999790004</v>
      </c>
      <c r="I640" s="15">
        <f t="shared" ca="1" si="183"/>
        <v>70839.514488540008</v>
      </c>
      <c r="J640" s="56">
        <f t="shared" ca="1" si="183"/>
        <v>62641.879362510008</v>
      </c>
      <c r="K640" s="15">
        <f t="shared" ca="1" si="183"/>
        <v>73670.86229099</v>
      </c>
      <c r="L640" s="15">
        <f t="shared" ca="1" si="183"/>
        <v>79052.432179590003</v>
      </c>
      <c r="M640" s="15">
        <f t="shared" ca="1" si="183"/>
        <v>72164.255552300005</v>
      </c>
      <c r="N640" s="15">
        <f t="shared" ca="1" si="183"/>
        <v>67330.477422100012</v>
      </c>
      <c r="O640" s="15">
        <f t="shared" ca="1" si="183"/>
        <v>59391.160902180003</v>
      </c>
      <c r="P640" s="15">
        <f t="shared" ca="1" si="183"/>
        <v>69098.629873980011</v>
      </c>
      <c r="Q640" s="15">
        <f t="shared" ca="1" si="183"/>
        <v>57718.084568110004</v>
      </c>
      <c r="R640" s="144">
        <f t="shared" ca="1" si="181"/>
        <v>790159.3987225201</v>
      </c>
    </row>
    <row r="641" spans="1:18">
      <c r="A641" s="18" t="s">
        <v>354</v>
      </c>
      <c r="B641" s="18" t="s">
        <v>401</v>
      </c>
      <c r="D641" s="33">
        <v>85</v>
      </c>
      <c r="E641" s="18"/>
      <c r="F641" s="55">
        <f t="shared" ref="F641:Q641" ca="1" si="184">F615*F629</f>
        <v>558.8966607399999</v>
      </c>
      <c r="G641" s="55">
        <f t="shared" ca="1" si="184"/>
        <v>1258.5284953999999</v>
      </c>
      <c r="H641" s="55">
        <f t="shared" ca="1" si="184"/>
        <v>1577.47371342</v>
      </c>
      <c r="I641" s="55">
        <f t="shared" ca="1" si="184"/>
        <v>1349.1733609200001</v>
      </c>
      <c r="J641" s="55">
        <f t="shared" ca="1" si="184"/>
        <v>1193.04537198</v>
      </c>
      <c r="K641" s="55">
        <f t="shared" ca="1" si="184"/>
        <v>1403.0977710199998</v>
      </c>
      <c r="L641" s="55">
        <f t="shared" ca="1" si="184"/>
        <v>1505.5924138199998</v>
      </c>
      <c r="M641" s="55">
        <f t="shared" ca="1" si="184"/>
        <v>1374.4037054</v>
      </c>
      <c r="N641" s="55">
        <f t="shared" ca="1" si="184"/>
        <v>1282.3420257999999</v>
      </c>
      <c r="O641" s="55">
        <f t="shared" ca="1" si="184"/>
        <v>1131.1338416399999</v>
      </c>
      <c r="P641" s="55">
        <f t="shared" ca="1" si="184"/>
        <v>1316.0173580400001</v>
      </c>
      <c r="Q641" s="55">
        <f t="shared" ca="1" si="184"/>
        <v>1099.2692807799999</v>
      </c>
      <c r="R641" s="168">
        <f t="shared" ca="1" si="181"/>
        <v>15048.97399896</v>
      </c>
    </row>
    <row r="642" spans="1:18">
      <c r="B642" s="4" t="s">
        <v>369</v>
      </c>
      <c r="F642" s="15"/>
      <c r="G642" s="15"/>
      <c r="H642" s="15"/>
      <c r="I642" s="15"/>
      <c r="J642" s="15"/>
      <c r="K642" s="15"/>
      <c r="L642" s="15"/>
      <c r="M642" s="15"/>
      <c r="N642" s="15"/>
      <c r="O642" s="15"/>
      <c r="P642" s="15"/>
      <c r="Q642" s="15"/>
      <c r="R642" s="144">
        <f t="shared" si="181"/>
        <v>0</v>
      </c>
    </row>
    <row r="643" spans="1:18">
      <c r="A643" s="4" t="s">
        <v>354</v>
      </c>
      <c r="C643" s="4" t="s">
        <v>370</v>
      </c>
      <c r="D643" s="4">
        <v>85</v>
      </c>
      <c r="F643" s="15">
        <f t="shared" ref="F643:Q643" ca="1" si="185">F617*F630</f>
        <v>218.73575</v>
      </c>
      <c r="G643" s="15">
        <f t="shared" ca="1" si="185"/>
        <v>1322.9128499999997</v>
      </c>
      <c r="H643" s="15">
        <f t="shared" ca="1" si="185"/>
        <v>1510.0925999999999</v>
      </c>
      <c r="I643" s="15">
        <f t="shared" ca="1" si="185"/>
        <v>1386.0961499999999</v>
      </c>
      <c r="J643" s="15">
        <f t="shared" ca="1" si="185"/>
        <v>1398.5115499999999</v>
      </c>
      <c r="K643" s="15">
        <f t="shared" ca="1" si="185"/>
        <v>1374.4029499999999</v>
      </c>
      <c r="L643" s="15">
        <f t="shared" ca="1" si="185"/>
        <v>1376.5637999999999</v>
      </c>
      <c r="M643" s="15">
        <f t="shared" ca="1" si="185"/>
        <v>3147.8559</v>
      </c>
      <c r="N643" s="15">
        <f t="shared" ca="1" si="185"/>
        <v>1376.2693999999999</v>
      </c>
      <c r="O643" s="15">
        <f t="shared" ca="1" si="185"/>
        <v>1380.04025</v>
      </c>
      <c r="P643" s="15">
        <f t="shared" ca="1" si="185"/>
        <v>1378.5498499999999</v>
      </c>
      <c r="Q643" s="15">
        <f t="shared" ca="1" si="185"/>
        <v>2529.35025</v>
      </c>
      <c r="R643" s="144">
        <f t="shared" ca="1" si="181"/>
        <v>18399.381300000001</v>
      </c>
    </row>
    <row r="644" spans="1:18">
      <c r="A644" s="12" t="s">
        <v>355</v>
      </c>
      <c r="C644" s="4" t="s">
        <v>371</v>
      </c>
      <c r="D644" s="4">
        <v>101</v>
      </c>
      <c r="F644" s="15">
        <f t="shared" ref="F644:Q644" ca="1" si="186">F618*F630</f>
        <v>199.71525000000003</v>
      </c>
      <c r="G644" s="15">
        <f t="shared" ca="1" si="186"/>
        <v>1207.8769500000001</v>
      </c>
      <c r="H644" s="15">
        <f t="shared" ca="1" si="186"/>
        <v>1378.7802000000001</v>
      </c>
      <c r="I644" s="15">
        <f t="shared" ca="1" si="186"/>
        <v>1265.5660499999999</v>
      </c>
      <c r="J644" s="56">
        <f t="shared" ca="1" si="186"/>
        <v>1276.90185</v>
      </c>
      <c r="K644" s="15">
        <f t="shared" ca="1" si="186"/>
        <v>1254.8896500000001</v>
      </c>
      <c r="L644" s="15">
        <f t="shared" ca="1" si="186"/>
        <v>1256.8625999999999</v>
      </c>
      <c r="M644" s="15">
        <f t="shared" ca="1" si="186"/>
        <v>2874.1293000000001</v>
      </c>
      <c r="N644" s="15">
        <f t="shared" ca="1" si="186"/>
        <v>1256.5938000000001</v>
      </c>
      <c r="O644" s="15">
        <f t="shared" ca="1" si="186"/>
        <v>1260.0367500000002</v>
      </c>
      <c r="P644" s="15">
        <f t="shared" ca="1" si="186"/>
        <v>1258.6759500000001</v>
      </c>
      <c r="Q644" s="15">
        <f t="shared" ca="1" si="186"/>
        <v>2309.4067500000001</v>
      </c>
      <c r="R644" s="144">
        <f t="shared" ca="1" si="181"/>
        <v>16799.435100000002</v>
      </c>
    </row>
    <row r="645" spans="1:18">
      <c r="C645" s="4" t="s">
        <v>379</v>
      </c>
      <c r="F645" s="54">
        <f t="shared" ref="F645:Q645" ca="1" si="187">SUM(F643:F644)</f>
        <v>418.45100000000002</v>
      </c>
      <c r="G645" s="54">
        <f t="shared" ca="1" si="187"/>
        <v>2530.7897999999996</v>
      </c>
      <c r="H645" s="54">
        <f t="shared" ca="1" si="187"/>
        <v>2888.8728000000001</v>
      </c>
      <c r="I645" s="54">
        <f t="shared" ca="1" si="187"/>
        <v>2651.6621999999998</v>
      </c>
      <c r="J645" s="54">
        <f t="shared" ca="1" si="187"/>
        <v>2675.4133999999999</v>
      </c>
      <c r="K645" s="54">
        <f t="shared" ca="1" si="187"/>
        <v>2629.2925999999998</v>
      </c>
      <c r="L645" s="54">
        <f t="shared" ca="1" si="187"/>
        <v>2633.4263999999998</v>
      </c>
      <c r="M645" s="54">
        <f t="shared" ca="1" si="187"/>
        <v>6021.9852000000001</v>
      </c>
      <c r="N645" s="54">
        <f t="shared" ca="1" si="187"/>
        <v>2632.8631999999998</v>
      </c>
      <c r="O645" s="54">
        <f t="shared" ca="1" si="187"/>
        <v>2640.0770000000002</v>
      </c>
      <c r="P645" s="54">
        <f t="shared" ca="1" si="187"/>
        <v>2637.2258000000002</v>
      </c>
      <c r="Q645" s="54">
        <f t="shared" ca="1" si="187"/>
        <v>4838.7569999999996</v>
      </c>
      <c r="R645" s="54">
        <f ca="1">SUM(R643:R644)</f>
        <v>35198.816400000003</v>
      </c>
    </row>
    <row r="646" spans="1:18" s="12" customFormat="1">
      <c r="A646" s="12" t="s">
        <v>354</v>
      </c>
      <c r="B646" s="12" t="s">
        <v>372</v>
      </c>
      <c r="D646" s="12">
        <v>85</v>
      </c>
      <c r="F646" s="145">
        <f ca="1">[113]Data!C242</f>
        <v>0</v>
      </c>
      <c r="G646" s="145">
        <f ca="1">[113]Data!D242</f>
        <v>0</v>
      </c>
      <c r="H646" s="145">
        <f ca="1">[113]Data!E242</f>
        <v>0</v>
      </c>
      <c r="I646" s="145">
        <f ca="1">[113]Data!F242</f>
        <v>0</v>
      </c>
      <c r="J646" s="145">
        <f ca="1">[113]Data!G242</f>
        <v>0</v>
      </c>
      <c r="K646" s="145">
        <f ca="1">[113]Data!H242</f>
        <v>0</v>
      </c>
      <c r="L646" s="145">
        <f ca="1">[113]Data!I242</f>
        <v>0</v>
      </c>
      <c r="M646" s="145">
        <f ca="1">[113]Data!J242</f>
        <v>0</v>
      </c>
      <c r="N646" s="145">
        <f ca="1">[113]Data!K242</f>
        <v>0</v>
      </c>
      <c r="O646" s="145">
        <f ca="1">[113]Data!L242</f>
        <v>0</v>
      </c>
      <c r="P646" s="145">
        <f ca="1">[113]Data!M242</f>
        <v>0</v>
      </c>
      <c r="Q646" s="145">
        <f ca="1">[113]Data!N242</f>
        <v>0</v>
      </c>
      <c r="R646" s="140">
        <f ca="1">SUM(F646:Q646)</f>
        <v>0</v>
      </c>
    </row>
    <row r="647" spans="1:18">
      <c r="B647" s="4" t="s">
        <v>380</v>
      </c>
      <c r="F647" s="54">
        <f t="shared" ref="F647:Q647" ca="1" si="188">F640+F644</f>
        <v>29545.067925129999</v>
      </c>
      <c r="G647" s="54">
        <f t="shared" ca="1" si="188"/>
        <v>67288.004357300015</v>
      </c>
      <c r="H647" s="54">
        <f t="shared" ca="1" si="188"/>
        <v>84205.402199789998</v>
      </c>
      <c r="I647" s="54">
        <f t="shared" ca="1" si="188"/>
        <v>72105.080538540002</v>
      </c>
      <c r="J647" s="54">
        <f t="shared" ca="1" si="188"/>
        <v>63918.78121251001</v>
      </c>
      <c r="K647" s="54">
        <f t="shared" ca="1" si="188"/>
        <v>74925.751940989998</v>
      </c>
      <c r="L647" s="54">
        <f t="shared" ca="1" si="188"/>
        <v>80309.294779589996</v>
      </c>
      <c r="M647" s="54">
        <f t="shared" ca="1" si="188"/>
        <v>75038.384852300005</v>
      </c>
      <c r="N647" s="54">
        <f t="shared" ca="1" si="188"/>
        <v>68587.071222100014</v>
      </c>
      <c r="O647" s="54">
        <f t="shared" ca="1" si="188"/>
        <v>60651.197652180002</v>
      </c>
      <c r="P647" s="54">
        <f t="shared" ca="1" si="188"/>
        <v>70357.305823980016</v>
      </c>
      <c r="Q647" s="54">
        <f t="shared" ca="1" si="188"/>
        <v>60027.491318110006</v>
      </c>
      <c r="R647" s="54">
        <f ca="1">R640+R644</f>
        <v>806958.8338225201</v>
      </c>
    </row>
    <row r="648" spans="1:18">
      <c r="B648" s="4" t="s">
        <v>357</v>
      </c>
      <c r="F648" s="54">
        <f t="shared" ref="F648:Q648" ca="1" si="189">F634+F639+F640+F641+F645+F646</f>
        <v>39409.493867979312</v>
      </c>
      <c r="G648" s="54">
        <f t="shared" ca="1" si="189"/>
        <v>86230.548469400441</v>
      </c>
      <c r="H648" s="54">
        <f t="shared" ca="1" si="189"/>
        <v>106224.60996758239</v>
      </c>
      <c r="I648" s="54">
        <f t="shared" ca="1" si="189"/>
        <v>92345.068539245956</v>
      </c>
      <c r="J648" s="54">
        <f t="shared" ca="1" si="189"/>
        <v>82300.046796901937</v>
      </c>
      <c r="K648" s="54">
        <f t="shared" ca="1" si="189"/>
        <v>95274.498347939647</v>
      </c>
      <c r="L648" s="54">
        <f t="shared" ca="1" si="189"/>
        <v>101550.31327757123</v>
      </c>
      <c r="M648" s="54">
        <f t="shared" ca="1" si="189"/>
        <v>97194.582186137937</v>
      </c>
      <c r="N648" s="54">
        <f t="shared" ca="1" si="189"/>
        <v>87301.514736303594</v>
      </c>
      <c r="O648" s="54">
        <f t="shared" ca="1" si="189"/>
        <v>78089.31313762955</v>
      </c>
      <c r="P648" s="54">
        <f t="shared" ca="1" si="189"/>
        <v>89452.109497567508</v>
      </c>
      <c r="Q648" s="54">
        <f t="shared" ca="1" si="189"/>
        <v>79152.046862890973</v>
      </c>
      <c r="R648" s="54">
        <f ca="1">R634+R639+R640+R641+R645+R646</f>
        <v>1034524.1456871505</v>
      </c>
    </row>
    <row r="649" spans="1:18">
      <c r="F649" s="15"/>
      <c r="G649" s="15"/>
      <c r="H649" s="15"/>
      <c r="I649" s="15"/>
      <c r="J649" s="15"/>
      <c r="K649" s="15"/>
      <c r="L649" s="15"/>
      <c r="M649" s="15"/>
      <c r="N649" s="15"/>
      <c r="O649" s="15"/>
      <c r="P649" s="15"/>
      <c r="Q649" s="15"/>
      <c r="R649" s="144"/>
    </row>
    <row r="650" spans="1:18">
      <c r="A650" s="4" t="s">
        <v>358</v>
      </c>
      <c r="B650" s="4" t="s">
        <v>349</v>
      </c>
      <c r="F650" s="15">
        <f t="shared" ref="F650:Q650" ca="1" si="190">F620*F629+F630*F621</f>
        <v>28241.572591099997</v>
      </c>
      <c r="G650" s="15">
        <f t="shared" ca="1" si="190"/>
        <v>64316.679230999995</v>
      </c>
      <c r="H650" s="15">
        <f t="shared" ca="1" si="190"/>
        <v>80487.501141299988</v>
      </c>
      <c r="I650" s="15">
        <f t="shared" ca="1" si="190"/>
        <v>68921.142853800018</v>
      </c>
      <c r="J650" s="15">
        <f t="shared" ca="1" si="190"/>
        <v>61095.778939700002</v>
      </c>
      <c r="K650" s="15">
        <f t="shared" ca="1" si="190"/>
        <v>71617.474205299994</v>
      </c>
      <c r="L650" s="15">
        <f t="shared" ca="1" si="190"/>
        <v>76763.622447300004</v>
      </c>
      <c r="M650" s="15">
        <f t="shared" ca="1" si="190"/>
        <v>71719.434380999999</v>
      </c>
      <c r="N650" s="15">
        <f t="shared" ca="1" si="190"/>
        <v>65558.291987000004</v>
      </c>
      <c r="O650" s="15">
        <f t="shared" ca="1" si="190"/>
        <v>57972.339104600003</v>
      </c>
      <c r="P650" s="15">
        <f t="shared" ca="1" si="190"/>
        <v>67250.460650600013</v>
      </c>
      <c r="Q650" s="15">
        <f t="shared" ca="1" si="190"/>
        <v>57372.437171699996</v>
      </c>
      <c r="R650" s="144">
        <f ca="1">SUM(F650:Q650)</f>
        <v>771316.73470439995</v>
      </c>
    </row>
    <row r="651" spans="1:18">
      <c r="F651" s="15"/>
      <c r="G651" s="15"/>
      <c r="H651" s="15"/>
      <c r="I651" s="15"/>
      <c r="J651" s="15"/>
      <c r="K651" s="15"/>
      <c r="L651" s="15"/>
      <c r="M651" s="15"/>
      <c r="N651" s="15"/>
      <c r="O651" s="15"/>
      <c r="P651" s="15"/>
      <c r="Q651" s="15"/>
      <c r="R651" s="144"/>
    </row>
    <row r="652" spans="1:18">
      <c r="B652" s="231" t="s">
        <v>416</v>
      </c>
      <c r="C652" s="231"/>
    </row>
    <row r="653" spans="1:18">
      <c r="B653" s="231" t="s">
        <v>132</v>
      </c>
      <c r="C653" s="231"/>
    </row>
    <row r="654" spans="1:18">
      <c r="B654" s="4" t="s">
        <v>359</v>
      </c>
      <c r="D654" s="711">
        <v>86</v>
      </c>
      <c r="E654" s="4" t="s">
        <v>360</v>
      </c>
      <c r="F654" s="725">
        <f t="shared" ref="F654:Q654" ca="1" si="191">F305</f>
        <v>144.01</v>
      </c>
      <c r="G654" s="725">
        <f t="shared" ca="1" si="191"/>
        <v>144.01</v>
      </c>
      <c r="H654" s="725">
        <f t="shared" ca="1" si="191"/>
        <v>144.01</v>
      </c>
      <c r="I654" s="725">
        <f t="shared" ca="1" si="191"/>
        <v>144.01</v>
      </c>
      <c r="J654" s="725">
        <f t="shared" ca="1" si="191"/>
        <v>144.01</v>
      </c>
      <c r="K654" s="725">
        <f t="shared" ca="1" si="191"/>
        <v>144.01</v>
      </c>
      <c r="L654" s="725">
        <f t="shared" ca="1" si="191"/>
        <v>144.01</v>
      </c>
      <c r="M654" s="725">
        <f t="shared" ca="1" si="191"/>
        <v>144.01</v>
      </c>
      <c r="N654" s="725">
        <f t="shared" ca="1" si="191"/>
        <v>144.01</v>
      </c>
      <c r="O654" s="725">
        <f t="shared" ca="1" si="191"/>
        <v>144.01</v>
      </c>
      <c r="P654" s="725">
        <f t="shared" ca="1" si="191"/>
        <v>144.01</v>
      </c>
      <c r="Q654" s="725">
        <f t="shared" ca="1" si="191"/>
        <v>144.01</v>
      </c>
      <c r="R654" s="705"/>
    </row>
    <row r="655" spans="1:18">
      <c r="B655" s="4" t="s">
        <v>346</v>
      </c>
      <c r="F655" s="713"/>
      <c r="G655" s="713"/>
      <c r="H655" s="713"/>
      <c r="I655" s="713"/>
      <c r="J655" s="713"/>
      <c r="K655" s="713"/>
      <c r="L655" s="713"/>
      <c r="M655" s="713"/>
      <c r="N655" s="713"/>
      <c r="O655" s="713"/>
      <c r="P655" s="713"/>
      <c r="Q655" s="713"/>
      <c r="R655" s="707"/>
    </row>
    <row r="656" spans="1:18">
      <c r="C656" s="4" t="s">
        <v>403</v>
      </c>
      <c r="D656" s="711">
        <v>86</v>
      </c>
      <c r="E656" s="4" t="s">
        <v>361</v>
      </c>
      <c r="F656" s="713">
        <f t="shared" ref="F656:Q659" ca="1" si="192">F307</f>
        <v>0.19916</v>
      </c>
      <c r="G656" s="713">
        <f t="shared" ca="1" si="192"/>
        <v>0.19916</v>
      </c>
      <c r="H656" s="713">
        <f t="shared" ca="1" si="192"/>
        <v>0.19916</v>
      </c>
      <c r="I656" s="713">
        <f t="shared" ca="1" si="192"/>
        <v>0.19916</v>
      </c>
      <c r="J656" s="713">
        <f t="shared" ca="1" si="192"/>
        <v>0.19916</v>
      </c>
      <c r="K656" s="713">
        <f t="shared" ca="1" si="192"/>
        <v>0.19916</v>
      </c>
      <c r="L656" s="713">
        <f t="shared" ca="1" si="192"/>
        <v>0.19916</v>
      </c>
      <c r="M656" s="713">
        <f t="shared" ca="1" si="192"/>
        <v>0.19916</v>
      </c>
      <c r="N656" s="713">
        <f t="shared" ca="1" si="192"/>
        <v>0.19916</v>
      </c>
      <c r="O656" s="713">
        <f t="shared" ca="1" si="192"/>
        <v>0.19916</v>
      </c>
      <c r="P656" s="713">
        <f t="shared" ca="1" si="192"/>
        <v>0.19916</v>
      </c>
      <c r="Q656" s="713">
        <f t="shared" ca="1" si="192"/>
        <v>0.19916</v>
      </c>
      <c r="R656" s="707"/>
    </row>
    <row r="657" spans="2:18">
      <c r="C657" s="4" t="s">
        <v>404</v>
      </c>
      <c r="D657" s="711">
        <v>86</v>
      </c>
      <c r="E657" s="4" t="s">
        <v>361</v>
      </c>
      <c r="F657" s="713">
        <f t="shared" ca="1" si="192"/>
        <v>0.14119999999999999</v>
      </c>
      <c r="G657" s="713">
        <f t="shared" ca="1" si="192"/>
        <v>0.14119999999999999</v>
      </c>
      <c r="H657" s="713">
        <f t="shared" ca="1" si="192"/>
        <v>0.14119999999999999</v>
      </c>
      <c r="I657" s="713">
        <f t="shared" ca="1" si="192"/>
        <v>0.14119999999999999</v>
      </c>
      <c r="J657" s="713">
        <f t="shared" ca="1" si="192"/>
        <v>0.14119999999999999</v>
      </c>
      <c r="K657" s="713">
        <f t="shared" ca="1" si="192"/>
        <v>0.14119999999999999</v>
      </c>
      <c r="L657" s="713">
        <f t="shared" ca="1" si="192"/>
        <v>0.14119999999999999</v>
      </c>
      <c r="M657" s="713">
        <f t="shared" ca="1" si="192"/>
        <v>0.14119999999999999</v>
      </c>
      <c r="N657" s="713">
        <f t="shared" ca="1" si="192"/>
        <v>0.14119999999999999</v>
      </c>
      <c r="O657" s="713">
        <f t="shared" ca="1" si="192"/>
        <v>0.14119999999999999</v>
      </c>
      <c r="P657" s="713">
        <f t="shared" ca="1" si="192"/>
        <v>0.14119999999999999</v>
      </c>
      <c r="Q657" s="713">
        <f t="shared" ca="1" si="192"/>
        <v>0.14119999999999999</v>
      </c>
      <c r="R657" s="707"/>
    </row>
    <row r="658" spans="2:18">
      <c r="B658" s="4" t="s">
        <v>368</v>
      </c>
      <c r="D658" s="4">
        <v>101</v>
      </c>
      <c r="E658" s="4" t="s">
        <v>361</v>
      </c>
      <c r="F658" s="713">
        <f t="shared" ca="1" si="192"/>
        <v>0.36377999999999999</v>
      </c>
      <c r="G658" s="713">
        <f t="shared" ca="1" si="192"/>
        <v>0.36377999999999999</v>
      </c>
      <c r="H658" s="713">
        <f t="shared" ca="1" si="192"/>
        <v>0.36377999999999999</v>
      </c>
      <c r="I658" s="713">
        <f t="shared" ca="1" si="192"/>
        <v>0.36377999999999999</v>
      </c>
      <c r="J658" s="713">
        <f t="shared" ca="1" si="192"/>
        <v>0.36377999999999999</v>
      </c>
      <c r="K658" s="713">
        <f t="shared" ca="1" si="192"/>
        <v>0.36377999999999999</v>
      </c>
      <c r="L658" s="713">
        <f t="shared" ca="1" si="192"/>
        <v>0.36377999999999999</v>
      </c>
      <c r="M658" s="713">
        <f t="shared" ca="1" si="192"/>
        <v>0.36377999999999999</v>
      </c>
      <c r="N658" s="713">
        <f t="shared" ca="1" si="192"/>
        <v>0.36377999999999999</v>
      </c>
      <c r="O658" s="713">
        <f t="shared" ca="1" si="192"/>
        <v>0.36377999999999999</v>
      </c>
      <c r="P658" s="713">
        <f t="shared" ca="1" si="192"/>
        <v>0.36377999999999999</v>
      </c>
      <c r="Q658" s="713">
        <f t="shared" ca="1" si="192"/>
        <v>0.36377999999999999</v>
      </c>
      <c r="R658" s="707"/>
    </row>
    <row r="659" spans="2:18">
      <c r="B659" s="4" t="s">
        <v>401</v>
      </c>
      <c r="D659" s="711">
        <v>86</v>
      </c>
      <c r="E659" s="4" t="s">
        <v>361</v>
      </c>
      <c r="F659" s="707">
        <f t="shared" ca="1" si="192"/>
        <v>6.8100000000000001E-3</v>
      </c>
      <c r="G659" s="707">
        <f t="shared" ca="1" si="192"/>
        <v>6.8100000000000001E-3</v>
      </c>
      <c r="H659" s="707">
        <f t="shared" ca="1" si="192"/>
        <v>6.8100000000000001E-3</v>
      </c>
      <c r="I659" s="707">
        <f t="shared" ca="1" si="192"/>
        <v>6.8100000000000001E-3</v>
      </c>
      <c r="J659" s="707">
        <f t="shared" ca="1" si="192"/>
        <v>6.8100000000000001E-3</v>
      </c>
      <c r="K659" s="707">
        <f t="shared" ca="1" si="192"/>
        <v>6.8100000000000001E-3</v>
      </c>
      <c r="L659" s="707">
        <f t="shared" ca="1" si="192"/>
        <v>6.8100000000000001E-3</v>
      </c>
      <c r="M659" s="707">
        <f t="shared" ca="1" si="192"/>
        <v>6.8100000000000001E-3</v>
      </c>
      <c r="N659" s="707">
        <f t="shared" ca="1" si="192"/>
        <v>6.8100000000000001E-3</v>
      </c>
      <c r="O659" s="707">
        <f t="shared" ca="1" si="192"/>
        <v>6.8100000000000001E-3</v>
      </c>
      <c r="P659" s="707">
        <f t="shared" ca="1" si="192"/>
        <v>6.8100000000000001E-3</v>
      </c>
      <c r="Q659" s="707">
        <f t="shared" ca="1" si="192"/>
        <v>6.8100000000000001E-3</v>
      </c>
      <c r="R659" s="707"/>
    </row>
    <row r="660" spans="2:18">
      <c r="B660" s="4" t="s">
        <v>369</v>
      </c>
      <c r="F660" s="707"/>
      <c r="G660" s="707"/>
      <c r="H660" s="707"/>
      <c r="I660" s="707"/>
      <c r="J660" s="707"/>
      <c r="K660" s="707"/>
      <c r="L660" s="707"/>
      <c r="M660" s="707"/>
      <c r="N660" s="707"/>
      <c r="O660" s="707"/>
      <c r="P660" s="707"/>
      <c r="Q660" s="707"/>
      <c r="R660" s="707"/>
    </row>
    <row r="661" spans="2:18">
      <c r="C661" s="4" t="s">
        <v>370</v>
      </c>
      <c r="D661" s="4">
        <v>101</v>
      </c>
      <c r="E661" s="4" t="s">
        <v>361</v>
      </c>
      <c r="F661" s="346">
        <f t="shared" ref="F661:Q662" ca="1" si="193">F312</f>
        <v>1.1499999999999999</v>
      </c>
      <c r="G661" s="346">
        <f t="shared" ca="1" si="193"/>
        <v>1.1499999999999999</v>
      </c>
      <c r="H661" s="346">
        <f t="shared" ca="1" si="193"/>
        <v>1.1499999999999999</v>
      </c>
      <c r="I661" s="346">
        <f t="shared" ca="1" si="193"/>
        <v>1.1499999999999999</v>
      </c>
      <c r="J661" s="346">
        <f t="shared" ca="1" si="193"/>
        <v>1.1499999999999999</v>
      </c>
      <c r="K661" s="346">
        <f t="shared" ca="1" si="193"/>
        <v>1.1499999999999999</v>
      </c>
      <c r="L661" s="346">
        <f t="shared" ca="1" si="193"/>
        <v>1.1499999999999999</v>
      </c>
      <c r="M661" s="346">
        <f t="shared" ca="1" si="193"/>
        <v>1.1499999999999999</v>
      </c>
      <c r="N661" s="346">
        <f t="shared" ca="1" si="193"/>
        <v>1.1499999999999999</v>
      </c>
      <c r="O661" s="346">
        <f t="shared" ca="1" si="193"/>
        <v>1.1499999999999999</v>
      </c>
      <c r="P661" s="346">
        <f t="shared" ca="1" si="193"/>
        <v>1.1499999999999999</v>
      </c>
      <c r="Q661" s="346">
        <f t="shared" ca="1" si="193"/>
        <v>1.1499999999999999</v>
      </c>
      <c r="R661" s="707"/>
    </row>
    <row r="662" spans="2:18" s="12" customFormat="1">
      <c r="C662" s="12" t="s">
        <v>371</v>
      </c>
      <c r="D662" s="12">
        <v>101</v>
      </c>
      <c r="E662" s="12" t="s">
        <v>361</v>
      </c>
      <c r="F662" s="732">
        <f t="shared" ca="1" si="193"/>
        <v>1.05</v>
      </c>
      <c r="G662" s="732">
        <f t="shared" ca="1" si="193"/>
        <v>1.05</v>
      </c>
      <c r="H662" s="732">
        <f t="shared" ca="1" si="193"/>
        <v>1.05</v>
      </c>
      <c r="I662" s="732">
        <f t="shared" ca="1" si="193"/>
        <v>1.05</v>
      </c>
      <c r="J662" s="732">
        <f t="shared" ca="1" si="193"/>
        <v>1.05</v>
      </c>
      <c r="K662" s="732">
        <f t="shared" ca="1" si="193"/>
        <v>1.05</v>
      </c>
      <c r="L662" s="732">
        <f t="shared" ca="1" si="193"/>
        <v>1.05</v>
      </c>
      <c r="M662" s="732">
        <f t="shared" ca="1" si="193"/>
        <v>1.05</v>
      </c>
      <c r="N662" s="732">
        <f t="shared" ca="1" si="193"/>
        <v>1.05</v>
      </c>
      <c r="O662" s="732">
        <f t="shared" ca="1" si="193"/>
        <v>1.05</v>
      </c>
      <c r="P662" s="732">
        <f t="shared" ca="1" si="193"/>
        <v>1.05</v>
      </c>
      <c r="Q662" s="732">
        <f t="shared" ca="1" si="193"/>
        <v>1.05</v>
      </c>
      <c r="R662" s="708"/>
    </row>
    <row r="663" spans="2:18" s="12" customFormat="1">
      <c r="B663" s="12" t="s">
        <v>372</v>
      </c>
      <c r="D663" s="714">
        <v>86</v>
      </c>
      <c r="E663" s="12" t="s">
        <v>205</v>
      </c>
      <c r="F663" s="84"/>
      <c r="G663" s="84"/>
      <c r="H663" s="84"/>
      <c r="I663" s="84"/>
      <c r="J663" s="84"/>
      <c r="K663" s="84"/>
      <c r="L663" s="84"/>
      <c r="M663" s="84"/>
      <c r="N663" s="84"/>
      <c r="O663" s="84"/>
      <c r="P663" s="84"/>
      <c r="Q663" s="84"/>
      <c r="R663" s="708"/>
    </row>
    <row r="664" spans="2:18" s="12" customFormat="1">
      <c r="B664" s="12" t="s">
        <v>349</v>
      </c>
      <c r="D664" s="714"/>
      <c r="F664" s="707">
        <f t="shared" ref="F664:Q665" ca="1" si="194">F315</f>
        <v>0.34773999999999999</v>
      </c>
      <c r="G664" s="707">
        <f t="shared" ca="1" si="194"/>
        <v>0.34773999999999999</v>
      </c>
      <c r="H664" s="707">
        <f t="shared" ca="1" si="194"/>
        <v>0.34773999999999999</v>
      </c>
      <c r="I664" s="707">
        <f t="shared" ca="1" si="194"/>
        <v>0.34773999999999999</v>
      </c>
      <c r="J664" s="707">
        <f t="shared" ca="1" si="194"/>
        <v>0.34773999999999999</v>
      </c>
      <c r="K664" s="707">
        <f t="shared" ca="1" si="194"/>
        <v>0.34773999999999999</v>
      </c>
      <c r="L664" s="707">
        <f t="shared" ca="1" si="194"/>
        <v>0.34773999999999999</v>
      </c>
      <c r="M664" s="707">
        <f t="shared" ca="1" si="194"/>
        <v>0.34773999999999999</v>
      </c>
      <c r="N664" s="707">
        <f t="shared" ca="1" si="194"/>
        <v>0.34773999999999999</v>
      </c>
      <c r="O664" s="707">
        <f t="shared" ca="1" si="194"/>
        <v>0.34773999999999999</v>
      </c>
      <c r="P664" s="707">
        <f t="shared" ca="1" si="194"/>
        <v>0.34773999999999999</v>
      </c>
      <c r="Q664" s="707">
        <f t="shared" ca="1" si="194"/>
        <v>0.34773999999999999</v>
      </c>
      <c r="R664" s="708"/>
    </row>
    <row r="665" spans="2:18" s="12" customFormat="1">
      <c r="B665" s="12" t="s">
        <v>373</v>
      </c>
      <c r="D665" s="714"/>
      <c r="F665" s="346">
        <f t="shared" ca="1" si="194"/>
        <v>1</v>
      </c>
      <c r="G665" s="346">
        <f t="shared" ca="1" si="194"/>
        <v>1</v>
      </c>
      <c r="H665" s="346">
        <f t="shared" ca="1" si="194"/>
        <v>1</v>
      </c>
      <c r="I665" s="346">
        <f t="shared" ca="1" si="194"/>
        <v>1</v>
      </c>
      <c r="J665" s="346">
        <f t="shared" ca="1" si="194"/>
        <v>1</v>
      </c>
      <c r="K665" s="346">
        <f t="shared" ca="1" si="194"/>
        <v>1</v>
      </c>
      <c r="L665" s="346">
        <f t="shared" ca="1" si="194"/>
        <v>1</v>
      </c>
      <c r="M665" s="346">
        <f t="shared" ca="1" si="194"/>
        <v>1</v>
      </c>
      <c r="N665" s="346">
        <f t="shared" ca="1" si="194"/>
        <v>1</v>
      </c>
      <c r="O665" s="346">
        <f t="shared" ca="1" si="194"/>
        <v>1</v>
      </c>
      <c r="P665" s="346">
        <f t="shared" ca="1" si="194"/>
        <v>1</v>
      </c>
      <c r="Q665" s="346">
        <f t="shared" ca="1" si="194"/>
        <v>1</v>
      </c>
      <c r="R665" s="708"/>
    </row>
    <row r="666" spans="2:18" s="12" customFormat="1"/>
    <row r="667" spans="2:18" s="12" customFormat="1">
      <c r="B667" s="696" t="s">
        <v>350</v>
      </c>
    </row>
    <row r="668" spans="2:18" s="12" customFormat="1">
      <c r="B668" s="12" t="s">
        <v>205</v>
      </c>
      <c r="E668" s="12" t="s">
        <v>205</v>
      </c>
      <c r="F668" s="699">
        <f ca="1">[113]Data!C209</f>
        <v>5.0804437312495629</v>
      </c>
      <c r="G668" s="699">
        <f ca="1">[113]Data!D209</f>
        <v>4.9609990930021617</v>
      </c>
      <c r="H668" s="699">
        <f ca="1">[113]Data!E209</f>
        <v>5.1077932044931273</v>
      </c>
      <c r="I668" s="699">
        <f ca="1">[113]Data!F209</f>
        <v>5.0043954510570003</v>
      </c>
      <c r="J668" s="699">
        <f ca="1">[113]Data!G209</f>
        <v>4.9069280680946061</v>
      </c>
      <c r="K668" s="699">
        <f ca="1">[113]Data!H209</f>
        <v>5.0897230168143439</v>
      </c>
      <c r="L668" s="699">
        <f ca="1">[113]Data!I209</f>
        <v>5.0056512942161442</v>
      </c>
      <c r="M668" s="699">
        <f ca="1">[113]Data!J209</f>
        <v>5.0347449940696292</v>
      </c>
      <c r="N668" s="699">
        <f ca="1">[113]Data!K209</f>
        <v>4.8969510918858576</v>
      </c>
      <c r="O668" s="699">
        <f ca="1">[113]Data!L209</f>
        <v>5.0512802623316819</v>
      </c>
      <c r="P668" s="699">
        <f ca="1">[113]Data!M209</f>
        <v>5.0434661271192347</v>
      </c>
      <c r="Q668" s="699">
        <f ca="1">[113]Data!N209</f>
        <v>4.9796274331961206</v>
      </c>
      <c r="R668" s="345">
        <f ca="1">SUM(F668:Q668)</f>
        <v>60.162003767529477</v>
      </c>
    </row>
    <row r="669" spans="2:18" s="12" customFormat="1">
      <c r="B669" s="12" t="s">
        <v>104</v>
      </c>
      <c r="F669" s="701"/>
      <c r="G669" s="701"/>
      <c r="H669" s="701"/>
      <c r="I669" s="701"/>
      <c r="J669" s="701"/>
      <c r="K669" s="701"/>
      <c r="L669" s="701"/>
      <c r="M669" s="701"/>
      <c r="N669" s="701"/>
      <c r="O669" s="701"/>
      <c r="P669" s="701"/>
      <c r="Q669" s="701"/>
      <c r="R669" s="345"/>
    </row>
    <row r="670" spans="2:18" s="12" customFormat="1">
      <c r="C670" s="12" t="s">
        <v>403</v>
      </c>
      <c r="E670" s="12" t="s">
        <v>207</v>
      </c>
      <c r="F670" s="102">
        <f ca="1">'[113](C) Rev at Actual Rates'!F670</f>
        <v>3147.4180000000001</v>
      </c>
      <c r="G670" s="102">
        <f ca="1">'[113](C) Rev at Actual Rates'!G670</f>
        <v>4799.8509999999997</v>
      </c>
      <c r="H670" s="102">
        <f ca="1">'[113](C) Rev at Actual Rates'!H670</f>
        <v>5549.6289999999999</v>
      </c>
      <c r="I670" s="102">
        <f ca="1">'[113](C) Rev at Actual Rates'!I670</f>
        <v>5985.4160000000002</v>
      </c>
      <c r="J670" s="102">
        <f ca="1">'[113](C) Rev at Actual Rates'!J670</f>
        <v>4855.1379999999999</v>
      </c>
      <c r="K670" s="102">
        <f ca="1">'[113](C) Rev at Actual Rates'!K670</f>
        <v>5508.3990000000003</v>
      </c>
      <c r="L670" s="102">
        <f ca="1">'[113](C) Rev at Actual Rates'!L670</f>
        <v>2955.7869999999998</v>
      </c>
      <c r="M670" s="102">
        <f ca="1">'[113](C) Rev at Actual Rates'!M670</f>
        <v>3114.009</v>
      </c>
      <c r="N670" s="102">
        <f ca="1">'[113](C) Rev at Actual Rates'!N670</f>
        <v>3115.5</v>
      </c>
      <c r="O670" s="102">
        <f ca="1">'[113](C) Rev at Actual Rates'!O670</f>
        <v>3637.3879999999999</v>
      </c>
      <c r="P670" s="102">
        <f ca="1">'[113](C) Rev at Actual Rates'!P670</f>
        <v>3857.9830000000002</v>
      </c>
      <c r="Q670" s="102">
        <f ca="1">'[113](C) Rev at Actual Rates'!Q670</f>
        <v>3819.09</v>
      </c>
      <c r="R670" s="345">
        <f ca="1">SUM(F670:Q670)</f>
        <v>50345.607999999993</v>
      </c>
    </row>
    <row r="671" spans="2:18" s="12" customFormat="1">
      <c r="C671" s="12" t="s">
        <v>404</v>
      </c>
      <c r="E671" s="12" t="s">
        <v>207</v>
      </c>
      <c r="F671" s="345">
        <f t="shared" ref="F671:Q671" ca="1" si="195">F672-F670</f>
        <v>10009.511</v>
      </c>
      <c r="G671" s="345">
        <f t="shared" ca="1" si="195"/>
        <v>21384.355</v>
      </c>
      <c r="H671" s="345">
        <f t="shared" ca="1" si="195"/>
        <v>97672.506999999998</v>
      </c>
      <c r="I671" s="345">
        <f t="shared" ca="1" si="195"/>
        <v>213186.4</v>
      </c>
      <c r="J671" s="345">
        <f t="shared" ca="1" si="195"/>
        <v>194386.36799999999</v>
      </c>
      <c r="K671" s="345">
        <f t="shared" ca="1" si="195"/>
        <v>72563.839000000007</v>
      </c>
      <c r="L671" s="345">
        <f t="shared" ca="1" si="195"/>
        <v>7418.5640000000003</v>
      </c>
      <c r="M671" s="345">
        <f t="shared" ca="1" si="195"/>
        <v>6110.098</v>
      </c>
      <c r="N671" s="345">
        <f t="shared" ca="1" si="195"/>
        <v>4768.78</v>
      </c>
      <c r="O671" s="345">
        <f t="shared" ca="1" si="195"/>
        <v>29199.473000000005</v>
      </c>
      <c r="P671" s="345">
        <f t="shared" ca="1" si="195"/>
        <v>86947.753999999986</v>
      </c>
      <c r="Q671" s="345">
        <f t="shared" ca="1" si="195"/>
        <v>91787.038</v>
      </c>
      <c r="R671" s="345">
        <f ca="1">SUM(F671:Q671)</f>
        <v>835434.68699999992</v>
      </c>
    </row>
    <row r="672" spans="2:18" s="12" customFormat="1">
      <c r="C672" s="12" t="s">
        <v>376</v>
      </c>
      <c r="E672" s="12" t="s">
        <v>207</v>
      </c>
      <c r="F672" s="717">
        <f ca="1">'[113]Weather Adj'!D177</f>
        <v>13156.929</v>
      </c>
      <c r="G672" s="717">
        <f ca="1">'[113]Weather Adj'!E177</f>
        <v>26184.205999999998</v>
      </c>
      <c r="H672" s="717">
        <f ca="1">'[113]Weather Adj'!F177</f>
        <v>103222.136</v>
      </c>
      <c r="I672" s="717">
        <f ca="1">'[113]Weather Adj'!G177</f>
        <v>219171.81599999999</v>
      </c>
      <c r="J672" s="717">
        <f ca="1">'[113]Weather Adj'!H177</f>
        <v>199241.50599999999</v>
      </c>
      <c r="K672" s="717">
        <f ca="1">'[113]Weather Adj'!I177</f>
        <v>78072.238000000012</v>
      </c>
      <c r="L672" s="717">
        <f ca="1">'[113]Weather Adj'!J177</f>
        <v>10374.351000000001</v>
      </c>
      <c r="M672" s="717">
        <f ca="1">'[113]Weather Adj'!K177</f>
        <v>9224.107</v>
      </c>
      <c r="N672" s="717">
        <f ca="1">'[113]Weather Adj'!L177</f>
        <v>7884.28</v>
      </c>
      <c r="O672" s="717">
        <f ca="1">'[113]Weather Adj'!M177</f>
        <v>32836.861000000004</v>
      </c>
      <c r="P672" s="717">
        <f ca="1">'[113]Weather Adj'!N177</f>
        <v>90805.736999999994</v>
      </c>
      <c r="Q672" s="717">
        <f ca="1">'[113]Weather Adj'!O177</f>
        <v>95606.127999999997</v>
      </c>
      <c r="R672" s="718">
        <f ca="1">SUM(R670:R671)</f>
        <v>885780.29499999993</v>
      </c>
    </row>
    <row r="673" spans="1:18" s="12" customFormat="1">
      <c r="B673" s="12" t="s">
        <v>235</v>
      </c>
      <c r="E673" s="12" t="s">
        <v>377</v>
      </c>
      <c r="F673" s="699">
        <f ca="1">[113]Data!C229</f>
        <v>131.78100000000001</v>
      </c>
      <c r="G673" s="699">
        <f ca="1">[113]Data!D229</f>
        <v>129.381</v>
      </c>
      <c r="H673" s="699">
        <f ca="1">[113]Data!E229</f>
        <v>130.69900000000001</v>
      </c>
      <c r="I673" s="699">
        <f ca="1">[113]Data!F229</f>
        <v>133.34800000000001</v>
      </c>
      <c r="J673" s="699">
        <f ca="1">[113]Data!G229</f>
        <v>127.71899999999999</v>
      </c>
      <c r="K673" s="699">
        <f ca="1">[113]Data!H229</f>
        <v>131.09200000000001</v>
      </c>
      <c r="L673" s="699">
        <f ca="1">[113]Data!I229</f>
        <v>133.458</v>
      </c>
      <c r="M673" s="699">
        <f ca="1">[113]Data!J229</f>
        <v>137.90799999999999</v>
      </c>
      <c r="N673" s="699">
        <f ca="1">[113]Data!K229</f>
        <v>126.681</v>
      </c>
      <c r="O673" s="699">
        <f ca="1">[113]Data!L229</f>
        <v>133.32599999999999</v>
      </c>
      <c r="P673" s="699">
        <f ca="1">[113]Data!M229</f>
        <v>131.102</v>
      </c>
      <c r="Q673" s="699">
        <f ca="1">[113]Data!N229</f>
        <v>131.28299999999999</v>
      </c>
      <c r="R673" s="345">
        <f ca="1">SUM(F673:Q673)</f>
        <v>1577.778</v>
      </c>
    </row>
    <row r="674" spans="1:18" s="12" customFormat="1">
      <c r="B674" s="12" t="s">
        <v>372</v>
      </c>
      <c r="F674" s="701"/>
      <c r="G674" s="701"/>
      <c r="H674" s="701"/>
      <c r="I674" s="701"/>
      <c r="J674" s="701"/>
      <c r="K674" s="701"/>
      <c r="L674" s="701"/>
      <c r="M674" s="701"/>
      <c r="N674" s="701"/>
      <c r="O674" s="701"/>
      <c r="P674" s="701"/>
      <c r="Q674" s="701"/>
      <c r="R674" s="345"/>
    </row>
    <row r="675" spans="1:18" s="12" customFormat="1">
      <c r="R675" s="79"/>
    </row>
    <row r="676" spans="1:18" s="12" customFormat="1">
      <c r="B676" s="696" t="s">
        <v>353</v>
      </c>
      <c r="R676" s="79"/>
    </row>
    <row r="677" spans="1:18" s="12" customFormat="1">
      <c r="A677" s="12" t="s">
        <v>354</v>
      </c>
      <c r="B677" s="12" t="s">
        <v>359</v>
      </c>
      <c r="D677" s="12">
        <v>86</v>
      </c>
      <c r="F677" s="56">
        <f t="shared" ref="F677:Q677" ca="1" si="196">F654*F668</f>
        <v>731.63470173724954</v>
      </c>
      <c r="G677" s="56">
        <f t="shared" ca="1" si="196"/>
        <v>714.43347938324121</v>
      </c>
      <c r="H677" s="56">
        <f t="shared" ca="1" si="196"/>
        <v>735.57329937905524</v>
      </c>
      <c r="I677" s="56">
        <f t="shared" ca="1" si="196"/>
        <v>720.68298890671861</v>
      </c>
      <c r="J677" s="56">
        <f t="shared" ca="1" si="196"/>
        <v>706.64671108630421</v>
      </c>
      <c r="K677" s="56">
        <f t="shared" ca="1" si="196"/>
        <v>732.97101165143363</v>
      </c>
      <c r="L677" s="56">
        <f t="shared" ca="1" si="196"/>
        <v>720.86384288006684</v>
      </c>
      <c r="M677" s="56">
        <f t="shared" ca="1" si="196"/>
        <v>725.05362659596722</v>
      </c>
      <c r="N677" s="56">
        <f t="shared" ca="1" si="196"/>
        <v>705.20992674248237</v>
      </c>
      <c r="O677" s="56">
        <f t="shared" ca="1" si="196"/>
        <v>727.43487057838547</v>
      </c>
      <c r="P677" s="56">
        <f t="shared" ca="1" si="196"/>
        <v>726.30955696644094</v>
      </c>
      <c r="Q677" s="56">
        <f t="shared" ca="1" si="196"/>
        <v>717.1161466545733</v>
      </c>
      <c r="R677" s="140">
        <f ca="1">SUM(F677:Q677)</f>
        <v>8663.9301625619191</v>
      </c>
    </row>
    <row r="678" spans="1:18" s="12" customFormat="1">
      <c r="B678" s="12" t="s">
        <v>346</v>
      </c>
      <c r="F678" s="56"/>
      <c r="G678" s="56"/>
      <c r="H678" s="56"/>
      <c r="I678" s="56"/>
      <c r="J678" s="56"/>
      <c r="K678" s="56"/>
      <c r="L678" s="56"/>
      <c r="M678" s="56"/>
      <c r="N678" s="56"/>
      <c r="O678" s="56"/>
      <c r="P678" s="56"/>
      <c r="Q678" s="56"/>
      <c r="R678" s="140"/>
    </row>
    <row r="679" spans="1:18" s="12" customFormat="1">
      <c r="C679" s="12" t="s">
        <v>403</v>
      </c>
      <c r="D679" s="12">
        <v>86</v>
      </c>
      <c r="F679" s="56">
        <f t="shared" ref="F679:Q680" ca="1" si="197">F656*F670</f>
        <v>626.83976888000007</v>
      </c>
      <c r="G679" s="56">
        <f t="shared" ca="1" si="197"/>
        <v>955.93832515999998</v>
      </c>
      <c r="H679" s="56">
        <f t="shared" ca="1" si="197"/>
        <v>1105.26411164</v>
      </c>
      <c r="I679" s="56">
        <f t="shared" ca="1" si="197"/>
        <v>1192.0554505600001</v>
      </c>
      <c r="J679" s="56">
        <f t="shared" ca="1" si="197"/>
        <v>966.94928407999998</v>
      </c>
      <c r="K679" s="56">
        <f t="shared" ca="1" si="197"/>
        <v>1097.0527448400001</v>
      </c>
      <c r="L679" s="56">
        <f t="shared" ca="1" si="197"/>
        <v>588.67453891999992</v>
      </c>
      <c r="M679" s="56">
        <f t="shared" ca="1" si="197"/>
        <v>620.18603243999996</v>
      </c>
      <c r="N679" s="56">
        <f t="shared" ca="1" si="197"/>
        <v>620.48298</v>
      </c>
      <c r="O679" s="56">
        <f t="shared" ca="1" si="197"/>
        <v>724.42219408000005</v>
      </c>
      <c r="P679" s="56">
        <f t="shared" ca="1" si="197"/>
        <v>768.35589428000003</v>
      </c>
      <c r="Q679" s="56">
        <f t="shared" ca="1" si="197"/>
        <v>760.60996440000008</v>
      </c>
      <c r="R679" s="140">
        <f t="shared" ref="R679:R689" ca="1" si="198">SUM(F679:Q679)</f>
        <v>10026.83128928</v>
      </c>
    </row>
    <row r="680" spans="1:18" s="12" customFormat="1">
      <c r="C680" s="12" t="s">
        <v>404</v>
      </c>
      <c r="D680" s="12">
        <v>86</v>
      </c>
      <c r="F680" s="56">
        <f t="shared" ca="1" si="197"/>
        <v>1413.3429532</v>
      </c>
      <c r="G680" s="56">
        <f t="shared" ca="1" si="197"/>
        <v>3019.470926</v>
      </c>
      <c r="H680" s="56">
        <f t="shared" ca="1" si="197"/>
        <v>13791.357988399999</v>
      </c>
      <c r="I680" s="56">
        <f t="shared" ca="1" si="197"/>
        <v>30101.919679999999</v>
      </c>
      <c r="J680" s="56">
        <f t="shared" ca="1" si="197"/>
        <v>27447.355161599997</v>
      </c>
      <c r="K680" s="56">
        <f t="shared" ca="1" si="197"/>
        <v>10246.0140668</v>
      </c>
      <c r="L680" s="56">
        <f t="shared" ca="1" si="197"/>
        <v>1047.5012368</v>
      </c>
      <c r="M680" s="56">
        <f t="shared" ca="1" si="197"/>
        <v>862.74583759999996</v>
      </c>
      <c r="N680" s="56">
        <f t="shared" ca="1" si="197"/>
        <v>673.35173599999996</v>
      </c>
      <c r="O680" s="56">
        <f t="shared" ca="1" si="197"/>
        <v>4122.9655876000006</v>
      </c>
      <c r="P680" s="56">
        <f t="shared" ca="1" si="197"/>
        <v>12277.022864799997</v>
      </c>
      <c r="Q680" s="56">
        <f t="shared" ca="1" si="197"/>
        <v>12960.3297656</v>
      </c>
      <c r="R680" s="140">
        <f t="shared" ca="1" si="198"/>
        <v>117963.37780439999</v>
      </c>
    </row>
    <row r="681" spans="1:18">
      <c r="A681" s="4" t="s">
        <v>354</v>
      </c>
      <c r="C681" s="4" t="s">
        <v>378</v>
      </c>
      <c r="F681" s="54">
        <f t="shared" ref="F681:K681" ca="1" si="199">SUM(F679:F680)</f>
        <v>2040.1827220800001</v>
      </c>
      <c r="G681" s="54">
        <f t="shared" ca="1" si="199"/>
        <v>3975.4092511600002</v>
      </c>
      <c r="H681" s="54">
        <f t="shared" ca="1" si="199"/>
        <v>14896.62210004</v>
      </c>
      <c r="I681" s="54">
        <f t="shared" ca="1" si="199"/>
        <v>31293.97513056</v>
      </c>
      <c r="J681" s="54">
        <f t="shared" ca="1" si="199"/>
        <v>28414.304445679998</v>
      </c>
      <c r="K681" s="54">
        <f t="shared" ca="1" si="199"/>
        <v>11343.066811640001</v>
      </c>
      <c r="L681" s="54">
        <f ca="1">SUM(L679:L680)</f>
        <v>1636.1757757199998</v>
      </c>
      <c r="M681" s="54">
        <f ca="1">SUM(M679:M680)</f>
        <v>1482.9318700399999</v>
      </c>
      <c r="N681" s="54">
        <f ca="1">SUM(N679:N680)</f>
        <v>1293.8347159999998</v>
      </c>
      <c r="O681" s="54">
        <f t="shared" ref="O681:Q681" ca="1" si="200">SUM(O679:O680)</f>
        <v>4847.3877816800004</v>
      </c>
      <c r="P681" s="54">
        <f t="shared" ca="1" si="200"/>
        <v>13045.378759079998</v>
      </c>
      <c r="Q681" s="54">
        <f t="shared" ca="1" si="200"/>
        <v>13720.93973</v>
      </c>
      <c r="R681" s="54">
        <f t="shared" ca="1" si="198"/>
        <v>127990.20909367998</v>
      </c>
    </row>
    <row r="682" spans="1:18">
      <c r="A682" s="12" t="s">
        <v>355</v>
      </c>
      <c r="B682" s="4" t="s">
        <v>356</v>
      </c>
      <c r="D682" s="4">
        <v>101</v>
      </c>
      <c r="F682" s="15">
        <f t="shared" ref="F682:Q682" ca="1" si="201">F658*F672</f>
        <v>4786.2276316199996</v>
      </c>
      <c r="G682" s="15">
        <f t="shared" ca="1" si="201"/>
        <v>9525.2904586799996</v>
      </c>
      <c r="H682" s="15">
        <f t="shared" ca="1" si="201"/>
        <v>37550.148634079997</v>
      </c>
      <c r="I682" s="15">
        <f t="shared" ca="1" si="201"/>
        <v>79730.323224480002</v>
      </c>
      <c r="J682" s="56">
        <f t="shared" ca="1" si="201"/>
        <v>72480.075052679997</v>
      </c>
      <c r="K682" s="15">
        <f t="shared" ca="1" si="201"/>
        <v>28401.118739640006</v>
      </c>
      <c r="L682" s="15">
        <f t="shared" ca="1" si="201"/>
        <v>3773.9814067800003</v>
      </c>
      <c r="M682" s="15">
        <f t="shared" ca="1" si="201"/>
        <v>3355.5456444599999</v>
      </c>
      <c r="N682" s="15">
        <f t="shared" ca="1" si="201"/>
        <v>2868.1433783999996</v>
      </c>
      <c r="O682" s="15">
        <f t="shared" ca="1" si="201"/>
        <v>11945.393294580001</v>
      </c>
      <c r="P682" s="15">
        <f t="shared" ca="1" si="201"/>
        <v>33033.31100586</v>
      </c>
      <c r="Q682" s="15">
        <f t="shared" ca="1" si="201"/>
        <v>34779.597243839999</v>
      </c>
      <c r="R682" s="144">
        <f t="shared" ca="1" si="198"/>
        <v>322229.1557151</v>
      </c>
    </row>
    <row r="683" spans="1:18">
      <c r="A683" s="4" t="s">
        <v>354</v>
      </c>
      <c r="B683" s="4" t="s">
        <v>401</v>
      </c>
      <c r="D683" s="711"/>
      <c r="F683" s="54">
        <f t="shared" ref="F683:Q683" ca="1" si="202">F659*F672</f>
        <v>89.598686490000006</v>
      </c>
      <c r="G683" s="54">
        <f t="shared" ca="1" si="202"/>
        <v>178.31444285999999</v>
      </c>
      <c r="H683" s="54">
        <f t="shared" ca="1" si="202"/>
        <v>702.94274615999996</v>
      </c>
      <c r="I683" s="54">
        <f t="shared" ca="1" si="202"/>
        <v>1492.5600669599999</v>
      </c>
      <c r="J683" s="54">
        <f t="shared" ca="1" si="202"/>
        <v>1356.8346558599999</v>
      </c>
      <c r="K683" s="54">
        <f t="shared" ca="1" si="202"/>
        <v>531.67194078000011</v>
      </c>
      <c r="L683" s="54">
        <f t="shared" ca="1" si="202"/>
        <v>70.649330310000011</v>
      </c>
      <c r="M683" s="54">
        <f t="shared" ca="1" si="202"/>
        <v>62.816168670000003</v>
      </c>
      <c r="N683" s="54">
        <f t="shared" ca="1" si="202"/>
        <v>53.691946799999997</v>
      </c>
      <c r="O683" s="54">
        <f t="shared" ca="1" si="202"/>
        <v>223.61902341000004</v>
      </c>
      <c r="P683" s="54">
        <f t="shared" ca="1" si="202"/>
        <v>618.38706896999997</v>
      </c>
      <c r="Q683" s="54">
        <f t="shared" ca="1" si="202"/>
        <v>651.07773167999994</v>
      </c>
      <c r="R683" s="54">
        <f t="shared" ca="1" si="198"/>
        <v>6032.1638089499993</v>
      </c>
    </row>
    <row r="684" spans="1:18">
      <c r="B684" s="4" t="s">
        <v>369</v>
      </c>
      <c r="F684" s="15"/>
      <c r="G684" s="15"/>
      <c r="H684" s="15"/>
      <c r="I684" s="15"/>
      <c r="J684" s="15"/>
      <c r="K684" s="15"/>
      <c r="L684" s="15"/>
      <c r="M684" s="15"/>
      <c r="N684" s="15"/>
      <c r="O684" s="15"/>
      <c r="P684" s="15"/>
      <c r="Q684" s="15"/>
      <c r="R684" s="144">
        <f t="shared" si="198"/>
        <v>0</v>
      </c>
    </row>
    <row r="685" spans="1:18">
      <c r="A685" s="4" t="s">
        <v>354</v>
      </c>
      <c r="C685" s="4" t="s">
        <v>370</v>
      </c>
      <c r="D685" s="4">
        <v>86</v>
      </c>
      <c r="F685" s="15">
        <f t="shared" ref="F685:Q685" ca="1" si="203">F661*F673</f>
        <v>151.54814999999999</v>
      </c>
      <c r="G685" s="15">
        <f t="shared" ca="1" si="203"/>
        <v>148.78815</v>
      </c>
      <c r="H685" s="15">
        <f t="shared" ca="1" si="203"/>
        <v>150.30385000000001</v>
      </c>
      <c r="I685" s="15">
        <f t="shared" ca="1" si="203"/>
        <v>153.3502</v>
      </c>
      <c r="J685" s="15">
        <f t="shared" ca="1" si="203"/>
        <v>146.87684999999999</v>
      </c>
      <c r="K685" s="15">
        <f t="shared" ca="1" si="203"/>
        <v>150.75579999999999</v>
      </c>
      <c r="L685" s="15">
        <f t="shared" ca="1" si="203"/>
        <v>153.47669999999999</v>
      </c>
      <c r="M685" s="15">
        <f t="shared" ca="1" si="203"/>
        <v>158.59419999999997</v>
      </c>
      <c r="N685" s="15">
        <f t="shared" ca="1" si="203"/>
        <v>145.68314999999998</v>
      </c>
      <c r="O685" s="15">
        <f t="shared" ca="1" si="203"/>
        <v>153.32489999999999</v>
      </c>
      <c r="P685" s="15">
        <f t="shared" ca="1" si="203"/>
        <v>150.76730000000001</v>
      </c>
      <c r="Q685" s="15">
        <f t="shared" ca="1" si="203"/>
        <v>150.97544999999997</v>
      </c>
      <c r="R685" s="144">
        <f t="shared" ca="1" si="198"/>
        <v>1814.4447</v>
      </c>
    </row>
    <row r="686" spans="1:18">
      <c r="A686" s="12" t="s">
        <v>355</v>
      </c>
      <c r="C686" s="4" t="s">
        <v>371</v>
      </c>
      <c r="D686" s="4">
        <v>101</v>
      </c>
      <c r="F686" s="15">
        <f t="shared" ref="F686:Q686" ca="1" si="204">F662*F673</f>
        <v>138.37005000000002</v>
      </c>
      <c r="G686" s="15">
        <f t="shared" ca="1" si="204"/>
        <v>135.85005000000001</v>
      </c>
      <c r="H686" s="15">
        <f t="shared" ca="1" si="204"/>
        <v>137.23395000000002</v>
      </c>
      <c r="I686" s="15">
        <f t="shared" ca="1" si="204"/>
        <v>140.01540000000003</v>
      </c>
      <c r="J686" s="56">
        <f t="shared" ca="1" si="204"/>
        <v>134.10495</v>
      </c>
      <c r="K686" s="15">
        <f t="shared" ca="1" si="204"/>
        <v>137.64660000000001</v>
      </c>
      <c r="L686" s="15">
        <f t="shared" ca="1" si="204"/>
        <v>140.1309</v>
      </c>
      <c r="M686" s="15">
        <f t="shared" ca="1" si="204"/>
        <v>144.80339999999998</v>
      </c>
      <c r="N686" s="15">
        <f t="shared" ca="1" si="204"/>
        <v>133.01505</v>
      </c>
      <c r="O686" s="15">
        <f t="shared" ca="1" si="204"/>
        <v>139.9923</v>
      </c>
      <c r="P686" s="15">
        <f t="shared" ca="1" si="204"/>
        <v>137.65710000000001</v>
      </c>
      <c r="Q686" s="15">
        <f t="shared" ca="1" si="204"/>
        <v>137.84715</v>
      </c>
      <c r="R686" s="144">
        <f t="shared" ca="1" si="198"/>
        <v>1656.6669000000002</v>
      </c>
    </row>
    <row r="687" spans="1:18">
      <c r="C687" s="4" t="s">
        <v>379</v>
      </c>
      <c r="F687" s="54">
        <f t="shared" ref="F687:K687" ca="1" si="205">SUM(F685:F686)</f>
        <v>289.91820000000001</v>
      </c>
      <c r="G687" s="54">
        <f t="shared" ca="1" si="205"/>
        <v>284.63819999999998</v>
      </c>
      <c r="H687" s="54">
        <f t="shared" ca="1" si="205"/>
        <v>287.53780000000006</v>
      </c>
      <c r="I687" s="54">
        <f t="shared" ca="1" si="205"/>
        <v>293.36560000000003</v>
      </c>
      <c r="J687" s="54">
        <f t="shared" ca="1" si="205"/>
        <v>280.98180000000002</v>
      </c>
      <c r="K687" s="54">
        <f t="shared" ca="1" si="205"/>
        <v>288.4024</v>
      </c>
      <c r="L687" s="54">
        <f ca="1">SUM(L685:L686)</f>
        <v>293.60759999999999</v>
      </c>
      <c r="M687" s="54">
        <f ca="1">SUM(M685:M686)</f>
        <v>303.39759999999995</v>
      </c>
      <c r="N687" s="54">
        <f ca="1">SUM(N685:N686)</f>
        <v>278.69819999999999</v>
      </c>
      <c r="O687" s="54">
        <f t="shared" ref="O687:Q687" ca="1" si="206">SUM(O685:O686)</f>
        <v>293.31719999999996</v>
      </c>
      <c r="P687" s="54">
        <f t="shared" ca="1" si="206"/>
        <v>288.42439999999999</v>
      </c>
      <c r="Q687" s="54">
        <f t="shared" ca="1" si="206"/>
        <v>288.82259999999997</v>
      </c>
      <c r="R687" s="54">
        <f t="shared" ca="1" si="198"/>
        <v>3471.1115999999997</v>
      </c>
    </row>
    <row r="688" spans="1:18" s="12" customFormat="1">
      <c r="A688" s="12" t="s">
        <v>354</v>
      </c>
      <c r="B688" s="12" t="s">
        <v>372</v>
      </c>
      <c r="D688" s="12">
        <v>86</v>
      </c>
      <c r="F688" s="145">
        <f ca="1">[113]Data!C246</f>
        <v>0</v>
      </c>
      <c r="G688" s="145">
        <f ca="1">[113]Data!D246</f>
        <v>0</v>
      </c>
      <c r="H688" s="145">
        <f ca="1">[113]Data!E246</f>
        <v>0</v>
      </c>
      <c r="I688" s="145">
        <f ca="1">[113]Data!F246</f>
        <v>0</v>
      </c>
      <c r="J688" s="145">
        <f ca="1">[113]Data!G246</f>
        <v>0</v>
      </c>
      <c r="K688" s="145">
        <f ca="1">[113]Data!H246</f>
        <v>0</v>
      </c>
      <c r="L688" s="145">
        <f ca="1">[113]Data!I246</f>
        <v>0</v>
      </c>
      <c r="M688" s="145">
        <f ca="1">[113]Data!J246</f>
        <v>0</v>
      </c>
      <c r="N688" s="145">
        <f ca="1">[113]Data!K246</f>
        <v>0</v>
      </c>
      <c r="O688" s="145">
        <f ca="1">[113]Data!L246</f>
        <v>0</v>
      </c>
      <c r="P688" s="145">
        <f ca="1">[113]Data!M246</f>
        <v>3492</v>
      </c>
      <c r="Q688" s="145">
        <f ca="1">[113]Data!N246</f>
        <v>0</v>
      </c>
      <c r="R688" s="140">
        <f t="shared" ca="1" si="198"/>
        <v>3492</v>
      </c>
    </row>
    <row r="689" spans="1:18">
      <c r="B689" s="4" t="s">
        <v>380</v>
      </c>
      <c r="F689" s="54">
        <f t="shared" ref="F689:K689" ca="1" si="207">F682+F686</f>
        <v>4924.59768162</v>
      </c>
      <c r="G689" s="54">
        <f t="shared" ca="1" si="207"/>
        <v>9661.1405086800005</v>
      </c>
      <c r="H689" s="54">
        <f t="shared" ca="1" si="207"/>
        <v>37687.382584079998</v>
      </c>
      <c r="I689" s="54">
        <f t="shared" ca="1" si="207"/>
        <v>79870.338624480006</v>
      </c>
      <c r="J689" s="54">
        <f t="shared" ca="1" si="207"/>
        <v>72614.18000267999</v>
      </c>
      <c r="K689" s="54">
        <f t="shared" ca="1" si="207"/>
        <v>28538.765339640006</v>
      </c>
      <c r="L689" s="54">
        <f ca="1">L682+L686</f>
        <v>3914.1123067800004</v>
      </c>
      <c r="M689" s="54">
        <f ca="1">M682+M686</f>
        <v>3500.3490444599997</v>
      </c>
      <c r="N689" s="54">
        <f ca="1">N682+N686</f>
        <v>3001.1584283999996</v>
      </c>
      <c r="O689" s="54">
        <f t="shared" ref="O689:Q689" ca="1" si="208">O682+O686</f>
        <v>12085.385594580001</v>
      </c>
      <c r="P689" s="54">
        <f t="shared" ca="1" si="208"/>
        <v>33170.968105859996</v>
      </c>
      <c r="Q689" s="54">
        <f t="shared" ca="1" si="208"/>
        <v>34917.44439384</v>
      </c>
      <c r="R689" s="54">
        <f t="shared" ca="1" si="198"/>
        <v>323885.82261509995</v>
      </c>
    </row>
    <row r="690" spans="1:18">
      <c r="B690" s="4" t="s">
        <v>357</v>
      </c>
      <c r="F690" s="54">
        <f t="shared" ref="F690:K690" ca="1" si="209">F677+F681+F682+F683+F687+F688</f>
        <v>7937.5619419272489</v>
      </c>
      <c r="G690" s="54">
        <f t="shared" ca="1" si="209"/>
        <v>14678.085832083241</v>
      </c>
      <c r="H690" s="54">
        <f t="shared" ca="1" si="209"/>
        <v>54172.824579659049</v>
      </c>
      <c r="I690" s="54">
        <f t="shared" ca="1" si="209"/>
        <v>113530.90701090673</v>
      </c>
      <c r="J690" s="54">
        <f t="shared" ca="1" si="209"/>
        <v>103238.84266530629</v>
      </c>
      <c r="K690" s="54">
        <f t="shared" ca="1" si="209"/>
        <v>41297.230903711439</v>
      </c>
      <c r="L690" s="54">
        <f ca="1">L677+L681+L682+L683+L687+L688</f>
        <v>6495.2779556900668</v>
      </c>
      <c r="M690" s="54">
        <f ca="1">M677+M681+M682+M683+M687+M688</f>
        <v>5929.7449097659673</v>
      </c>
      <c r="N690" s="54">
        <f ca="1">N677+N681+N682+N683+N687+N688</f>
        <v>5199.5781679424808</v>
      </c>
      <c r="O690" s="54">
        <f t="shared" ref="O690:Q690" ca="1" si="210">O677+O681+O682+O683+O687+O688</f>
        <v>18037.152170248388</v>
      </c>
      <c r="P690" s="54">
        <f t="shared" ca="1" si="210"/>
        <v>51203.810790876436</v>
      </c>
      <c r="Q690" s="54">
        <f t="shared" ca="1" si="210"/>
        <v>50157.553452174572</v>
      </c>
      <c r="R690" s="54">
        <f ca="1">R677+R681+R682+R683+R687+R688</f>
        <v>471878.5703802919</v>
      </c>
    </row>
    <row r="691" spans="1:18">
      <c r="F691" s="15"/>
      <c r="G691" s="15"/>
      <c r="H691" s="15"/>
      <c r="I691" s="15"/>
      <c r="J691" s="15"/>
      <c r="K691" s="15"/>
      <c r="L691" s="15"/>
      <c r="M691" s="15"/>
      <c r="N691" s="15"/>
      <c r="O691" s="15"/>
      <c r="P691" s="15"/>
      <c r="Q691" s="15"/>
      <c r="R691" s="144"/>
    </row>
    <row r="692" spans="1:18">
      <c r="A692" s="4" t="s">
        <v>358</v>
      </c>
      <c r="B692" s="4" t="s">
        <v>349</v>
      </c>
      <c r="F692" s="15">
        <f t="shared" ref="F692:Q692" ca="1" si="211">F664*F672+F673*F665</f>
        <v>4706.9714904599996</v>
      </c>
      <c r="G692" s="15">
        <f t="shared" ca="1" si="211"/>
        <v>9234.676794439998</v>
      </c>
      <c r="H692" s="15">
        <f t="shared" ca="1" si="211"/>
        <v>36025.164572640002</v>
      </c>
      <c r="I692" s="15">
        <f t="shared" ca="1" si="211"/>
        <v>76348.155295839999</v>
      </c>
      <c r="J692" s="15">
        <f t="shared" ca="1" si="211"/>
        <v>69411.960296439996</v>
      </c>
      <c r="K692" s="15">
        <f t="shared" ca="1" si="211"/>
        <v>27279.932042120003</v>
      </c>
      <c r="L692" s="15">
        <f t="shared" ca="1" si="211"/>
        <v>3741.0348167400002</v>
      </c>
      <c r="M692" s="15">
        <f t="shared" ca="1" si="211"/>
        <v>3345.4989681799998</v>
      </c>
      <c r="N692" s="15">
        <f t="shared" ca="1" si="211"/>
        <v>2868.3605272</v>
      </c>
      <c r="O692" s="15">
        <f t="shared" ca="1" si="211"/>
        <v>11552.01604414</v>
      </c>
      <c r="P692" s="15">
        <f t="shared" ca="1" si="211"/>
        <v>31707.888984379995</v>
      </c>
      <c r="Q692" s="15">
        <f t="shared" ca="1" si="211"/>
        <v>33377.357950720005</v>
      </c>
      <c r="R692" s="144">
        <f ca="1">SUM(F692:Q692)</f>
        <v>309599.01778330002</v>
      </c>
    </row>
    <row r="693" spans="1:18">
      <c r="F693" s="15"/>
      <c r="G693" s="15"/>
      <c r="H693" s="15"/>
      <c r="I693" s="15"/>
      <c r="J693" s="15"/>
      <c r="K693" s="15"/>
      <c r="L693" s="15"/>
      <c r="M693" s="15"/>
      <c r="N693" s="15"/>
      <c r="O693" s="15"/>
      <c r="P693" s="15"/>
      <c r="Q693" s="15"/>
      <c r="R693" s="144"/>
    </row>
    <row r="694" spans="1:18">
      <c r="B694" s="231" t="s">
        <v>417</v>
      </c>
      <c r="C694" s="231"/>
    </row>
    <row r="695" spans="1:18">
      <c r="B695" s="231" t="s">
        <v>132</v>
      </c>
      <c r="C695" s="231"/>
    </row>
    <row r="696" spans="1:18">
      <c r="B696" s="4" t="s">
        <v>359</v>
      </c>
      <c r="D696" s="4">
        <v>87</v>
      </c>
      <c r="E696" s="4" t="s">
        <v>360</v>
      </c>
      <c r="F696" s="725">
        <f t="shared" ref="F696:Q696" ca="1" si="212">F347</f>
        <v>579.19000000000005</v>
      </c>
      <c r="G696" s="725">
        <f t="shared" ca="1" si="212"/>
        <v>579.19000000000005</v>
      </c>
      <c r="H696" s="725">
        <f t="shared" ca="1" si="212"/>
        <v>579.19000000000005</v>
      </c>
      <c r="I696" s="725">
        <f t="shared" ca="1" si="212"/>
        <v>579.19000000000005</v>
      </c>
      <c r="J696" s="725">
        <f t="shared" ca="1" si="212"/>
        <v>579.19000000000005</v>
      </c>
      <c r="K696" s="725">
        <f t="shared" ca="1" si="212"/>
        <v>579.19000000000005</v>
      </c>
      <c r="L696" s="725">
        <f t="shared" ca="1" si="212"/>
        <v>579.19000000000005</v>
      </c>
      <c r="M696" s="725">
        <f t="shared" ca="1" si="212"/>
        <v>579.19000000000005</v>
      </c>
      <c r="N696" s="725">
        <f t="shared" ca="1" si="212"/>
        <v>579.19000000000005</v>
      </c>
      <c r="O696" s="725">
        <f t="shared" ca="1" si="212"/>
        <v>579.19000000000005</v>
      </c>
      <c r="P696" s="725">
        <f t="shared" ca="1" si="212"/>
        <v>579.19000000000005</v>
      </c>
      <c r="Q696" s="725">
        <f t="shared" ca="1" si="212"/>
        <v>579.19000000000005</v>
      </c>
      <c r="R696" s="705"/>
    </row>
    <row r="697" spans="1:18">
      <c r="C697" s="4" t="s">
        <v>346</v>
      </c>
      <c r="F697" s="713"/>
      <c r="G697" s="713"/>
      <c r="H697" s="713"/>
      <c r="I697" s="713"/>
      <c r="J697" s="713"/>
      <c r="K697" s="713"/>
      <c r="L697" s="713"/>
      <c r="M697" s="713"/>
      <c r="N697" s="713"/>
      <c r="O697" s="713"/>
      <c r="P697" s="713"/>
      <c r="Q697" s="713"/>
      <c r="R697" s="707"/>
    </row>
    <row r="698" spans="1:18">
      <c r="C698" s="4" t="s">
        <v>391</v>
      </c>
      <c r="D698" s="4">
        <v>87</v>
      </c>
      <c r="E698" s="4" t="s">
        <v>361</v>
      </c>
      <c r="F698" s="713">
        <f t="shared" ref="F698:Q705" ca="1" si="213">F349</f>
        <v>0.14454</v>
      </c>
      <c r="G698" s="713">
        <f t="shared" ca="1" si="213"/>
        <v>0.14454</v>
      </c>
      <c r="H698" s="713">
        <f t="shared" ca="1" si="213"/>
        <v>0.14454</v>
      </c>
      <c r="I698" s="713">
        <f t="shared" ca="1" si="213"/>
        <v>0.14454</v>
      </c>
      <c r="J698" s="713">
        <f t="shared" ca="1" si="213"/>
        <v>0.14454</v>
      </c>
      <c r="K698" s="713">
        <f t="shared" ca="1" si="213"/>
        <v>0.14454</v>
      </c>
      <c r="L698" s="713">
        <f t="shared" ca="1" si="213"/>
        <v>0.14454</v>
      </c>
      <c r="M698" s="713">
        <f t="shared" ca="1" si="213"/>
        <v>0.14454</v>
      </c>
      <c r="N698" s="713">
        <f t="shared" ca="1" si="213"/>
        <v>0.14454</v>
      </c>
      <c r="O698" s="713">
        <f t="shared" ca="1" si="213"/>
        <v>0.14454</v>
      </c>
      <c r="P698" s="713">
        <f t="shared" ca="1" si="213"/>
        <v>0.14454</v>
      </c>
      <c r="Q698" s="713">
        <f t="shared" ca="1" si="213"/>
        <v>0.14454</v>
      </c>
      <c r="R698" s="707"/>
    </row>
    <row r="699" spans="1:18">
      <c r="C699" s="4" t="s">
        <v>392</v>
      </c>
      <c r="D699" s="4">
        <v>87</v>
      </c>
      <c r="E699" s="4" t="s">
        <v>361</v>
      </c>
      <c r="F699" s="713">
        <f t="shared" ca="1" si="213"/>
        <v>8.7349999999999997E-2</v>
      </c>
      <c r="G699" s="713">
        <f t="shared" ca="1" si="213"/>
        <v>8.7349999999999997E-2</v>
      </c>
      <c r="H699" s="713">
        <f t="shared" ca="1" si="213"/>
        <v>8.7349999999999997E-2</v>
      </c>
      <c r="I699" s="713">
        <f t="shared" ca="1" si="213"/>
        <v>8.7349999999999997E-2</v>
      </c>
      <c r="J699" s="713">
        <f t="shared" ca="1" si="213"/>
        <v>8.7349999999999997E-2</v>
      </c>
      <c r="K699" s="713">
        <f t="shared" ca="1" si="213"/>
        <v>8.7349999999999997E-2</v>
      </c>
      <c r="L699" s="713">
        <f t="shared" ca="1" si="213"/>
        <v>8.7349999999999997E-2</v>
      </c>
      <c r="M699" s="713">
        <f t="shared" ca="1" si="213"/>
        <v>8.7349999999999997E-2</v>
      </c>
      <c r="N699" s="713">
        <f t="shared" ca="1" si="213"/>
        <v>8.7349999999999997E-2</v>
      </c>
      <c r="O699" s="713">
        <f t="shared" ca="1" si="213"/>
        <v>8.7349999999999997E-2</v>
      </c>
      <c r="P699" s="713">
        <f t="shared" ca="1" si="213"/>
        <v>8.7349999999999997E-2</v>
      </c>
      <c r="Q699" s="713">
        <f t="shared" ca="1" si="213"/>
        <v>8.7349999999999997E-2</v>
      </c>
      <c r="R699" s="707"/>
    </row>
    <row r="700" spans="1:18">
      <c r="C700" s="4" t="s">
        <v>396</v>
      </c>
      <c r="D700" s="4">
        <v>87</v>
      </c>
      <c r="E700" s="4" t="s">
        <v>361</v>
      </c>
      <c r="F700" s="713">
        <f t="shared" ca="1" si="213"/>
        <v>5.5579999999999997E-2</v>
      </c>
      <c r="G700" s="713">
        <f t="shared" ca="1" si="213"/>
        <v>5.5579999999999997E-2</v>
      </c>
      <c r="H700" s="713">
        <f t="shared" ca="1" si="213"/>
        <v>5.5579999999999997E-2</v>
      </c>
      <c r="I700" s="713">
        <f t="shared" ca="1" si="213"/>
        <v>5.5579999999999997E-2</v>
      </c>
      <c r="J700" s="713">
        <f t="shared" ca="1" si="213"/>
        <v>5.5579999999999997E-2</v>
      </c>
      <c r="K700" s="713">
        <f t="shared" ca="1" si="213"/>
        <v>5.5579999999999997E-2</v>
      </c>
      <c r="L700" s="713">
        <f t="shared" ca="1" si="213"/>
        <v>5.5579999999999997E-2</v>
      </c>
      <c r="M700" s="713">
        <f t="shared" ca="1" si="213"/>
        <v>5.5579999999999997E-2</v>
      </c>
      <c r="N700" s="713">
        <f t="shared" ca="1" si="213"/>
        <v>5.5579999999999997E-2</v>
      </c>
      <c r="O700" s="713">
        <f t="shared" ca="1" si="213"/>
        <v>5.5579999999999997E-2</v>
      </c>
      <c r="P700" s="713">
        <f t="shared" ca="1" si="213"/>
        <v>5.5579999999999997E-2</v>
      </c>
      <c r="Q700" s="713">
        <f t="shared" ca="1" si="213"/>
        <v>5.5579999999999997E-2</v>
      </c>
      <c r="R700" s="707"/>
    </row>
    <row r="701" spans="1:18">
      <c r="C701" s="4" t="s">
        <v>397</v>
      </c>
      <c r="D701" s="4">
        <v>87</v>
      </c>
      <c r="E701" s="4" t="s">
        <v>361</v>
      </c>
      <c r="F701" s="713">
        <f t="shared" ca="1" si="213"/>
        <v>3.5639999999999998E-2</v>
      </c>
      <c r="G701" s="713">
        <f t="shared" ca="1" si="213"/>
        <v>3.5639999999999998E-2</v>
      </c>
      <c r="H701" s="713">
        <f t="shared" ca="1" si="213"/>
        <v>3.5639999999999998E-2</v>
      </c>
      <c r="I701" s="713">
        <f t="shared" ca="1" si="213"/>
        <v>3.5639999999999998E-2</v>
      </c>
      <c r="J701" s="713">
        <f t="shared" ca="1" si="213"/>
        <v>3.5639999999999998E-2</v>
      </c>
      <c r="K701" s="713">
        <f t="shared" ca="1" si="213"/>
        <v>3.5639999999999998E-2</v>
      </c>
      <c r="L701" s="713">
        <f t="shared" ca="1" si="213"/>
        <v>3.5639999999999998E-2</v>
      </c>
      <c r="M701" s="713">
        <f t="shared" ca="1" si="213"/>
        <v>3.5639999999999998E-2</v>
      </c>
      <c r="N701" s="713">
        <f t="shared" ca="1" si="213"/>
        <v>3.5639999999999998E-2</v>
      </c>
      <c r="O701" s="713">
        <f t="shared" ca="1" si="213"/>
        <v>3.5639999999999998E-2</v>
      </c>
      <c r="P701" s="713">
        <f t="shared" ca="1" si="213"/>
        <v>3.5639999999999998E-2</v>
      </c>
      <c r="Q701" s="713">
        <f t="shared" ca="1" si="213"/>
        <v>3.5639999999999998E-2</v>
      </c>
      <c r="R701" s="707"/>
    </row>
    <row r="702" spans="1:18">
      <c r="C702" s="4" t="s">
        <v>398</v>
      </c>
      <c r="D702" s="4">
        <v>87</v>
      </c>
      <c r="E702" s="4" t="s">
        <v>361</v>
      </c>
      <c r="F702" s="713">
        <f t="shared" ca="1" si="213"/>
        <v>2.564E-2</v>
      </c>
      <c r="G702" s="713">
        <f t="shared" ca="1" si="213"/>
        <v>2.564E-2</v>
      </c>
      <c r="H702" s="713">
        <f t="shared" ca="1" si="213"/>
        <v>2.564E-2</v>
      </c>
      <c r="I702" s="713">
        <f t="shared" ca="1" si="213"/>
        <v>2.564E-2</v>
      </c>
      <c r="J702" s="713">
        <f t="shared" ca="1" si="213"/>
        <v>2.564E-2</v>
      </c>
      <c r="K702" s="713">
        <f t="shared" ca="1" si="213"/>
        <v>2.564E-2</v>
      </c>
      <c r="L702" s="713">
        <f t="shared" ca="1" si="213"/>
        <v>2.564E-2</v>
      </c>
      <c r="M702" s="713">
        <f t="shared" ca="1" si="213"/>
        <v>2.564E-2</v>
      </c>
      <c r="N702" s="713">
        <f t="shared" ca="1" si="213"/>
        <v>2.564E-2</v>
      </c>
      <c r="O702" s="713">
        <f t="shared" ca="1" si="213"/>
        <v>2.564E-2</v>
      </c>
      <c r="P702" s="713">
        <f t="shared" ca="1" si="213"/>
        <v>2.564E-2</v>
      </c>
      <c r="Q702" s="713">
        <f t="shared" ca="1" si="213"/>
        <v>2.564E-2</v>
      </c>
      <c r="R702" s="707"/>
    </row>
    <row r="703" spans="1:18">
      <c r="C703" s="4" t="s">
        <v>399</v>
      </c>
      <c r="D703" s="4">
        <v>87</v>
      </c>
      <c r="E703" s="4" t="s">
        <v>361</v>
      </c>
      <c r="F703" s="713">
        <f t="shared" ca="1" si="213"/>
        <v>1.9769999999999999E-2</v>
      </c>
      <c r="G703" s="713">
        <f t="shared" ca="1" si="213"/>
        <v>1.9769999999999999E-2</v>
      </c>
      <c r="H703" s="713">
        <f t="shared" ca="1" si="213"/>
        <v>1.9769999999999999E-2</v>
      </c>
      <c r="I703" s="713">
        <f t="shared" ca="1" si="213"/>
        <v>1.9769999999999999E-2</v>
      </c>
      <c r="J703" s="713">
        <f t="shared" ca="1" si="213"/>
        <v>1.9769999999999999E-2</v>
      </c>
      <c r="K703" s="713">
        <f t="shared" ca="1" si="213"/>
        <v>1.9769999999999999E-2</v>
      </c>
      <c r="L703" s="713">
        <f t="shared" ca="1" si="213"/>
        <v>1.9769999999999999E-2</v>
      </c>
      <c r="M703" s="713">
        <f t="shared" ca="1" si="213"/>
        <v>1.9769999999999999E-2</v>
      </c>
      <c r="N703" s="713">
        <f t="shared" ca="1" si="213"/>
        <v>1.9769999999999999E-2</v>
      </c>
      <c r="O703" s="713">
        <f t="shared" ca="1" si="213"/>
        <v>1.9769999999999999E-2</v>
      </c>
      <c r="P703" s="713">
        <f t="shared" ca="1" si="213"/>
        <v>1.9769999999999999E-2</v>
      </c>
      <c r="Q703" s="713">
        <f t="shared" ca="1" si="213"/>
        <v>1.9769999999999999E-2</v>
      </c>
      <c r="R703" s="707"/>
    </row>
    <row r="704" spans="1:18">
      <c r="A704" s="12"/>
      <c r="B704" s="4" t="s">
        <v>368</v>
      </c>
      <c r="D704" s="4">
        <v>101</v>
      </c>
      <c r="E704" s="4" t="s">
        <v>361</v>
      </c>
      <c r="F704" s="713">
        <f t="shared" ca="1" si="213"/>
        <v>0.36124000000000001</v>
      </c>
      <c r="G704" s="713">
        <f t="shared" ca="1" si="213"/>
        <v>0.36124000000000001</v>
      </c>
      <c r="H704" s="713">
        <f t="shared" ca="1" si="213"/>
        <v>0.36124000000000001</v>
      </c>
      <c r="I704" s="713">
        <f t="shared" ca="1" si="213"/>
        <v>0.36124000000000001</v>
      </c>
      <c r="J704" s="713">
        <f t="shared" ca="1" si="213"/>
        <v>0.36124000000000001</v>
      </c>
      <c r="K704" s="713">
        <f t="shared" ca="1" si="213"/>
        <v>0.36124000000000001</v>
      </c>
      <c r="L704" s="713">
        <f t="shared" ca="1" si="213"/>
        <v>0.36124000000000001</v>
      </c>
      <c r="M704" s="713">
        <f t="shared" ca="1" si="213"/>
        <v>0.36124000000000001</v>
      </c>
      <c r="N704" s="713">
        <f t="shared" ca="1" si="213"/>
        <v>0.36124000000000001</v>
      </c>
      <c r="O704" s="713">
        <f t="shared" ca="1" si="213"/>
        <v>0.36124000000000001</v>
      </c>
      <c r="P704" s="713">
        <f t="shared" ca="1" si="213"/>
        <v>0.36124000000000001</v>
      </c>
      <c r="Q704" s="713">
        <f t="shared" ca="1" si="213"/>
        <v>0.36124000000000001</v>
      </c>
      <c r="R704" s="707"/>
    </row>
    <row r="705" spans="1:18">
      <c r="B705" s="4" t="s">
        <v>401</v>
      </c>
      <c r="D705" s="711">
        <v>87</v>
      </c>
      <c r="E705" s="4" t="s">
        <v>361</v>
      </c>
      <c r="F705" s="713">
        <f t="shared" ca="1" si="213"/>
        <v>5.3899999999999998E-3</v>
      </c>
      <c r="G705" s="713">
        <f t="shared" ca="1" si="213"/>
        <v>5.3899999999999998E-3</v>
      </c>
      <c r="H705" s="713">
        <f t="shared" ca="1" si="213"/>
        <v>5.3899999999999998E-3</v>
      </c>
      <c r="I705" s="713">
        <f t="shared" ca="1" si="213"/>
        <v>5.3899999999999998E-3</v>
      </c>
      <c r="J705" s="713">
        <f t="shared" ca="1" si="213"/>
        <v>5.3899999999999998E-3</v>
      </c>
      <c r="K705" s="713">
        <f t="shared" ca="1" si="213"/>
        <v>5.3899999999999998E-3</v>
      </c>
      <c r="L705" s="713">
        <f t="shared" ca="1" si="213"/>
        <v>5.3899999999999998E-3</v>
      </c>
      <c r="M705" s="713">
        <f t="shared" ca="1" si="213"/>
        <v>5.3899999999999998E-3</v>
      </c>
      <c r="N705" s="713">
        <f t="shared" ca="1" si="213"/>
        <v>5.3899999999999998E-3</v>
      </c>
      <c r="O705" s="713">
        <f t="shared" ca="1" si="213"/>
        <v>5.3899999999999998E-3</v>
      </c>
      <c r="P705" s="713">
        <f t="shared" ca="1" si="213"/>
        <v>5.3899999999999998E-3</v>
      </c>
      <c r="Q705" s="713">
        <f t="shared" ca="1" si="213"/>
        <v>5.3899999999999998E-3</v>
      </c>
      <c r="R705" s="707"/>
    </row>
    <row r="706" spans="1:18">
      <c r="B706" s="4" t="s">
        <v>369</v>
      </c>
      <c r="F706" s="707"/>
      <c r="G706" s="707"/>
      <c r="H706" s="707"/>
      <c r="I706" s="707"/>
      <c r="J706" s="707"/>
      <c r="K706" s="707"/>
      <c r="L706" s="707"/>
      <c r="M706" s="707"/>
      <c r="N706" s="707"/>
      <c r="O706" s="707"/>
      <c r="P706" s="707"/>
      <c r="Q706" s="707"/>
      <c r="R706" s="707"/>
    </row>
    <row r="707" spans="1:18">
      <c r="C707" s="4" t="s">
        <v>370</v>
      </c>
      <c r="D707" s="4">
        <v>87</v>
      </c>
      <c r="E707" s="4" t="s">
        <v>361</v>
      </c>
      <c r="F707" s="346">
        <f t="shared" ref="F707:Q708" ca="1" si="214">F358</f>
        <v>1.1499999999999999</v>
      </c>
      <c r="G707" s="346">
        <f t="shared" ca="1" si="214"/>
        <v>1.1499999999999999</v>
      </c>
      <c r="H707" s="346">
        <f t="shared" ca="1" si="214"/>
        <v>1.1499999999999999</v>
      </c>
      <c r="I707" s="346">
        <f t="shared" ca="1" si="214"/>
        <v>1.1499999999999999</v>
      </c>
      <c r="J707" s="346">
        <f t="shared" ca="1" si="214"/>
        <v>1.1499999999999999</v>
      </c>
      <c r="K707" s="346">
        <f t="shared" ca="1" si="214"/>
        <v>1.1499999999999999</v>
      </c>
      <c r="L707" s="346">
        <f t="shared" ca="1" si="214"/>
        <v>1.1499999999999999</v>
      </c>
      <c r="M707" s="346">
        <f t="shared" ca="1" si="214"/>
        <v>1.1499999999999999</v>
      </c>
      <c r="N707" s="346">
        <f t="shared" ca="1" si="214"/>
        <v>1.1499999999999999</v>
      </c>
      <c r="O707" s="346">
        <f t="shared" ca="1" si="214"/>
        <v>1.1499999999999999</v>
      </c>
      <c r="P707" s="346">
        <f t="shared" ca="1" si="214"/>
        <v>1.1499999999999999</v>
      </c>
      <c r="Q707" s="346">
        <f t="shared" ca="1" si="214"/>
        <v>1.1499999999999999</v>
      </c>
      <c r="R707" s="707"/>
    </row>
    <row r="708" spans="1:18">
      <c r="A708" s="12"/>
      <c r="C708" s="4" t="s">
        <v>371</v>
      </c>
      <c r="D708" s="4">
        <v>101</v>
      </c>
      <c r="E708" s="4" t="s">
        <v>361</v>
      </c>
      <c r="F708" s="725">
        <f t="shared" ca="1" si="214"/>
        <v>1.05</v>
      </c>
      <c r="G708" s="725">
        <f t="shared" ca="1" si="214"/>
        <v>1.05</v>
      </c>
      <c r="H708" s="725">
        <f t="shared" ca="1" si="214"/>
        <v>1.05</v>
      </c>
      <c r="I708" s="725">
        <f t="shared" ca="1" si="214"/>
        <v>1.05</v>
      </c>
      <c r="J708" s="725">
        <f t="shared" ca="1" si="214"/>
        <v>1.05</v>
      </c>
      <c r="K708" s="725">
        <f t="shared" ca="1" si="214"/>
        <v>1.05</v>
      </c>
      <c r="L708" s="725">
        <f t="shared" ca="1" si="214"/>
        <v>1.05</v>
      </c>
      <c r="M708" s="725">
        <f t="shared" ca="1" si="214"/>
        <v>1.05</v>
      </c>
      <c r="N708" s="725">
        <f t="shared" ca="1" si="214"/>
        <v>1.05</v>
      </c>
      <c r="O708" s="725">
        <f t="shared" ca="1" si="214"/>
        <v>1.05</v>
      </c>
      <c r="P708" s="725">
        <f t="shared" ca="1" si="214"/>
        <v>1.05</v>
      </c>
      <c r="Q708" s="725">
        <f t="shared" ca="1" si="214"/>
        <v>1.05</v>
      </c>
      <c r="R708" s="707"/>
    </row>
    <row r="709" spans="1:18" s="12" customFormat="1">
      <c r="B709" s="12" t="s">
        <v>372</v>
      </c>
      <c r="D709" s="12">
        <v>87</v>
      </c>
      <c r="E709" s="12" t="s">
        <v>205</v>
      </c>
      <c r="F709" s="84"/>
      <c r="G709" s="84"/>
      <c r="H709" s="84"/>
      <c r="I709" s="84"/>
      <c r="J709" s="84"/>
      <c r="K709" s="84"/>
      <c r="L709" s="84"/>
      <c r="M709" s="84"/>
      <c r="N709" s="84"/>
      <c r="O709" s="84"/>
      <c r="P709" s="84"/>
      <c r="Q709" s="84"/>
      <c r="R709" s="708"/>
    </row>
    <row r="710" spans="1:18" s="12" customFormat="1">
      <c r="B710" s="12" t="s">
        <v>349</v>
      </c>
      <c r="F710" s="713">
        <f t="shared" ref="F710:Q711" ca="1" si="215">F361</f>
        <v>0.34531000000000001</v>
      </c>
      <c r="G710" s="713">
        <f t="shared" ca="1" si="215"/>
        <v>0.34531000000000001</v>
      </c>
      <c r="H710" s="713">
        <f t="shared" ca="1" si="215"/>
        <v>0.34531000000000001</v>
      </c>
      <c r="I710" s="713">
        <f t="shared" ca="1" si="215"/>
        <v>0.34531000000000001</v>
      </c>
      <c r="J710" s="713">
        <f t="shared" ca="1" si="215"/>
        <v>0.34531000000000001</v>
      </c>
      <c r="K710" s="713">
        <f t="shared" ca="1" si="215"/>
        <v>0.34531000000000001</v>
      </c>
      <c r="L710" s="713">
        <f t="shared" ca="1" si="215"/>
        <v>0.34531000000000001</v>
      </c>
      <c r="M710" s="713">
        <f t="shared" ca="1" si="215"/>
        <v>0.34531000000000001</v>
      </c>
      <c r="N710" s="713">
        <f t="shared" ca="1" si="215"/>
        <v>0.34531000000000001</v>
      </c>
      <c r="O710" s="713">
        <f t="shared" ca="1" si="215"/>
        <v>0.34531000000000001</v>
      </c>
      <c r="P710" s="713">
        <f t="shared" ca="1" si="215"/>
        <v>0.34531000000000001</v>
      </c>
      <c r="Q710" s="713">
        <f t="shared" ca="1" si="215"/>
        <v>0.34531000000000001</v>
      </c>
      <c r="R710" s="708"/>
    </row>
    <row r="711" spans="1:18" s="12" customFormat="1">
      <c r="B711" s="12" t="s">
        <v>373</v>
      </c>
      <c r="F711" s="346">
        <f t="shared" ca="1" si="215"/>
        <v>1</v>
      </c>
      <c r="G711" s="346">
        <f t="shared" ca="1" si="215"/>
        <v>1</v>
      </c>
      <c r="H711" s="346">
        <f t="shared" ca="1" si="215"/>
        <v>1</v>
      </c>
      <c r="I711" s="346">
        <f t="shared" ca="1" si="215"/>
        <v>1</v>
      </c>
      <c r="J711" s="346">
        <f t="shared" ca="1" si="215"/>
        <v>1</v>
      </c>
      <c r="K711" s="346">
        <f t="shared" ca="1" si="215"/>
        <v>1</v>
      </c>
      <c r="L711" s="346">
        <f t="shared" ca="1" si="215"/>
        <v>1</v>
      </c>
      <c r="M711" s="346">
        <f t="shared" ca="1" si="215"/>
        <v>1</v>
      </c>
      <c r="N711" s="346">
        <f t="shared" ca="1" si="215"/>
        <v>1</v>
      </c>
      <c r="O711" s="346">
        <f t="shared" ca="1" si="215"/>
        <v>1</v>
      </c>
      <c r="P711" s="346">
        <f t="shared" ca="1" si="215"/>
        <v>1</v>
      </c>
      <c r="Q711" s="346">
        <f t="shared" ca="1" si="215"/>
        <v>1</v>
      </c>
      <c r="R711" s="708"/>
    </row>
    <row r="712" spans="1:18" s="12" customFormat="1"/>
    <row r="713" spans="1:18" s="12" customFormat="1">
      <c r="B713" s="696" t="s">
        <v>350</v>
      </c>
    </row>
    <row r="714" spans="1:18" s="12" customFormat="1">
      <c r="B714" s="12" t="s">
        <v>205</v>
      </c>
      <c r="E714" s="12" t="s">
        <v>205</v>
      </c>
      <c r="F714" s="699">
        <f ca="1">[113]Data!C212</f>
        <v>0</v>
      </c>
      <c r="G714" s="699">
        <f ca="1">[113]Data!D212</f>
        <v>0</v>
      </c>
      <c r="H714" s="699">
        <f ca="1">[113]Data!E212</f>
        <v>0</v>
      </c>
      <c r="I714" s="699">
        <f ca="1">[113]Data!F212</f>
        <v>0</v>
      </c>
      <c r="J714" s="699">
        <f ca="1">[113]Data!G212</f>
        <v>0</v>
      </c>
      <c r="K714" s="699">
        <f ca="1">[113]Data!H212</f>
        <v>0</v>
      </c>
      <c r="L714" s="699">
        <f ca="1">[113]Data!I212</f>
        <v>0</v>
      </c>
      <c r="M714" s="699">
        <f ca="1">[113]Data!J212</f>
        <v>0</v>
      </c>
      <c r="N714" s="699">
        <f ca="1">[113]Data!K212</f>
        <v>0</v>
      </c>
      <c r="O714" s="699">
        <f ca="1">[113]Data!L212</f>
        <v>0</v>
      </c>
      <c r="P714" s="699">
        <f ca="1">[113]Data!M212</f>
        <v>0</v>
      </c>
      <c r="Q714" s="699">
        <f ca="1">[113]Data!N212</f>
        <v>0</v>
      </c>
      <c r="R714" s="345">
        <f ca="1">SUM(F714:Q714)</f>
        <v>0</v>
      </c>
    </row>
    <row r="715" spans="1:18" s="12" customFormat="1">
      <c r="B715" s="12" t="s">
        <v>104</v>
      </c>
      <c r="F715" s="701"/>
      <c r="G715" s="701"/>
      <c r="H715" s="701"/>
      <c r="I715" s="701"/>
      <c r="J715" s="701"/>
      <c r="K715" s="701"/>
      <c r="L715" s="701"/>
      <c r="M715" s="701"/>
      <c r="N715" s="701"/>
      <c r="O715" s="701"/>
      <c r="P715" s="701"/>
      <c r="Q715" s="701"/>
      <c r="R715" s="345"/>
    </row>
    <row r="716" spans="1:18" s="12" customFormat="1">
      <c r="C716" s="12" t="s">
        <v>391</v>
      </c>
      <c r="E716" s="12" t="s">
        <v>207</v>
      </c>
      <c r="F716" s="102">
        <f ca="1">'[113](C) Rev at Actual Rates'!F716</f>
        <v>0</v>
      </c>
      <c r="G716" s="102">
        <f ca="1">'[113](C) Rev at Actual Rates'!G716</f>
        <v>0</v>
      </c>
      <c r="H716" s="102">
        <f ca="1">'[113](C) Rev at Actual Rates'!H716</f>
        <v>0</v>
      </c>
      <c r="I716" s="102">
        <f ca="1">'[113](C) Rev at Actual Rates'!I716</f>
        <v>0</v>
      </c>
      <c r="J716" s="102">
        <f ca="1">'[113](C) Rev at Actual Rates'!J716</f>
        <v>0</v>
      </c>
      <c r="K716" s="102">
        <f ca="1">'[113](C) Rev at Actual Rates'!K716</f>
        <v>0</v>
      </c>
      <c r="L716" s="102">
        <f ca="1">'[113](C) Rev at Actual Rates'!L716</f>
        <v>0</v>
      </c>
      <c r="M716" s="102">
        <f ca="1">'[113](C) Rev at Actual Rates'!M716</f>
        <v>0</v>
      </c>
      <c r="N716" s="102">
        <f ca="1">'[113](C) Rev at Actual Rates'!N716</f>
        <v>0</v>
      </c>
      <c r="O716" s="102">
        <f ca="1">'[113](C) Rev at Actual Rates'!O716</f>
        <v>0</v>
      </c>
      <c r="P716" s="102">
        <f ca="1">'[113](C) Rev at Actual Rates'!P716</f>
        <v>0</v>
      </c>
      <c r="Q716" s="102">
        <f ca="1">'[113](C) Rev at Actual Rates'!Q716</f>
        <v>0</v>
      </c>
      <c r="R716" s="345">
        <f t="shared" ref="R716:R721" ca="1" si="216">SUM(F716:Q716)</f>
        <v>0</v>
      </c>
    </row>
    <row r="717" spans="1:18" s="12" customFormat="1">
      <c r="C717" s="12" t="s">
        <v>392</v>
      </c>
      <c r="E717" s="12" t="s">
        <v>207</v>
      </c>
      <c r="F717" s="102">
        <f ca="1">'[113](C) Rev at Actual Rates'!F717</f>
        <v>0</v>
      </c>
      <c r="G717" s="102">
        <f ca="1">'[113](C) Rev at Actual Rates'!G717</f>
        <v>0</v>
      </c>
      <c r="H717" s="102">
        <f ca="1">'[113](C) Rev at Actual Rates'!H717</f>
        <v>0</v>
      </c>
      <c r="I717" s="102">
        <f ca="1">'[113](C) Rev at Actual Rates'!I717</f>
        <v>0</v>
      </c>
      <c r="J717" s="102">
        <f ca="1">'[113](C) Rev at Actual Rates'!J717</f>
        <v>0</v>
      </c>
      <c r="K717" s="102">
        <f ca="1">'[113](C) Rev at Actual Rates'!K717</f>
        <v>0</v>
      </c>
      <c r="L717" s="102">
        <f ca="1">'[113](C) Rev at Actual Rates'!L717</f>
        <v>0</v>
      </c>
      <c r="M717" s="102">
        <f ca="1">'[113](C) Rev at Actual Rates'!M717</f>
        <v>0</v>
      </c>
      <c r="N717" s="102">
        <f ca="1">'[113](C) Rev at Actual Rates'!N717</f>
        <v>0</v>
      </c>
      <c r="O717" s="102">
        <f ca="1">'[113](C) Rev at Actual Rates'!O717</f>
        <v>0</v>
      </c>
      <c r="P717" s="102">
        <f ca="1">'[113](C) Rev at Actual Rates'!P717</f>
        <v>0</v>
      </c>
      <c r="Q717" s="102">
        <f ca="1">'[113](C) Rev at Actual Rates'!Q717</f>
        <v>0</v>
      </c>
      <c r="R717" s="345">
        <f t="shared" ca="1" si="216"/>
        <v>0</v>
      </c>
    </row>
    <row r="718" spans="1:18" s="12" customFormat="1">
      <c r="C718" s="12" t="s">
        <v>396</v>
      </c>
      <c r="E718" s="12" t="s">
        <v>207</v>
      </c>
      <c r="F718" s="102">
        <f ca="1">'[113](C) Rev at Actual Rates'!F718</f>
        <v>0</v>
      </c>
      <c r="G718" s="102">
        <f ca="1">'[113](C) Rev at Actual Rates'!G718</f>
        <v>0</v>
      </c>
      <c r="H718" s="102">
        <f ca="1">'[113](C) Rev at Actual Rates'!H718</f>
        <v>0</v>
      </c>
      <c r="I718" s="102">
        <f ca="1">'[113](C) Rev at Actual Rates'!I718</f>
        <v>0</v>
      </c>
      <c r="J718" s="102">
        <f ca="1">'[113](C) Rev at Actual Rates'!J718</f>
        <v>0</v>
      </c>
      <c r="K718" s="102">
        <f ca="1">'[113](C) Rev at Actual Rates'!K718</f>
        <v>0</v>
      </c>
      <c r="L718" s="102">
        <f ca="1">'[113](C) Rev at Actual Rates'!L718</f>
        <v>0</v>
      </c>
      <c r="M718" s="102">
        <f ca="1">'[113](C) Rev at Actual Rates'!M718</f>
        <v>0</v>
      </c>
      <c r="N718" s="102">
        <f ca="1">'[113](C) Rev at Actual Rates'!N718</f>
        <v>0</v>
      </c>
      <c r="O718" s="102">
        <f ca="1">'[113](C) Rev at Actual Rates'!O718</f>
        <v>0</v>
      </c>
      <c r="P718" s="102">
        <f ca="1">'[113](C) Rev at Actual Rates'!P718</f>
        <v>0</v>
      </c>
      <c r="Q718" s="102">
        <f ca="1">'[113](C) Rev at Actual Rates'!Q718</f>
        <v>0</v>
      </c>
      <c r="R718" s="345">
        <f t="shared" ca="1" si="216"/>
        <v>0</v>
      </c>
    </row>
    <row r="719" spans="1:18" s="12" customFormat="1">
      <c r="C719" s="12" t="s">
        <v>397</v>
      </c>
      <c r="E719" s="12" t="s">
        <v>207</v>
      </c>
      <c r="F719" s="102">
        <f ca="1">'[113](C) Rev at Actual Rates'!F719</f>
        <v>0</v>
      </c>
      <c r="G719" s="102">
        <f ca="1">'[113](C) Rev at Actual Rates'!G719</f>
        <v>0</v>
      </c>
      <c r="H719" s="102">
        <f ca="1">'[113](C) Rev at Actual Rates'!H719</f>
        <v>0</v>
      </c>
      <c r="I719" s="102">
        <f ca="1">'[113](C) Rev at Actual Rates'!I719</f>
        <v>0</v>
      </c>
      <c r="J719" s="102">
        <f ca="1">'[113](C) Rev at Actual Rates'!J719</f>
        <v>0</v>
      </c>
      <c r="K719" s="102">
        <f ca="1">'[113](C) Rev at Actual Rates'!K719</f>
        <v>0</v>
      </c>
      <c r="L719" s="102">
        <f ca="1">'[113](C) Rev at Actual Rates'!L719</f>
        <v>0</v>
      </c>
      <c r="M719" s="102">
        <f ca="1">'[113](C) Rev at Actual Rates'!M719</f>
        <v>0</v>
      </c>
      <c r="N719" s="102">
        <f ca="1">'[113](C) Rev at Actual Rates'!N719</f>
        <v>0</v>
      </c>
      <c r="O719" s="102">
        <f ca="1">'[113](C) Rev at Actual Rates'!O719</f>
        <v>0</v>
      </c>
      <c r="P719" s="102">
        <f ca="1">'[113](C) Rev at Actual Rates'!P719</f>
        <v>0</v>
      </c>
      <c r="Q719" s="102">
        <f ca="1">'[113](C) Rev at Actual Rates'!Q719</f>
        <v>0</v>
      </c>
      <c r="R719" s="345">
        <f t="shared" ca="1" si="216"/>
        <v>0</v>
      </c>
    </row>
    <row r="720" spans="1:18" s="12" customFormat="1">
      <c r="C720" s="12" t="s">
        <v>398</v>
      </c>
      <c r="E720" s="12" t="s">
        <v>207</v>
      </c>
      <c r="F720" s="102">
        <f ca="1">'[113](C) Rev at Actual Rates'!F720</f>
        <v>0</v>
      </c>
      <c r="G720" s="102">
        <f ca="1">'[113](C) Rev at Actual Rates'!G720</f>
        <v>0</v>
      </c>
      <c r="H720" s="102">
        <f ca="1">'[113](C) Rev at Actual Rates'!H720</f>
        <v>0</v>
      </c>
      <c r="I720" s="102">
        <f ca="1">'[113](C) Rev at Actual Rates'!I720</f>
        <v>0</v>
      </c>
      <c r="J720" s="102">
        <f ca="1">'[113](C) Rev at Actual Rates'!J720</f>
        <v>0</v>
      </c>
      <c r="K720" s="102">
        <f ca="1">'[113](C) Rev at Actual Rates'!K720</f>
        <v>0</v>
      </c>
      <c r="L720" s="102">
        <f ca="1">'[113](C) Rev at Actual Rates'!L720</f>
        <v>0</v>
      </c>
      <c r="M720" s="102">
        <f ca="1">'[113](C) Rev at Actual Rates'!M720</f>
        <v>0</v>
      </c>
      <c r="N720" s="102">
        <f ca="1">'[113](C) Rev at Actual Rates'!N720</f>
        <v>0</v>
      </c>
      <c r="O720" s="102">
        <f ca="1">'[113](C) Rev at Actual Rates'!O720</f>
        <v>0</v>
      </c>
      <c r="P720" s="102">
        <f ca="1">'[113](C) Rev at Actual Rates'!P720</f>
        <v>0</v>
      </c>
      <c r="Q720" s="102">
        <f ca="1">'[113](C) Rev at Actual Rates'!Q720</f>
        <v>0</v>
      </c>
      <c r="R720" s="345">
        <f t="shared" ca="1" si="216"/>
        <v>0</v>
      </c>
    </row>
    <row r="721" spans="1:18" s="12" customFormat="1">
      <c r="C721" s="12" t="s">
        <v>399</v>
      </c>
      <c r="E721" s="12" t="s">
        <v>207</v>
      </c>
      <c r="F721" s="345">
        <f t="shared" ref="F721:K721" ca="1" si="217">F722-SUM(F716:F720)</f>
        <v>0</v>
      </c>
      <c r="G721" s="345">
        <f t="shared" ca="1" si="217"/>
        <v>0</v>
      </c>
      <c r="H721" s="345">
        <f t="shared" ca="1" si="217"/>
        <v>0</v>
      </c>
      <c r="I721" s="345">
        <f t="shared" ca="1" si="217"/>
        <v>0</v>
      </c>
      <c r="J721" s="345">
        <f t="shared" ca="1" si="217"/>
        <v>0</v>
      </c>
      <c r="K721" s="345">
        <f t="shared" ca="1" si="217"/>
        <v>0</v>
      </c>
      <c r="L721" s="345">
        <f ca="1">L722-SUM(L716:L720)</f>
        <v>0</v>
      </c>
      <c r="M721" s="345">
        <f ca="1">M722-SUM(M716:M720)</f>
        <v>0</v>
      </c>
      <c r="N721" s="345">
        <f ca="1">N722-SUM(N716:N720)</f>
        <v>0</v>
      </c>
      <c r="O721" s="345">
        <f t="shared" ref="O721:Q721" ca="1" si="218">O722-SUM(O716:O720)</f>
        <v>0</v>
      </c>
      <c r="P721" s="345">
        <f t="shared" ca="1" si="218"/>
        <v>0</v>
      </c>
      <c r="Q721" s="345">
        <f t="shared" ca="1" si="218"/>
        <v>0</v>
      </c>
      <c r="R721" s="345">
        <f t="shared" ca="1" si="216"/>
        <v>0</v>
      </c>
    </row>
    <row r="722" spans="1:18" s="12" customFormat="1">
      <c r="C722" s="12" t="s">
        <v>376</v>
      </c>
      <c r="E722" s="12" t="s">
        <v>207</v>
      </c>
      <c r="F722" s="717">
        <f ca="1">'[113]Weather Adj'!D178</f>
        <v>0</v>
      </c>
      <c r="G722" s="717">
        <f ca="1">'[113]Weather Adj'!E178</f>
        <v>0</v>
      </c>
      <c r="H722" s="717">
        <f ca="1">'[113]Weather Adj'!F178</f>
        <v>0</v>
      </c>
      <c r="I722" s="717">
        <f ca="1">'[113]Weather Adj'!G178</f>
        <v>0</v>
      </c>
      <c r="J722" s="717">
        <f ca="1">'[113]Weather Adj'!H178</f>
        <v>0</v>
      </c>
      <c r="K722" s="717">
        <f ca="1">'[113]Weather Adj'!I178</f>
        <v>0</v>
      </c>
      <c r="L722" s="717">
        <f ca="1">'[113]Weather Adj'!J178</f>
        <v>0</v>
      </c>
      <c r="M722" s="717">
        <f ca="1">'[113]Weather Adj'!K178</f>
        <v>0</v>
      </c>
      <c r="N722" s="717">
        <f ca="1">'[113]Weather Adj'!L178</f>
        <v>0</v>
      </c>
      <c r="O722" s="717">
        <f ca="1">'[113]Weather Adj'!M178</f>
        <v>0</v>
      </c>
      <c r="P722" s="717">
        <f ca="1">'[113]Weather Adj'!N178</f>
        <v>0</v>
      </c>
      <c r="Q722" s="717">
        <f ca="1">'[113]Weather Adj'!O178</f>
        <v>0</v>
      </c>
      <c r="R722" s="718">
        <f ca="1">SUM(R716:R721)</f>
        <v>0</v>
      </c>
    </row>
    <row r="723" spans="1:18" s="12" customFormat="1">
      <c r="B723" s="12" t="s">
        <v>235</v>
      </c>
      <c r="E723" s="12" t="s">
        <v>377</v>
      </c>
      <c r="F723" s="699">
        <f ca="1">[113]Data!C232</f>
        <v>0</v>
      </c>
      <c r="G723" s="699">
        <f ca="1">[113]Data!D232</f>
        <v>0</v>
      </c>
      <c r="H723" s="699">
        <f ca="1">[113]Data!E232</f>
        <v>0</v>
      </c>
      <c r="I723" s="699">
        <f ca="1">[113]Data!F232</f>
        <v>0</v>
      </c>
      <c r="J723" s="699">
        <f ca="1">[113]Data!G232</f>
        <v>0</v>
      </c>
      <c r="K723" s="699">
        <f ca="1">[113]Data!H232</f>
        <v>0</v>
      </c>
      <c r="L723" s="699">
        <f ca="1">[113]Data!I232</f>
        <v>0</v>
      </c>
      <c r="M723" s="699">
        <f ca="1">[113]Data!J232</f>
        <v>0</v>
      </c>
      <c r="N723" s="699">
        <f ca="1">[113]Data!K232</f>
        <v>0</v>
      </c>
      <c r="O723" s="699">
        <f ca="1">[113]Data!L232</f>
        <v>0</v>
      </c>
      <c r="P723" s="699">
        <f ca="1">[113]Data!M232</f>
        <v>0</v>
      </c>
      <c r="Q723" s="699">
        <f ca="1">[113]Data!N232</f>
        <v>0</v>
      </c>
      <c r="R723" s="345">
        <f ca="1">SUM(F723:Q723)</f>
        <v>0</v>
      </c>
    </row>
    <row r="724" spans="1:18" s="12" customFormat="1">
      <c r="B724" s="12" t="s">
        <v>372</v>
      </c>
      <c r="F724" s="701"/>
      <c r="G724" s="701"/>
      <c r="H724" s="701"/>
      <c r="I724" s="701"/>
      <c r="J724" s="701"/>
      <c r="K724" s="701"/>
      <c r="L724" s="701"/>
      <c r="M724" s="701"/>
      <c r="N724" s="701"/>
      <c r="O724" s="701"/>
      <c r="P724" s="701"/>
      <c r="Q724" s="701"/>
      <c r="R724" s="345"/>
    </row>
    <row r="725" spans="1:18" s="12" customFormat="1">
      <c r="R725" s="79"/>
    </row>
    <row r="726" spans="1:18" s="12" customFormat="1">
      <c r="B726" s="696" t="s">
        <v>353</v>
      </c>
      <c r="R726" s="79"/>
    </row>
    <row r="727" spans="1:18" s="12" customFormat="1">
      <c r="A727" s="12" t="s">
        <v>354</v>
      </c>
      <c r="B727" s="12" t="s">
        <v>359</v>
      </c>
      <c r="D727" s="12">
        <v>87</v>
      </c>
      <c r="F727" s="56">
        <f t="shared" ref="F727:Q727" ca="1" si="219">F696*F714</f>
        <v>0</v>
      </c>
      <c r="G727" s="56">
        <f t="shared" ca="1" si="219"/>
        <v>0</v>
      </c>
      <c r="H727" s="56">
        <f t="shared" ca="1" si="219"/>
        <v>0</v>
      </c>
      <c r="I727" s="56">
        <f t="shared" ca="1" si="219"/>
        <v>0</v>
      </c>
      <c r="J727" s="56">
        <f t="shared" ca="1" si="219"/>
        <v>0</v>
      </c>
      <c r="K727" s="56">
        <f t="shared" ca="1" si="219"/>
        <v>0</v>
      </c>
      <c r="L727" s="56">
        <f t="shared" ca="1" si="219"/>
        <v>0</v>
      </c>
      <c r="M727" s="56">
        <f t="shared" ca="1" si="219"/>
        <v>0</v>
      </c>
      <c r="N727" s="56">
        <f t="shared" ca="1" si="219"/>
        <v>0</v>
      </c>
      <c r="O727" s="56">
        <f t="shared" ca="1" si="219"/>
        <v>0</v>
      </c>
      <c r="P727" s="56">
        <f t="shared" ca="1" si="219"/>
        <v>0</v>
      </c>
      <c r="Q727" s="56">
        <f t="shared" ca="1" si="219"/>
        <v>0</v>
      </c>
      <c r="R727" s="140">
        <f ca="1">SUM(F727:Q727)</f>
        <v>0</v>
      </c>
    </row>
    <row r="728" spans="1:18" s="12" customFormat="1">
      <c r="B728" s="12" t="s">
        <v>346</v>
      </c>
      <c r="F728" s="56"/>
      <c r="G728" s="56"/>
      <c r="H728" s="56"/>
      <c r="I728" s="56"/>
      <c r="J728" s="56"/>
      <c r="K728" s="56"/>
      <c r="L728" s="56"/>
      <c r="M728" s="56"/>
      <c r="N728" s="56"/>
      <c r="O728" s="56"/>
      <c r="P728" s="56"/>
      <c r="Q728" s="56"/>
      <c r="R728" s="140"/>
    </row>
    <row r="729" spans="1:18">
      <c r="C729" s="4" t="s">
        <v>391</v>
      </c>
      <c r="D729" s="4">
        <v>87</v>
      </c>
      <c r="F729" s="15">
        <f t="shared" ref="F729:Q734" ca="1" si="220">F698*F716</f>
        <v>0</v>
      </c>
      <c r="G729" s="15">
        <f t="shared" ca="1" si="220"/>
        <v>0</v>
      </c>
      <c r="H729" s="15">
        <f t="shared" ca="1" si="220"/>
        <v>0</v>
      </c>
      <c r="I729" s="15">
        <f t="shared" ca="1" si="220"/>
        <v>0</v>
      </c>
      <c r="J729" s="15">
        <f t="shared" ca="1" si="220"/>
        <v>0</v>
      </c>
      <c r="K729" s="15">
        <f t="shared" ca="1" si="220"/>
        <v>0</v>
      </c>
      <c r="L729" s="15">
        <f t="shared" ca="1" si="220"/>
        <v>0</v>
      </c>
      <c r="M729" s="15">
        <f t="shared" ca="1" si="220"/>
        <v>0</v>
      </c>
      <c r="N729" s="15">
        <f t="shared" ca="1" si="220"/>
        <v>0</v>
      </c>
      <c r="O729" s="15">
        <f t="shared" ca="1" si="220"/>
        <v>0</v>
      </c>
      <c r="P729" s="15">
        <f t="shared" ca="1" si="220"/>
        <v>0</v>
      </c>
      <c r="Q729" s="15">
        <f t="shared" ca="1" si="220"/>
        <v>0</v>
      </c>
      <c r="R729" s="144">
        <f t="shared" ref="R729:R742" ca="1" si="221">SUM(F729:Q729)</f>
        <v>0</v>
      </c>
    </row>
    <row r="730" spans="1:18">
      <c r="C730" s="4" t="s">
        <v>392</v>
      </c>
      <c r="D730" s="4">
        <v>87</v>
      </c>
      <c r="F730" s="15">
        <f t="shared" ca="1" si="220"/>
        <v>0</v>
      </c>
      <c r="G730" s="15">
        <f t="shared" ca="1" si="220"/>
        <v>0</v>
      </c>
      <c r="H730" s="15">
        <f t="shared" ca="1" si="220"/>
        <v>0</v>
      </c>
      <c r="I730" s="15">
        <f t="shared" ca="1" si="220"/>
        <v>0</v>
      </c>
      <c r="J730" s="15">
        <f t="shared" ca="1" si="220"/>
        <v>0</v>
      </c>
      <c r="K730" s="15">
        <f t="shared" ca="1" si="220"/>
        <v>0</v>
      </c>
      <c r="L730" s="15">
        <f t="shared" ca="1" si="220"/>
        <v>0</v>
      </c>
      <c r="M730" s="15">
        <f t="shared" ca="1" si="220"/>
        <v>0</v>
      </c>
      <c r="N730" s="15">
        <f t="shared" ca="1" si="220"/>
        <v>0</v>
      </c>
      <c r="O730" s="15">
        <f t="shared" ca="1" si="220"/>
        <v>0</v>
      </c>
      <c r="P730" s="15">
        <f t="shared" ca="1" si="220"/>
        <v>0</v>
      </c>
      <c r="Q730" s="15">
        <f t="shared" ca="1" si="220"/>
        <v>0</v>
      </c>
      <c r="R730" s="144">
        <f t="shared" ca="1" si="221"/>
        <v>0</v>
      </c>
    </row>
    <row r="731" spans="1:18">
      <c r="C731" s="4" t="s">
        <v>396</v>
      </c>
      <c r="D731" s="4">
        <v>87</v>
      </c>
      <c r="F731" s="15">
        <f t="shared" ca="1" si="220"/>
        <v>0</v>
      </c>
      <c r="G731" s="15">
        <f t="shared" ca="1" si="220"/>
        <v>0</v>
      </c>
      <c r="H731" s="15">
        <f t="shared" ca="1" si="220"/>
        <v>0</v>
      </c>
      <c r="I731" s="15">
        <f t="shared" ca="1" si="220"/>
        <v>0</v>
      </c>
      <c r="J731" s="15">
        <f t="shared" ca="1" si="220"/>
        <v>0</v>
      </c>
      <c r="K731" s="15">
        <f t="shared" ca="1" si="220"/>
        <v>0</v>
      </c>
      <c r="L731" s="15">
        <f t="shared" ca="1" si="220"/>
        <v>0</v>
      </c>
      <c r="M731" s="15">
        <f t="shared" ca="1" si="220"/>
        <v>0</v>
      </c>
      <c r="N731" s="15">
        <f t="shared" ca="1" si="220"/>
        <v>0</v>
      </c>
      <c r="O731" s="15">
        <f t="shared" ca="1" si="220"/>
        <v>0</v>
      </c>
      <c r="P731" s="15">
        <f t="shared" ca="1" si="220"/>
        <v>0</v>
      </c>
      <c r="Q731" s="15">
        <f t="shared" ca="1" si="220"/>
        <v>0</v>
      </c>
      <c r="R731" s="144">
        <f t="shared" ca="1" si="221"/>
        <v>0</v>
      </c>
    </row>
    <row r="732" spans="1:18">
      <c r="C732" s="4" t="s">
        <v>397</v>
      </c>
      <c r="D732" s="4">
        <v>87</v>
      </c>
      <c r="F732" s="15">
        <f t="shared" ca="1" si="220"/>
        <v>0</v>
      </c>
      <c r="G732" s="15">
        <f t="shared" ca="1" si="220"/>
        <v>0</v>
      </c>
      <c r="H732" s="15">
        <f t="shared" ca="1" si="220"/>
        <v>0</v>
      </c>
      <c r="I732" s="15">
        <f t="shared" ca="1" si="220"/>
        <v>0</v>
      </c>
      <c r="J732" s="15">
        <f t="shared" ca="1" si="220"/>
        <v>0</v>
      </c>
      <c r="K732" s="15">
        <f t="shared" ca="1" si="220"/>
        <v>0</v>
      </c>
      <c r="L732" s="15">
        <f t="shared" ca="1" si="220"/>
        <v>0</v>
      </c>
      <c r="M732" s="15">
        <f t="shared" ca="1" si="220"/>
        <v>0</v>
      </c>
      <c r="N732" s="15">
        <f t="shared" ca="1" si="220"/>
        <v>0</v>
      </c>
      <c r="O732" s="15">
        <f t="shared" ca="1" si="220"/>
        <v>0</v>
      </c>
      <c r="P732" s="15">
        <f t="shared" ca="1" si="220"/>
        <v>0</v>
      </c>
      <c r="Q732" s="15">
        <f t="shared" ca="1" si="220"/>
        <v>0</v>
      </c>
      <c r="R732" s="144">
        <f t="shared" ca="1" si="221"/>
        <v>0</v>
      </c>
    </row>
    <row r="733" spans="1:18">
      <c r="C733" s="4" t="s">
        <v>398</v>
      </c>
      <c r="D733" s="4">
        <v>87</v>
      </c>
      <c r="F733" s="15">
        <f t="shared" ca="1" si="220"/>
        <v>0</v>
      </c>
      <c r="G733" s="15">
        <f t="shared" ca="1" si="220"/>
        <v>0</v>
      </c>
      <c r="H733" s="15">
        <f t="shared" ca="1" si="220"/>
        <v>0</v>
      </c>
      <c r="I733" s="15">
        <f t="shared" ca="1" si="220"/>
        <v>0</v>
      </c>
      <c r="J733" s="15">
        <f t="shared" ca="1" si="220"/>
        <v>0</v>
      </c>
      <c r="K733" s="15">
        <f t="shared" ca="1" si="220"/>
        <v>0</v>
      </c>
      <c r="L733" s="15">
        <f t="shared" ca="1" si="220"/>
        <v>0</v>
      </c>
      <c r="M733" s="15">
        <f t="shared" ca="1" si="220"/>
        <v>0</v>
      </c>
      <c r="N733" s="15">
        <f t="shared" ca="1" si="220"/>
        <v>0</v>
      </c>
      <c r="O733" s="15">
        <f t="shared" ca="1" si="220"/>
        <v>0</v>
      </c>
      <c r="P733" s="15">
        <f t="shared" ca="1" si="220"/>
        <v>0</v>
      </c>
      <c r="Q733" s="15">
        <f t="shared" ca="1" si="220"/>
        <v>0</v>
      </c>
      <c r="R733" s="144">
        <f t="shared" ca="1" si="221"/>
        <v>0</v>
      </c>
    </row>
    <row r="734" spans="1:18">
      <c r="C734" s="4" t="s">
        <v>399</v>
      </c>
      <c r="D734" s="4">
        <v>87</v>
      </c>
      <c r="F734" s="15">
        <f t="shared" ca="1" si="220"/>
        <v>0</v>
      </c>
      <c r="G734" s="15">
        <f t="shared" ca="1" si="220"/>
        <v>0</v>
      </c>
      <c r="H734" s="15">
        <f t="shared" ca="1" si="220"/>
        <v>0</v>
      </c>
      <c r="I734" s="15">
        <f t="shared" ca="1" si="220"/>
        <v>0</v>
      </c>
      <c r="J734" s="15">
        <f t="shared" ca="1" si="220"/>
        <v>0</v>
      </c>
      <c r="K734" s="15">
        <f t="shared" ca="1" si="220"/>
        <v>0</v>
      </c>
      <c r="L734" s="15">
        <f t="shared" ca="1" si="220"/>
        <v>0</v>
      </c>
      <c r="M734" s="15">
        <f t="shared" ca="1" si="220"/>
        <v>0</v>
      </c>
      <c r="N734" s="15">
        <f t="shared" ca="1" si="220"/>
        <v>0</v>
      </c>
      <c r="O734" s="15">
        <f t="shared" ca="1" si="220"/>
        <v>0</v>
      </c>
      <c r="P734" s="15">
        <f t="shared" ca="1" si="220"/>
        <v>0</v>
      </c>
      <c r="Q734" s="15">
        <f t="shared" ca="1" si="220"/>
        <v>0</v>
      </c>
      <c r="R734" s="144">
        <f t="shared" ca="1" si="221"/>
        <v>0</v>
      </c>
    </row>
    <row r="735" spans="1:18">
      <c r="A735" s="4" t="s">
        <v>354</v>
      </c>
      <c r="C735" s="4" t="s">
        <v>378</v>
      </c>
      <c r="F735" s="54">
        <f t="shared" ref="F735:K735" ca="1" si="222">SUM(F729:F734)</f>
        <v>0</v>
      </c>
      <c r="G735" s="54">
        <f t="shared" ca="1" si="222"/>
        <v>0</v>
      </c>
      <c r="H735" s="54">
        <f t="shared" ca="1" si="222"/>
        <v>0</v>
      </c>
      <c r="I735" s="54">
        <f t="shared" ca="1" si="222"/>
        <v>0</v>
      </c>
      <c r="J735" s="54">
        <f t="shared" ca="1" si="222"/>
        <v>0</v>
      </c>
      <c r="K735" s="54">
        <f t="shared" ca="1" si="222"/>
        <v>0</v>
      </c>
      <c r="L735" s="54">
        <f ca="1">SUM(L729:L734)</f>
        <v>0</v>
      </c>
      <c r="M735" s="54">
        <f ca="1">SUM(M729:M734)</f>
        <v>0</v>
      </c>
      <c r="N735" s="54">
        <f ca="1">SUM(N729:N734)</f>
        <v>0</v>
      </c>
      <c r="O735" s="54">
        <f t="shared" ref="O735:Q735" ca="1" si="223">SUM(O729:O734)</f>
        <v>0</v>
      </c>
      <c r="P735" s="54">
        <f t="shared" ca="1" si="223"/>
        <v>0</v>
      </c>
      <c r="Q735" s="54">
        <f t="shared" ca="1" si="223"/>
        <v>0</v>
      </c>
      <c r="R735" s="54">
        <f t="shared" ca="1" si="221"/>
        <v>0</v>
      </c>
    </row>
    <row r="736" spans="1:18">
      <c r="A736" s="4" t="s">
        <v>355</v>
      </c>
      <c r="B736" s="4" t="s">
        <v>356</v>
      </c>
      <c r="D736" s="4">
        <v>101</v>
      </c>
      <c r="F736" s="15">
        <f t="shared" ref="F736:K736" ca="1" si="224">F704*F722</f>
        <v>0</v>
      </c>
      <c r="G736" s="15">
        <f t="shared" ca="1" si="224"/>
        <v>0</v>
      </c>
      <c r="H736" s="15">
        <f t="shared" ca="1" si="224"/>
        <v>0</v>
      </c>
      <c r="I736" s="15">
        <f t="shared" ca="1" si="224"/>
        <v>0</v>
      </c>
      <c r="J736" s="56">
        <f t="shared" ca="1" si="224"/>
        <v>0</v>
      </c>
      <c r="K736" s="15">
        <f t="shared" ca="1" si="224"/>
        <v>0</v>
      </c>
      <c r="L736" s="15">
        <f ca="1">L704*L722</f>
        <v>0</v>
      </c>
      <c r="M736" s="15">
        <f ca="1">M704*M722</f>
        <v>0</v>
      </c>
      <c r="N736" s="15">
        <f ca="1">N704*N722</f>
        <v>0</v>
      </c>
      <c r="O736" s="15">
        <f t="shared" ref="O736:Q736" ca="1" si="225">O704*O722</f>
        <v>0</v>
      </c>
      <c r="P736" s="15">
        <f t="shared" ca="1" si="225"/>
        <v>0</v>
      </c>
      <c r="Q736" s="15">
        <f t="shared" ca="1" si="225"/>
        <v>0</v>
      </c>
      <c r="R736" s="144">
        <f t="shared" ca="1" si="221"/>
        <v>0</v>
      </c>
    </row>
    <row r="737" spans="1:18">
      <c r="A737" s="4" t="s">
        <v>354</v>
      </c>
      <c r="B737" s="4" t="s">
        <v>401</v>
      </c>
      <c r="D737" s="711">
        <v>87</v>
      </c>
      <c r="F737" s="54">
        <f t="shared" ref="F737:K737" ca="1" si="226">F705*F722</f>
        <v>0</v>
      </c>
      <c r="G737" s="54">
        <f t="shared" ca="1" si="226"/>
        <v>0</v>
      </c>
      <c r="H737" s="54">
        <f t="shared" ca="1" si="226"/>
        <v>0</v>
      </c>
      <c r="I737" s="54">
        <f t="shared" ca="1" si="226"/>
        <v>0</v>
      </c>
      <c r="J737" s="54">
        <f t="shared" ca="1" si="226"/>
        <v>0</v>
      </c>
      <c r="K737" s="54">
        <f t="shared" ca="1" si="226"/>
        <v>0</v>
      </c>
      <c r="L737" s="54">
        <f ca="1">L705*L722</f>
        <v>0</v>
      </c>
      <c r="M737" s="54">
        <f ca="1">M705*M722</f>
        <v>0</v>
      </c>
      <c r="N737" s="54">
        <f ca="1">N705*N722</f>
        <v>0</v>
      </c>
      <c r="O737" s="54">
        <f t="shared" ref="O737:Q737" ca="1" si="227">O705*O722</f>
        <v>0</v>
      </c>
      <c r="P737" s="54">
        <f t="shared" ca="1" si="227"/>
        <v>0</v>
      </c>
      <c r="Q737" s="54">
        <f t="shared" ca="1" si="227"/>
        <v>0</v>
      </c>
      <c r="R737" s="154">
        <f t="shared" ca="1" si="221"/>
        <v>0</v>
      </c>
    </row>
    <row r="738" spans="1:18">
      <c r="B738" s="4" t="s">
        <v>369</v>
      </c>
      <c r="F738" s="15"/>
      <c r="G738" s="15"/>
      <c r="H738" s="15"/>
      <c r="I738" s="15"/>
      <c r="J738" s="15"/>
      <c r="K738" s="15"/>
      <c r="L738" s="15"/>
      <c r="M738" s="15"/>
      <c r="N738" s="15"/>
      <c r="O738" s="15"/>
      <c r="P738" s="15"/>
      <c r="Q738" s="15"/>
      <c r="R738" s="144">
        <f t="shared" si="221"/>
        <v>0</v>
      </c>
    </row>
    <row r="739" spans="1:18">
      <c r="A739" s="4" t="s">
        <v>354</v>
      </c>
      <c r="C739" s="4" t="s">
        <v>370</v>
      </c>
      <c r="D739" s="711">
        <v>87</v>
      </c>
      <c r="F739" s="15">
        <f t="shared" ref="F739:K739" ca="1" si="228">F707*F723</f>
        <v>0</v>
      </c>
      <c r="G739" s="15">
        <f t="shared" ca="1" si="228"/>
        <v>0</v>
      </c>
      <c r="H739" s="15">
        <f t="shared" ca="1" si="228"/>
        <v>0</v>
      </c>
      <c r="I739" s="15">
        <f t="shared" ca="1" si="228"/>
        <v>0</v>
      </c>
      <c r="J739" s="15">
        <f t="shared" ca="1" si="228"/>
        <v>0</v>
      </c>
      <c r="K739" s="15">
        <f t="shared" ca="1" si="228"/>
        <v>0</v>
      </c>
      <c r="L739" s="15">
        <f ca="1">L707*L723</f>
        <v>0</v>
      </c>
      <c r="M739" s="15">
        <f ca="1">M707*M723</f>
        <v>0</v>
      </c>
      <c r="N739" s="15">
        <f ca="1">N707*N723</f>
        <v>0</v>
      </c>
      <c r="O739" s="15">
        <f t="shared" ref="O739:Q739" ca="1" si="229">O707*O723</f>
        <v>0</v>
      </c>
      <c r="P739" s="15">
        <f t="shared" ca="1" si="229"/>
        <v>0</v>
      </c>
      <c r="Q739" s="15">
        <f t="shared" ca="1" si="229"/>
        <v>0</v>
      </c>
      <c r="R739" s="144">
        <f t="shared" ca="1" si="221"/>
        <v>0</v>
      </c>
    </row>
    <row r="740" spans="1:18">
      <c r="A740" s="4" t="s">
        <v>355</v>
      </c>
      <c r="C740" s="4" t="s">
        <v>371</v>
      </c>
      <c r="D740" s="4">
        <v>101</v>
      </c>
      <c r="F740" s="15">
        <f t="shared" ref="F740:K740" ca="1" si="230">F708*F723</f>
        <v>0</v>
      </c>
      <c r="G740" s="15">
        <f t="shared" ca="1" si="230"/>
        <v>0</v>
      </c>
      <c r="H740" s="15">
        <f t="shared" ca="1" si="230"/>
        <v>0</v>
      </c>
      <c r="I740" s="15">
        <f t="shared" ca="1" si="230"/>
        <v>0</v>
      </c>
      <c r="J740" s="56">
        <f t="shared" ca="1" si="230"/>
        <v>0</v>
      </c>
      <c r="K740" s="15">
        <f t="shared" ca="1" si="230"/>
        <v>0</v>
      </c>
      <c r="L740" s="15">
        <f ca="1">L708*L723</f>
        <v>0</v>
      </c>
      <c r="M740" s="15">
        <f ca="1">M708*M723</f>
        <v>0</v>
      </c>
      <c r="N740" s="15">
        <f ca="1">N708*N723</f>
        <v>0</v>
      </c>
      <c r="O740" s="15">
        <f t="shared" ref="O740:Q740" ca="1" si="231">O708*O723</f>
        <v>0</v>
      </c>
      <c r="P740" s="15">
        <f t="shared" ca="1" si="231"/>
        <v>0</v>
      </c>
      <c r="Q740" s="15">
        <f t="shared" ca="1" si="231"/>
        <v>0</v>
      </c>
      <c r="R740" s="144">
        <f t="shared" ca="1" si="221"/>
        <v>0</v>
      </c>
    </row>
    <row r="741" spans="1:18">
      <c r="C741" s="4" t="s">
        <v>379</v>
      </c>
      <c r="F741" s="54">
        <f t="shared" ref="F741:K741" ca="1" si="232">SUM(F739:F740)</f>
        <v>0</v>
      </c>
      <c r="G741" s="54">
        <f t="shared" ca="1" si="232"/>
        <v>0</v>
      </c>
      <c r="H741" s="54">
        <f t="shared" ca="1" si="232"/>
        <v>0</v>
      </c>
      <c r="I741" s="54">
        <f t="shared" ca="1" si="232"/>
        <v>0</v>
      </c>
      <c r="J741" s="54">
        <f t="shared" ca="1" si="232"/>
        <v>0</v>
      </c>
      <c r="K741" s="54">
        <f t="shared" ca="1" si="232"/>
        <v>0</v>
      </c>
      <c r="L741" s="54">
        <f ca="1">SUM(L739:L740)</f>
        <v>0</v>
      </c>
      <c r="M741" s="54">
        <f ca="1">SUM(M739:M740)</f>
        <v>0</v>
      </c>
      <c r="N741" s="54">
        <f ca="1">SUM(N739:N740)</f>
        <v>0</v>
      </c>
      <c r="O741" s="54">
        <f t="shared" ref="O741:Q741" ca="1" si="233">SUM(O739:O740)</f>
        <v>0</v>
      </c>
      <c r="P741" s="54">
        <f t="shared" ca="1" si="233"/>
        <v>0</v>
      </c>
      <c r="Q741" s="54">
        <f t="shared" ca="1" si="233"/>
        <v>0</v>
      </c>
      <c r="R741" s="54">
        <f t="shared" ca="1" si="221"/>
        <v>0</v>
      </c>
    </row>
    <row r="742" spans="1:18" s="12" customFormat="1">
      <c r="A742" s="12" t="s">
        <v>354</v>
      </c>
      <c r="B742" s="12" t="s">
        <v>372</v>
      </c>
      <c r="D742" s="714">
        <v>87</v>
      </c>
      <c r="F742" s="145">
        <v>0</v>
      </c>
      <c r="G742" s="145">
        <v>0</v>
      </c>
      <c r="H742" s="145">
        <v>0</v>
      </c>
      <c r="I742" s="145">
        <v>0</v>
      </c>
      <c r="J742" s="145">
        <v>0</v>
      </c>
      <c r="K742" s="145">
        <v>0</v>
      </c>
      <c r="L742" s="145">
        <v>0</v>
      </c>
      <c r="M742" s="145">
        <v>0</v>
      </c>
      <c r="N742" s="145">
        <v>0</v>
      </c>
      <c r="O742" s="145">
        <v>0</v>
      </c>
      <c r="P742" s="145">
        <v>0</v>
      </c>
      <c r="Q742" s="145">
        <v>0</v>
      </c>
      <c r="R742" s="140">
        <f t="shared" si="221"/>
        <v>0</v>
      </c>
    </row>
    <row r="743" spans="1:18">
      <c r="B743" s="4" t="s">
        <v>380</v>
      </c>
      <c r="F743" s="54">
        <f t="shared" ref="F743:K743" ca="1" si="234">F736+F740</f>
        <v>0</v>
      </c>
      <c r="G743" s="54">
        <f t="shared" ca="1" si="234"/>
        <v>0</v>
      </c>
      <c r="H743" s="54">
        <f t="shared" ca="1" si="234"/>
        <v>0</v>
      </c>
      <c r="I743" s="54">
        <f t="shared" ca="1" si="234"/>
        <v>0</v>
      </c>
      <c r="J743" s="54">
        <f t="shared" ca="1" si="234"/>
        <v>0</v>
      </c>
      <c r="K743" s="54">
        <f t="shared" ca="1" si="234"/>
        <v>0</v>
      </c>
      <c r="L743" s="54">
        <f ca="1">L736+L740</f>
        <v>0</v>
      </c>
      <c r="M743" s="54">
        <f ca="1">M736+M740</f>
        <v>0</v>
      </c>
      <c r="N743" s="54">
        <f ca="1">N736+N740</f>
        <v>0</v>
      </c>
      <c r="O743" s="54">
        <f t="shared" ref="O743:Q743" ca="1" si="235">O736+O740</f>
        <v>0</v>
      </c>
      <c r="P743" s="54">
        <f t="shared" ca="1" si="235"/>
        <v>0</v>
      </c>
      <c r="Q743" s="54">
        <f t="shared" ca="1" si="235"/>
        <v>0</v>
      </c>
      <c r="R743" s="54">
        <f ca="1">R736+R740</f>
        <v>0</v>
      </c>
    </row>
    <row r="744" spans="1:18">
      <c r="B744" s="4" t="s">
        <v>357</v>
      </c>
      <c r="F744" s="54">
        <f t="shared" ref="F744:K744" ca="1" si="236">F727+F735+F737+F736+F741+F742</f>
        <v>0</v>
      </c>
      <c r="G744" s="54">
        <f t="shared" ca="1" si="236"/>
        <v>0</v>
      </c>
      <c r="H744" s="54">
        <f t="shared" ca="1" si="236"/>
        <v>0</v>
      </c>
      <c r="I744" s="54">
        <f t="shared" ca="1" si="236"/>
        <v>0</v>
      </c>
      <c r="J744" s="54">
        <f t="shared" ca="1" si="236"/>
        <v>0</v>
      </c>
      <c r="K744" s="54">
        <f t="shared" ca="1" si="236"/>
        <v>0</v>
      </c>
      <c r="L744" s="54">
        <f ca="1">L727+L735+L737+L736+L741+L742</f>
        <v>0</v>
      </c>
      <c r="M744" s="54">
        <f ca="1">M727+M735+M737+M736+M741+M742</f>
        <v>0</v>
      </c>
      <c r="N744" s="54">
        <f ca="1">N727+N735+N737+N736+N741+N742</f>
        <v>0</v>
      </c>
      <c r="O744" s="54">
        <f t="shared" ref="O744:Q744" ca="1" si="237">O727+O735+O737+O736+O741+O742</f>
        <v>0</v>
      </c>
      <c r="P744" s="54">
        <f t="shared" ca="1" si="237"/>
        <v>0</v>
      </c>
      <c r="Q744" s="54">
        <f t="shared" ca="1" si="237"/>
        <v>0</v>
      </c>
      <c r="R744" s="54">
        <f ca="1">R727+R735+R737+R736+R741+R742</f>
        <v>0</v>
      </c>
    </row>
    <row r="745" spans="1:18">
      <c r="C745" s="1"/>
      <c r="F745" s="15"/>
      <c r="G745" s="15"/>
      <c r="H745" s="15"/>
      <c r="I745" s="15"/>
      <c r="K745" s="15"/>
      <c r="L745" s="15"/>
      <c r="M745" s="15"/>
      <c r="N745" s="15"/>
      <c r="O745" s="15"/>
      <c r="P745" s="15"/>
      <c r="Q745" s="15"/>
      <c r="R745" s="144"/>
    </row>
    <row r="746" spans="1:18">
      <c r="A746" s="4" t="s">
        <v>358</v>
      </c>
      <c r="B746" s="4" t="s">
        <v>349</v>
      </c>
      <c r="C746" s="1"/>
      <c r="F746" s="15">
        <f t="shared" ref="F746:Q746" ca="1" si="238">F710*F722+F723*F711</f>
        <v>0</v>
      </c>
      <c r="G746" s="15">
        <f t="shared" ca="1" si="238"/>
        <v>0</v>
      </c>
      <c r="H746" s="15">
        <f t="shared" ca="1" si="238"/>
        <v>0</v>
      </c>
      <c r="I746" s="15">
        <f t="shared" ca="1" si="238"/>
        <v>0</v>
      </c>
      <c r="J746" s="15">
        <f t="shared" ca="1" si="238"/>
        <v>0</v>
      </c>
      <c r="K746" s="15">
        <f t="shared" ca="1" si="238"/>
        <v>0</v>
      </c>
      <c r="L746" s="15">
        <f t="shared" ca="1" si="238"/>
        <v>0</v>
      </c>
      <c r="M746" s="15">
        <f t="shared" ca="1" si="238"/>
        <v>0</v>
      </c>
      <c r="N746" s="15">
        <f t="shared" ca="1" si="238"/>
        <v>0</v>
      </c>
      <c r="O746" s="15">
        <f t="shared" ca="1" si="238"/>
        <v>0</v>
      </c>
      <c r="P746" s="15">
        <f t="shared" ca="1" si="238"/>
        <v>0</v>
      </c>
      <c r="Q746" s="15">
        <f t="shared" ca="1" si="238"/>
        <v>0</v>
      </c>
      <c r="R746" s="144">
        <f ca="1">SUM(F746:Q746)</f>
        <v>0</v>
      </c>
    </row>
    <row r="747" spans="1:18">
      <c r="C747" s="1"/>
      <c r="F747" s="15"/>
      <c r="G747" s="15"/>
      <c r="H747" s="15"/>
      <c r="I747" s="15"/>
      <c r="K747" s="15"/>
      <c r="L747" s="15"/>
      <c r="M747" s="15"/>
      <c r="N747" s="15"/>
      <c r="O747" s="15"/>
      <c r="P747" s="15"/>
      <c r="Q747" s="15"/>
      <c r="R747" s="144"/>
    </row>
    <row r="748" spans="1:18" ht="13.8">
      <c r="B748" s="319" t="s">
        <v>90</v>
      </c>
      <c r="C748" s="117"/>
      <c r="J748" s="803"/>
    </row>
    <row r="749" spans="1:18">
      <c r="B749" s="286" t="s">
        <v>132</v>
      </c>
      <c r="C749" s="18"/>
      <c r="D749" s="18"/>
      <c r="E749" s="18"/>
      <c r="F749" s="18"/>
      <c r="G749" s="18"/>
      <c r="H749" s="18"/>
      <c r="I749" s="18"/>
      <c r="J749" s="18"/>
      <c r="K749" s="18"/>
      <c r="L749" s="18"/>
      <c r="M749" s="18"/>
      <c r="N749" s="18"/>
      <c r="O749" s="18"/>
      <c r="P749" s="18"/>
      <c r="Q749" s="18"/>
      <c r="R749" s="18"/>
    </row>
    <row r="750" spans="1:18">
      <c r="B750" s="117"/>
      <c r="C750" s="117"/>
      <c r="D750" s="117"/>
      <c r="E750" s="18"/>
      <c r="F750" s="697"/>
      <c r="G750" s="697"/>
      <c r="H750" s="697"/>
      <c r="I750" s="697"/>
      <c r="J750" s="697"/>
      <c r="K750" s="697"/>
      <c r="L750" s="697"/>
      <c r="M750" s="697"/>
      <c r="N750" s="697"/>
      <c r="O750" s="697"/>
      <c r="P750" s="697"/>
      <c r="Q750" s="697"/>
      <c r="R750" s="705"/>
    </row>
    <row r="751" spans="1:18">
      <c r="B751" s="117"/>
      <c r="C751" s="117"/>
      <c r="D751" s="117"/>
      <c r="E751" s="18"/>
      <c r="F751" s="282"/>
      <c r="G751" s="282"/>
      <c r="H751" s="282"/>
      <c r="I751" s="282"/>
      <c r="J751" s="282"/>
      <c r="K751" s="282"/>
      <c r="L751" s="282"/>
      <c r="M751" s="282"/>
      <c r="N751" s="282"/>
      <c r="O751" s="282"/>
      <c r="P751" s="282"/>
      <c r="Q751" s="282"/>
      <c r="R751" s="18"/>
    </row>
    <row r="752" spans="1:18">
      <c r="B752" s="117"/>
      <c r="C752" s="117"/>
      <c r="D752" s="117"/>
      <c r="E752" s="18"/>
      <c r="F752" s="724"/>
      <c r="G752" s="724"/>
      <c r="H752" s="724"/>
      <c r="I752" s="724"/>
      <c r="J752" s="724"/>
      <c r="K752" s="724"/>
      <c r="L752" s="724"/>
      <c r="M752" s="724"/>
      <c r="N752" s="724"/>
      <c r="O752" s="724"/>
      <c r="P752" s="724"/>
      <c r="Q752" s="724"/>
      <c r="R752" s="707"/>
    </row>
    <row r="753" spans="2:18">
      <c r="B753" s="117"/>
      <c r="C753" s="117"/>
      <c r="D753" s="117"/>
      <c r="E753" s="18"/>
      <c r="F753" s="724"/>
      <c r="G753" s="724"/>
      <c r="H753" s="724"/>
      <c r="I753" s="724"/>
      <c r="J753" s="724"/>
      <c r="K753" s="724"/>
      <c r="L753" s="724"/>
      <c r="M753" s="724"/>
      <c r="N753" s="724"/>
      <c r="O753" s="724"/>
      <c r="P753" s="724"/>
      <c r="Q753" s="724"/>
      <c r="R753" s="707"/>
    </row>
    <row r="754" spans="2:18">
      <c r="B754" s="117"/>
      <c r="C754" s="117"/>
      <c r="D754" s="117"/>
      <c r="E754" s="18"/>
      <c r="F754" s="724"/>
      <c r="G754" s="724"/>
      <c r="H754" s="724"/>
      <c r="I754" s="724"/>
      <c r="J754" s="724"/>
      <c r="K754" s="724"/>
      <c r="L754" s="724"/>
      <c r="M754" s="724"/>
      <c r="N754" s="724"/>
      <c r="O754" s="724"/>
      <c r="P754" s="724"/>
      <c r="Q754" s="724"/>
      <c r="R754" s="707"/>
    </row>
    <row r="755" spans="2:18">
      <c r="B755" s="117"/>
      <c r="C755" s="117"/>
      <c r="D755" s="117"/>
      <c r="E755" s="18"/>
      <c r="F755" s="724"/>
      <c r="G755" s="724"/>
      <c r="H755" s="724"/>
      <c r="I755" s="724"/>
      <c r="J755" s="724"/>
      <c r="K755" s="724"/>
      <c r="L755" s="724"/>
      <c r="M755" s="724"/>
      <c r="N755" s="724"/>
      <c r="O755" s="724"/>
      <c r="P755" s="724"/>
      <c r="Q755" s="724"/>
      <c r="R755" s="707"/>
    </row>
    <row r="756" spans="2:18">
      <c r="B756" s="117"/>
      <c r="C756" s="117"/>
      <c r="D756" s="117"/>
      <c r="E756" s="18"/>
      <c r="F756" s="724"/>
      <c r="G756" s="724"/>
      <c r="H756" s="724"/>
      <c r="I756" s="724"/>
      <c r="J756" s="724"/>
      <c r="K756" s="724"/>
      <c r="L756" s="724"/>
      <c r="M756" s="724"/>
      <c r="N756" s="724"/>
      <c r="O756" s="724"/>
      <c r="P756" s="724"/>
      <c r="Q756" s="724"/>
      <c r="R756" s="707"/>
    </row>
    <row r="757" spans="2:18">
      <c r="B757" s="117"/>
      <c r="C757" s="117"/>
      <c r="D757" s="117"/>
      <c r="E757" s="18"/>
      <c r="F757" s="724"/>
      <c r="G757" s="724"/>
      <c r="H757" s="724"/>
      <c r="I757" s="724"/>
      <c r="J757" s="724"/>
      <c r="K757" s="724"/>
      <c r="L757" s="724"/>
      <c r="M757" s="724"/>
      <c r="N757" s="724"/>
      <c r="O757" s="724"/>
      <c r="P757" s="724"/>
      <c r="Q757" s="724"/>
      <c r="R757" s="707"/>
    </row>
    <row r="758" spans="2:18">
      <c r="B758" s="117"/>
      <c r="C758" s="117"/>
      <c r="D758" s="117"/>
      <c r="E758" s="18"/>
      <c r="F758" s="697"/>
      <c r="G758" s="697"/>
      <c r="H758" s="697"/>
      <c r="I758" s="697"/>
      <c r="J758" s="697"/>
      <c r="K758" s="697"/>
      <c r="L758" s="697"/>
      <c r="M758" s="697"/>
      <c r="N758" s="697"/>
      <c r="O758" s="697"/>
      <c r="P758" s="697"/>
      <c r="Q758" s="697"/>
      <c r="R758" s="705"/>
    </row>
    <row r="759" spans="2:18">
      <c r="B759" s="18"/>
      <c r="C759" s="18"/>
      <c r="D759" s="18"/>
      <c r="E759" s="18"/>
      <c r="F759" s="18"/>
      <c r="G759" s="18"/>
      <c r="H759" s="18"/>
      <c r="I759" s="18"/>
      <c r="J759" s="18"/>
      <c r="K759" s="18"/>
      <c r="L759" s="18"/>
      <c r="M759" s="18"/>
      <c r="N759" s="18"/>
      <c r="O759" s="18"/>
      <c r="P759" s="18"/>
      <c r="Q759" s="18"/>
      <c r="R759" s="18"/>
    </row>
    <row r="760" spans="2:18">
      <c r="B760" s="286" t="s">
        <v>350</v>
      </c>
      <c r="C760" s="18"/>
      <c r="D760" s="18"/>
      <c r="E760" s="18"/>
      <c r="F760" s="18"/>
      <c r="G760" s="18"/>
      <c r="H760" s="18"/>
      <c r="I760" s="18"/>
      <c r="J760" s="18"/>
      <c r="K760" s="18"/>
      <c r="L760" s="18"/>
      <c r="M760" s="18"/>
      <c r="N760" s="18"/>
      <c r="O760" s="18"/>
      <c r="P760" s="18"/>
      <c r="Q760" s="18"/>
      <c r="R760" s="18"/>
    </row>
    <row r="761" spans="2:18">
      <c r="B761" s="117" t="s">
        <v>205</v>
      </c>
      <c r="C761" s="117"/>
      <c r="D761" s="117"/>
      <c r="E761" s="117" t="s">
        <v>205</v>
      </c>
      <c r="F761" s="733">
        <f ca="1">[113]Data!C215</f>
        <v>10</v>
      </c>
      <c r="G761" s="733">
        <f ca="1">[113]Data!D215</f>
        <v>10.96666632770315</v>
      </c>
      <c r="H761" s="733">
        <f ca="1">[113]Data!E215</f>
        <v>11.000000000000002</v>
      </c>
      <c r="I761" s="733">
        <f ca="1">[113]Data!F215</f>
        <v>11</v>
      </c>
      <c r="J761" s="733">
        <f ca="1">[113]Data!G215</f>
        <v>11</v>
      </c>
      <c r="K761" s="733">
        <f ca="1">[113]Data!H215</f>
        <v>11</v>
      </c>
      <c r="L761" s="733">
        <f ca="1">[113]Data!I215</f>
        <v>11</v>
      </c>
      <c r="M761" s="733">
        <f ca="1">[113]Data!J215</f>
        <v>11</v>
      </c>
      <c r="N761" s="733">
        <f ca="1">[113]Data!K215</f>
        <v>11</v>
      </c>
      <c r="O761" s="733">
        <f ca="1">[113]Data!L215</f>
        <v>14.000000000000002</v>
      </c>
      <c r="P761" s="733">
        <f ca="1">[113]Data!M215</f>
        <v>11</v>
      </c>
      <c r="Q761" s="733">
        <f ca="1">[113]Data!N215</f>
        <v>11</v>
      </c>
      <c r="R761" s="281">
        <f ca="1">SUM(F761:Q761)</f>
        <v>133.96666632770314</v>
      </c>
    </row>
    <row r="762" spans="2:18" s="12" customFormat="1">
      <c r="B762" s="117" t="s">
        <v>104</v>
      </c>
      <c r="C762" s="117"/>
      <c r="D762" s="117"/>
      <c r="E762" s="117"/>
      <c r="F762" s="296"/>
      <c r="G762" s="296"/>
      <c r="H762" s="296"/>
      <c r="I762" s="296"/>
      <c r="J762" s="296"/>
      <c r="K762" s="296"/>
      <c r="L762" s="296"/>
      <c r="M762" s="296"/>
      <c r="N762" s="296"/>
      <c r="O762" s="296"/>
      <c r="P762" s="296"/>
      <c r="Q762" s="296"/>
      <c r="R762" s="126"/>
    </row>
    <row r="763" spans="2:18" s="12" customFormat="1">
      <c r="B763" s="117"/>
      <c r="C763" s="117"/>
      <c r="D763" s="117"/>
      <c r="E763" s="117"/>
      <c r="F763" s="270"/>
      <c r="G763" s="270"/>
      <c r="H763" s="270"/>
      <c r="I763" s="270"/>
      <c r="J763" s="270"/>
      <c r="K763" s="270"/>
      <c r="L763" s="270"/>
      <c r="M763" s="270"/>
      <c r="N763" s="270"/>
      <c r="O763" s="270"/>
      <c r="P763" s="270"/>
      <c r="Q763" s="270"/>
      <c r="R763" s="126"/>
    </row>
    <row r="764" spans="2:18" s="12" customFormat="1">
      <c r="B764" s="117"/>
      <c r="C764" s="117"/>
      <c r="D764" s="117"/>
      <c r="E764" s="117"/>
      <c r="F764" s="270"/>
      <c r="G764" s="270"/>
      <c r="H764" s="270"/>
      <c r="I764" s="270"/>
      <c r="J764" s="270"/>
      <c r="K764" s="270"/>
      <c r="L764" s="270"/>
      <c r="M764" s="270"/>
      <c r="N764" s="270"/>
      <c r="O764" s="270"/>
      <c r="P764" s="270"/>
      <c r="Q764" s="270"/>
      <c r="R764" s="126"/>
    </row>
    <row r="765" spans="2:18" s="12" customFormat="1">
      <c r="B765" s="117"/>
      <c r="C765" s="117"/>
      <c r="D765" s="117"/>
      <c r="E765" s="117"/>
      <c r="F765" s="270"/>
      <c r="G765" s="270"/>
      <c r="H765" s="270"/>
      <c r="I765" s="270"/>
      <c r="J765" s="270"/>
      <c r="K765" s="270"/>
      <c r="L765" s="270"/>
      <c r="M765" s="270"/>
      <c r="N765" s="270"/>
      <c r="O765" s="270"/>
      <c r="P765" s="270"/>
      <c r="Q765" s="270"/>
      <c r="R765" s="126"/>
    </row>
    <row r="766" spans="2:18" s="12" customFormat="1">
      <c r="B766" s="117"/>
      <c r="C766" s="117"/>
      <c r="D766" s="117"/>
      <c r="E766" s="117"/>
      <c r="F766" s="270"/>
      <c r="G766" s="270"/>
      <c r="H766" s="270"/>
      <c r="I766" s="270"/>
      <c r="J766" s="270"/>
      <c r="K766" s="270"/>
      <c r="L766" s="270"/>
      <c r="M766" s="270"/>
      <c r="N766" s="270"/>
      <c r="O766" s="270"/>
      <c r="P766" s="270"/>
      <c r="Q766" s="270"/>
      <c r="R766" s="126"/>
    </row>
    <row r="767" spans="2:18" s="12" customFormat="1">
      <c r="B767" s="117"/>
      <c r="C767" s="117"/>
      <c r="D767" s="117"/>
      <c r="E767" s="117"/>
      <c r="F767" s="270"/>
      <c r="G767" s="270"/>
      <c r="H767" s="270"/>
      <c r="I767" s="270"/>
      <c r="J767" s="270"/>
      <c r="K767" s="270"/>
      <c r="L767" s="270"/>
      <c r="M767" s="270"/>
      <c r="N767" s="270"/>
      <c r="O767" s="270"/>
      <c r="P767" s="270"/>
      <c r="Q767" s="270"/>
      <c r="R767" s="126"/>
    </row>
    <row r="768" spans="2:18" s="12" customFormat="1">
      <c r="B768" s="117"/>
      <c r="C768" s="117"/>
      <c r="D768" s="117"/>
      <c r="E768" s="117"/>
      <c r="F768" s="281"/>
      <c r="G768" s="281"/>
      <c r="H768" s="281"/>
      <c r="I768" s="281"/>
      <c r="J768" s="281"/>
      <c r="K768" s="281"/>
      <c r="L768" s="281"/>
      <c r="M768" s="281"/>
      <c r="N768" s="281"/>
      <c r="O768" s="281"/>
      <c r="P768" s="281"/>
      <c r="Q768" s="281"/>
      <c r="R768" s="126"/>
    </row>
    <row r="769" spans="1:18" s="12" customFormat="1">
      <c r="B769" s="117"/>
      <c r="C769" s="117" t="s">
        <v>376</v>
      </c>
      <c r="D769" s="117"/>
      <c r="E769" s="117" t="s">
        <v>207</v>
      </c>
      <c r="F769" s="733">
        <f ca="1">'[113]Weather Adj'!D171</f>
        <v>3057947.05</v>
      </c>
      <c r="G769" s="733">
        <f ca="1">'[113]Weather Adj'!E171</f>
        <v>3637675.07</v>
      </c>
      <c r="H769" s="733">
        <f ca="1">'[113]Weather Adj'!F171</f>
        <v>4152219.4000000004</v>
      </c>
      <c r="I769" s="733">
        <f ca="1">'[113]Weather Adj'!G171</f>
        <v>4268862.2200000007</v>
      </c>
      <c r="J769" s="733">
        <f ca="1">'[113]Weather Adj'!H171</f>
        <v>3939510.67</v>
      </c>
      <c r="K769" s="733">
        <f ca="1">'[113]Weather Adj'!I171</f>
        <v>4038379.4499999997</v>
      </c>
      <c r="L769" s="733">
        <f ca="1">'[113]Weather Adj'!J171</f>
        <v>3356297.61</v>
      </c>
      <c r="M769" s="733">
        <f ca="1">'[113]Weather Adj'!K171</f>
        <v>2699134.99</v>
      </c>
      <c r="N769" s="733">
        <f ca="1">'[113]Weather Adj'!L171</f>
        <v>2249234.02</v>
      </c>
      <c r="O769" s="733">
        <f ca="1">'[113]Weather Adj'!M171</f>
        <v>1956143.7000000002</v>
      </c>
      <c r="P769" s="733">
        <f ca="1">'[113]Weather Adj'!N171</f>
        <v>1845610.4999999998</v>
      </c>
      <c r="Q769" s="733">
        <f ca="1">'[113]Weather Adj'!O171</f>
        <v>2022222.78</v>
      </c>
      <c r="R769" s="281">
        <f ca="1">SUM(F769:Q769)</f>
        <v>37223237.460000001</v>
      </c>
    </row>
    <row r="770" spans="1:18" s="12" customFormat="1">
      <c r="B770" s="117" t="s">
        <v>235</v>
      </c>
      <c r="C770" s="117"/>
      <c r="D770" s="117"/>
      <c r="E770" s="117" t="s">
        <v>377</v>
      </c>
      <c r="F770" s="733">
        <f ca="1">[113]Data!C235</f>
        <v>24983</v>
      </c>
      <c r="G770" s="733">
        <f ca="1">[113]Data!D235</f>
        <v>24983</v>
      </c>
      <c r="H770" s="733">
        <f ca="1">[113]Data!E235</f>
        <v>24983</v>
      </c>
      <c r="I770" s="733">
        <f ca="1">[113]Data!F235</f>
        <v>24983</v>
      </c>
      <c r="J770" s="733">
        <f ca="1">[113]Data!G235</f>
        <v>24983</v>
      </c>
      <c r="K770" s="733">
        <f ca="1">[113]Data!H235</f>
        <v>24983</v>
      </c>
      <c r="L770" s="733">
        <f ca="1">[113]Data!I235</f>
        <v>24983</v>
      </c>
      <c r="M770" s="733">
        <f ca="1">[113]Data!J235</f>
        <v>24983</v>
      </c>
      <c r="N770" s="733">
        <f ca="1">[113]Data!K235</f>
        <v>24983</v>
      </c>
      <c r="O770" s="733">
        <f ca="1">[113]Data!L235</f>
        <v>34755.633000000002</v>
      </c>
      <c r="P770" s="733">
        <f ca="1">[113]Data!M235</f>
        <v>41237.432999999997</v>
      </c>
      <c r="Q770" s="733">
        <f ca="1">[113]Data!N235</f>
        <v>39983</v>
      </c>
      <c r="R770" s="281">
        <f ca="1">SUM(F770:Q770)</f>
        <v>340823.06599999999</v>
      </c>
    </row>
    <row r="771" spans="1:18">
      <c r="B771" s="18"/>
      <c r="C771" s="18"/>
      <c r="D771" s="18"/>
      <c r="E771" s="18"/>
      <c r="F771" s="18"/>
      <c r="G771" s="18"/>
      <c r="H771" s="18"/>
      <c r="I771" s="18"/>
      <c r="J771" s="18"/>
      <c r="K771" s="18"/>
      <c r="L771" s="18"/>
      <c r="M771" s="18"/>
      <c r="N771" s="18"/>
      <c r="O771" s="18"/>
      <c r="P771" s="18"/>
      <c r="Q771" s="18"/>
      <c r="R771" s="18"/>
    </row>
    <row r="772" spans="1:18">
      <c r="B772" s="286" t="s">
        <v>353</v>
      </c>
      <c r="C772" s="18"/>
      <c r="D772" s="18"/>
      <c r="E772" s="18"/>
      <c r="F772" s="18"/>
      <c r="G772" s="18"/>
      <c r="H772" s="18"/>
      <c r="I772" s="18"/>
      <c r="J772" s="18"/>
      <c r="K772" s="18"/>
      <c r="L772" s="18"/>
      <c r="M772" s="18"/>
      <c r="N772" s="18"/>
      <c r="O772" s="18"/>
      <c r="P772" s="18"/>
      <c r="Q772" s="18"/>
      <c r="R772" s="18"/>
    </row>
    <row r="773" spans="1:18">
      <c r="A773" s="4" t="s">
        <v>354</v>
      </c>
      <c r="B773" s="117"/>
      <c r="C773" s="117"/>
      <c r="D773" s="117"/>
      <c r="E773" s="18"/>
      <c r="F773" s="61"/>
      <c r="G773" s="61"/>
      <c r="H773" s="61"/>
      <c r="I773" s="61"/>
      <c r="J773" s="61"/>
      <c r="K773" s="61"/>
      <c r="L773" s="61"/>
      <c r="M773" s="61"/>
      <c r="N773" s="61"/>
      <c r="O773" s="61"/>
      <c r="P773" s="61"/>
      <c r="Q773" s="61"/>
      <c r="R773" s="61"/>
    </row>
    <row r="774" spans="1:18">
      <c r="B774" s="117"/>
      <c r="C774" s="117"/>
      <c r="D774" s="117"/>
      <c r="E774" s="18"/>
      <c r="F774" s="61"/>
      <c r="G774" s="61"/>
      <c r="H774" s="61"/>
      <c r="I774" s="61"/>
      <c r="J774" s="61"/>
      <c r="K774" s="61"/>
      <c r="L774" s="61"/>
      <c r="M774" s="61"/>
      <c r="N774" s="61"/>
      <c r="O774" s="61"/>
      <c r="P774" s="61"/>
      <c r="Q774" s="61"/>
      <c r="R774" s="61"/>
    </row>
    <row r="775" spans="1:18">
      <c r="B775" s="117"/>
      <c r="C775" s="117"/>
      <c r="D775" s="117"/>
      <c r="E775" s="18"/>
      <c r="F775" s="61"/>
      <c r="G775" s="61"/>
      <c r="H775" s="61"/>
      <c r="I775" s="61"/>
      <c r="J775" s="61"/>
      <c r="K775" s="61"/>
      <c r="L775" s="61"/>
      <c r="M775" s="61"/>
      <c r="N775" s="61"/>
      <c r="O775" s="61"/>
      <c r="P775" s="61"/>
      <c r="Q775" s="61"/>
      <c r="R775" s="61"/>
    </row>
    <row r="776" spans="1:18">
      <c r="B776" s="117"/>
      <c r="C776" s="117"/>
      <c r="D776" s="117"/>
      <c r="E776" s="18"/>
      <c r="F776" s="61"/>
      <c r="G776" s="61"/>
      <c r="H776" s="61"/>
      <c r="I776" s="61"/>
      <c r="J776" s="61"/>
      <c r="K776" s="61"/>
      <c r="L776" s="61"/>
      <c r="M776" s="61"/>
      <c r="N776" s="61"/>
      <c r="O776" s="61"/>
      <c r="P776" s="61"/>
      <c r="Q776" s="61"/>
      <c r="R776" s="61"/>
    </row>
    <row r="777" spans="1:18">
      <c r="B777" s="117"/>
      <c r="C777" s="117"/>
      <c r="D777" s="117"/>
      <c r="E777" s="18"/>
      <c r="F777" s="61"/>
      <c r="G777" s="61"/>
      <c r="H777" s="61"/>
      <c r="I777" s="61"/>
      <c r="J777" s="61"/>
      <c r="K777" s="61"/>
      <c r="L777" s="61"/>
      <c r="M777" s="61"/>
      <c r="N777" s="61"/>
      <c r="O777" s="61"/>
      <c r="P777" s="61"/>
      <c r="Q777" s="61"/>
      <c r="R777" s="61"/>
    </row>
    <row r="778" spans="1:18">
      <c r="B778" s="117"/>
      <c r="C778" s="117"/>
      <c r="D778" s="117"/>
      <c r="E778" s="18"/>
      <c r="F778" s="61"/>
      <c r="G778" s="61"/>
      <c r="H778" s="61"/>
      <c r="I778" s="61"/>
      <c r="J778" s="61"/>
      <c r="K778" s="61"/>
      <c r="L778" s="61"/>
      <c r="M778" s="61"/>
      <c r="N778" s="61"/>
      <c r="O778" s="61"/>
      <c r="P778" s="61"/>
      <c r="Q778" s="61"/>
      <c r="R778" s="61"/>
    </row>
    <row r="779" spans="1:18">
      <c r="B779" s="117"/>
      <c r="C779" s="117"/>
      <c r="D779" s="117"/>
      <c r="E779" s="18"/>
      <c r="F779" s="61"/>
      <c r="G779" s="61"/>
      <c r="H779" s="61"/>
      <c r="I779" s="61"/>
      <c r="J779" s="61"/>
      <c r="K779" s="61"/>
      <c r="L779" s="61"/>
      <c r="M779" s="61"/>
      <c r="N779" s="61"/>
      <c r="O779" s="61"/>
      <c r="P779" s="61"/>
      <c r="Q779" s="61"/>
      <c r="R779" s="61"/>
    </row>
    <row r="780" spans="1:18">
      <c r="B780" s="117"/>
      <c r="C780" s="117"/>
      <c r="D780" s="117"/>
      <c r="E780" s="18"/>
      <c r="F780" s="61"/>
      <c r="G780" s="61"/>
      <c r="H780" s="61"/>
      <c r="I780" s="61"/>
      <c r="J780" s="61"/>
      <c r="K780" s="61"/>
      <c r="L780" s="61"/>
      <c r="M780" s="61"/>
      <c r="N780" s="61"/>
      <c r="O780" s="61"/>
      <c r="P780" s="61"/>
      <c r="Q780" s="61"/>
      <c r="R780" s="61"/>
    </row>
    <row r="781" spans="1:18">
      <c r="A781" s="4" t="s">
        <v>354</v>
      </c>
      <c r="B781" s="117"/>
      <c r="C781" s="117"/>
      <c r="D781" s="117"/>
      <c r="E781" s="18"/>
      <c r="F781" s="61"/>
      <c r="G781" s="61"/>
      <c r="H781" s="61"/>
      <c r="I781" s="61"/>
      <c r="J781" s="61"/>
      <c r="K781" s="61"/>
      <c r="L781" s="61"/>
      <c r="M781" s="61"/>
      <c r="N781" s="61"/>
      <c r="O781" s="61"/>
      <c r="P781" s="61"/>
      <c r="Q781" s="61"/>
      <c r="R781" s="61"/>
    </row>
    <row r="782" spans="1:18">
      <c r="A782" s="4" t="s">
        <v>354</v>
      </c>
      <c r="B782" s="117"/>
      <c r="C782" s="117"/>
      <c r="D782" s="117"/>
      <c r="E782" s="18"/>
      <c r="F782" s="61"/>
      <c r="G782" s="61"/>
      <c r="H782" s="61"/>
      <c r="I782" s="61"/>
      <c r="J782" s="61"/>
      <c r="K782" s="61"/>
      <c r="L782" s="61"/>
      <c r="M782" s="61"/>
      <c r="N782" s="61"/>
      <c r="O782" s="61"/>
      <c r="P782" s="61"/>
      <c r="Q782" s="61"/>
      <c r="R782" s="61"/>
    </row>
    <row r="783" spans="1:18">
      <c r="B783" s="117" t="s">
        <v>357</v>
      </c>
      <c r="C783" s="117"/>
      <c r="D783" s="117"/>
      <c r="E783" s="18"/>
      <c r="F783" s="61">
        <v>114015.96108960001</v>
      </c>
      <c r="G783" s="61">
        <v>124389.08265314579</v>
      </c>
      <c r="H783" s="61">
        <v>130128.6227829</v>
      </c>
      <c r="I783" s="61">
        <v>130718.6535827</v>
      </c>
      <c r="J783" s="61">
        <v>125487.66862339999</v>
      </c>
      <c r="K783" s="61">
        <v>126654.95966000001</v>
      </c>
      <c r="L783" s="61">
        <v>116238.61933869999</v>
      </c>
      <c r="M783" s="61">
        <v>108682.8284171</v>
      </c>
      <c r="N783" s="61">
        <v>103642.69318859999</v>
      </c>
      <c r="O783" s="61">
        <v>114307.0699736</v>
      </c>
      <c r="P783" s="61">
        <v>116528.94376189999</v>
      </c>
      <c r="Q783" s="61">
        <v>116022.34653989998</v>
      </c>
      <c r="R783" s="61">
        <f>SUM(F783:Q783)</f>
        <v>1426817.4496115458</v>
      </c>
    </row>
    <row r="784" spans="1:18">
      <c r="F784" s="15"/>
      <c r="G784" s="15"/>
      <c r="H784" s="15"/>
      <c r="I784" s="15"/>
      <c r="J784" s="15"/>
      <c r="K784" s="15"/>
      <c r="L784" s="15"/>
      <c r="M784" s="15"/>
      <c r="N784" s="15"/>
      <c r="O784" s="15"/>
      <c r="P784" s="15"/>
      <c r="Q784" s="15"/>
      <c r="R784" s="15"/>
    </row>
    <row r="785" spans="2:19">
      <c r="B785" s="231" t="s">
        <v>418</v>
      </c>
    </row>
    <row r="786" spans="2:19">
      <c r="B786" s="231" t="s">
        <v>419</v>
      </c>
    </row>
    <row r="787" spans="2:19">
      <c r="B787" s="5" t="s">
        <v>217</v>
      </c>
      <c r="D787" s="4">
        <v>16</v>
      </c>
      <c r="F787" s="104">
        <f t="shared" ref="F787:Q787" ca="1" si="239">F14</f>
        <v>44.403526315789478</v>
      </c>
      <c r="G787" s="104">
        <f t="shared" ca="1" si="239"/>
        <v>43.715368421052631</v>
      </c>
      <c r="H787" s="104">
        <f t="shared" ca="1" si="239"/>
        <v>42.519263157894734</v>
      </c>
      <c r="I787" s="104">
        <f t="shared" ca="1" si="239"/>
        <v>41.526947368421048</v>
      </c>
      <c r="J787" s="104">
        <f t="shared" ca="1" si="239"/>
        <v>39.933105263157898</v>
      </c>
      <c r="K787" s="104">
        <f t="shared" ca="1" si="239"/>
        <v>42.188210526315792</v>
      </c>
      <c r="L787" s="104">
        <f t="shared" ca="1" si="239"/>
        <v>42.538315789473678</v>
      </c>
      <c r="M787" s="104">
        <f t="shared" ca="1" si="239"/>
        <v>43.63078947368421</v>
      </c>
      <c r="N787" s="104">
        <f t="shared" ca="1" si="239"/>
        <v>40.525052631578944</v>
      </c>
      <c r="O787" s="104">
        <f t="shared" ca="1" si="239"/>
        <v>43.405315789473683</v>
      </c>
      <c r="P787" s="104">
        <f t="shared" ca="1" si="239"/>
        <v>43.372105263157898</v>
      </c>
      <c r="Q787" s="104">
        <f t="shared" ca="1" si="239"/>
        <v>42.24142105263158</v>
      </c>
      <c r="R787" s="345">
        <f ca="1">SUM(F787:Q787)</f>
        <v>509.99942105263153</v>
      </c>
      <c r="S787" s="716">
        <f ca="1">R787-'[113](C) Rev at 2016PGARate'!R787</f>
        <v>0</v>
      </c>
    </row>
    <row r="788" spans="2:19">
      <c r="B788" s="5"/>
      <c r="F788" s="104"/>
      <c r="G788" s="104"/>
      <c r="H788" s="104"/>
      <c r="I788" s="104"/>
      <c r="J788" s="104"/>
      <c r="K788" s="104"/>
      <c r="L788" s="104"/>
      <c r="M788" s="104"/>
      <c r="N788" s="104"/>
      <c r="O788" s="104"/>
      <c r="P788" s="104"/>
      <c r="Q788" s="104"/>
      <c r="R788" s="104"/>
    </row>
    <row r="789" spans="2:19">
      <c r="B789" s="4" t="s">
        <v>420</v>
      </c>
    </row>
    <row r="790" spans="2:19">
      <c r="C790" s="4" t="s">
        <v>421</v>
      </c>
      <c r="D790" s="4">
        <v>23</v>
      </c>
      <c r="E790" s="104"/>
      <c r="F790" s="104">
        <f t="shared" ref="F790:Q790" ca="1" si="240">F33</f>
        <v>759249.0616873157</v>
      </c>
      <c r="G790" s="104">
        <f t="shared" ca="1" si="240"/>
        <v>730682.58106960682</v>
      </c>
      <c r="H790" s="104">
        <f t="shared" ca="1" si="240"/>
        <v>751500.46550048597</v>
      </c>
      <c r="I790" s="104">
        <f t="shared" ca="1" si="240"/>
        <v>754280.78857977351</v>
      </c>
      <c r="J790" s="104">
        <f t="shared" ca="1" si="240"/>
        <v>712992.45401720516</v>
      </c>
      <c r="K790" s="104">
        <f t="shared" ca="1" si="240"/>
        <v>764064.2442834879</v>
      </c>
      <c r="L790" s="104">
        <f t="shared" ca="1" si="240"/>
        <v>762824.17978620017</v>
      </c>
      <c r="M790" s="104">
        <f t="shared" ca="1" si="240"/>
        <v>782056.19339164253</v>
      </c>
      <c r="N790" s="104">
        <f t="shared" ca="1" si="240"/>
        <v>745448.81535471336</v>
      </c>
      <c r="O790" s="104">
        <f t="shared" ca="1" si="240"/>
        <v>766775.44606413995</v>
      </c>
      <c r="P790" s="104">
        <f t="shared" ca="1" si="240"/>
        <v>766456.68804664735</v>
      </c>
      <c r="Q790" s="104">
        <f t="shared" ca="1" si="240"/>
        <v>749686.64237123425</v>
      </c>
      <c r="R790" s="345">
        <f ca="1">SUM(F790:Q790)</f>
        <v>9046017.5601524524</v>
      </c>
      <c r="S790" s="716">
        <f ca="1">R790-'[113](C) Rev at 2016PGARate'!R790</f>
        <v>0</v>
      </c>
    </row>
    <row r="791" spans="2:19">
      <c r="C791" s="4" t="s">
        <v>422</v>
      </c>
      <c r="D791" s="4">
        <v>53</v>
      </c>
      <c r="E791" s="104"/>
      <c r="F791" s="104">
        <f t="shared" ref="F791:Q791" ca="1" si="241">F51</f>
        <v>1.0495626822157436</v>
      </c>
      <c r="G791" s="104">
        <f t="shared" ca="1" si="241"/>
        <v>0.96501457725947526</v>
      </c>
      <c r="H791" s="104">
        <f t="shared" ca="1" si="241"/>
        <v>1.0019436345966959</v>
      </c>
      <c r="I791" s="104">
        <f t="shared" ca="1" si="241"/>
        <v>0.98153547133138974</v>
      </c>
      <c r="J791" s="104">
        <f t="shared" ca="1" si="241"/>
        <v>0.93294460641399424</v>
      </c>
      <c r="K791" s="104">
        <f t="shared" ca="1" si="241"/>
        <v>1.0515063168124394</v>
      </c>
      <c r="L791" s="104">
        <f t="shared" ca="1" si="241"/>
        <v>0.98445092322643357</v>
      </c>
      <c r="M791" s="104">
        <f t="shared" ca="1" si="241"/>
        <v>1.0155490767735667</v>
      </c>
      <c r="N791" s="104">
        <f t="shared" ca="1" si="241"/>
        <v>1.500485908649174</v>
      </c>
      <c r="O791" s="104">
        <f t="shared" ca="1" si="241"/>
        <v>1.4995140913508263</v>
      </c>
      <c r="P791" s="104">
        <f t="shared" ca="1" si="241"/>
        <v>1</v>
      </c>
      <c r="Q791" s="104">
        <f t="shared" ca="1" si="241"/>
        <v>1.0174927113702625</v>
      </c>
      <c r="R791" s="345">
        <f ca="1">SUM(F791:Q791)</f>
        <v>13.000000000000002</v>
      </c>
      <c r="S791" s="716">
        <f ca="1">R791-'[113](C) Rev at 2016PGARate'!R791</f>
        <v>0</v>
      </c>
    </row>
    <row r="792" spans="2:19">
      <c r="C792" s="4" t="s">
        <v>423</v>
      </c>
      <c r="D792" s="4">
        <v>31</v>
      </c>
      <c r="E792" s="104"/>
      <c r="F792" s="104">
        <f t="shared" ref="F792:Q792" ca="1" si="242">F70</f>
        <v>54893.541754389305</v>
      </c>
      <c r="G792" s="104">
        <f t="shared" ca="1" si="242"/>
        <v>52850.832230907996</v>
      </c>
      <c r="H792" s="104">
        <f t="shared" ca="1" si="242"/>
        <v>54466.223156249871</v>
      </c>
      <c r="I792" s="104">
        <f t="shared" ca="1" si="242"/>
        <v>54632.729339240206</v>
      </c>
      <c r="J792" s="104">
        <f t="shared" ca="1" si="242"/>
        <v>51593.306073361404</v>
      </c>
      <c r="K792" s="104">
        <f t="shared" ca="1" si="242"/>
        <v>55253.626879134092</v>
      </c>
      <c r="L792" s="104">
        <f t="shared" ca="1" si="242"/>
        <v>55130.67077570656</v>
      </c>
      <c r="M792" s="104">
        <f t="shared" ca="1" si="242"/>
        <v>56214.677690920027</v>
      </c>
      <c r="N792" s="104">
        <f t="shared" ca="1" si="242"/>
        <v>53385.908598917624</v>
      </c>
      <c r="O792" s="104">
        <f t="shared" ca="1" si="242"/>
        <v>54901.518357003486</v>
      </c>
      <c r="P792" s="104">
        <f t="shared" ca="1" si="242"/>
        <v>54764.632274385571</v>
      </c>
      <c r="Q792" s="104">
        <f t="shared" ca="1" si="242"/>
        <v>53455.99849669273</v>
      </c>
      <c r="R792" s="345">
        <f ca="1">SUM(F792:Q792)</f>
        <v>651543.66562690877</v>
      </c>
      <c r="S792" s="716">
        <f ca="1">R792-'[113](C) Rev at 2016PGARate'!R792</f>
        <v>0</v>
      </c>
    </row>
    <row r="793" spans="2:19">
      <c r="C793" s="4" t="s">
        <v>424</v>
      </c>
      <c r="D793" s="711" t="s">
        <v>382</v>
      </c>
      <c r="E793" s="104"/>
      <c r="F793" s="104">
        <f t="shared" ref="F793:Q793" ca="1" si="243">F131</f>
        <v>1</v>
      </c>
      <c r="G793" s="104">
        <f t="shared" ca="1" si="243"/>
        <v>2</v>
      </c>
      <c r="H793" s="104">
        <f t="shared" ca="1" si="243"/>
        <v>2</v>
      </c>
      <c r="I793" s="104">
        <f t="shared" ca="1" si="243"/>
        <v>2</v>
      </c>
      <c r="J793" s="104">
        <f t="shared" ca="1" si="243"/>
        <v>2</v>
      </c>
      <c r="K793" s="104">
        <f t="shared" ca="1" si="243"/>
        <v>2</v>
      </c>
      <c r="L793" s="104">
        <f t="shared" ca="1" si="243"/>
        <v>2</v>
      </c>
      <c r="M793" s="104">
        <f t="shared" ca="1" si="243"/>
        <v>2</v>
      </c>
      <c r="N793" s="104">
        <f t="shared" ca="1" si="243"/>
        <v>2</v>
      </c>
      <c r="O793" s="104">
        <f t="shared" ca="1" si="243"/>
        <v>2</v>
      </c>
      <c r="P793" s="104">
        <f t="shared" ca="1" si="243"/>
        <v>2</v>
      </c>
      <c r="Q793" s="104">
        <f t="shared" ca="1" si="243"/>
        <v>2</v>
      </c>
      <c r="R793" s="104">
        <f ca="1">R131</f>
        <v>23</v>
      </c>
      <c r="S793" s="716">
        <f ca="1">R793-'[113](C) Rev at 2016PGARate'!R793</f>
        <v>0</v>
      </c>
    </row>
    <row r="794" spans="2:19">
      <c r="C794" s="4" t="s">
        <v>425</v>
      </c>
      <c r="D794" s="4">
        <v>41</v>
      </c>
      <c r="E794" s="104"/>
      <c r="F794" s="104">
        <f t="shared" ref="F794:Q794" ca="1" si="244">F96</f>
        <v>1267.9867369345632</v>
      </c>
      <c r="G794" s="104">
        <f t="shared" ca="1" si="244"/>
        <v>1227.4131752305666</v>
      </c>
      <c r="H794" s="104">
        <f t="shared" ca="1" si="244"/>
        <v>1286.2466403162055</v>
      </c>
      <c r="I794" s="104">
        <f t="shared" ca="1" si="244"/>
        <v>1285.7709266578831</v>
      </c>
      <c r="J794" s="104">
        <f t="shared" ca="1" si="244"/>
        <v>1213.1636363636362</v>
      </c>
      <c r="K794" s="104">
        <f t="shared" ca="1" si="244"/>
        <v>1292.3806763285027</v>
      </c>
      <c r="L794" s="104">
        <f t="shared" ca="1" si="244"/>
        <v>1288.3748792270533</v>
      </c>
      <c r="M794" s="104">
        <f t="shared" ca="1" si="244"/>
        <v>1314.7872639437858</v>
      </c>
      <c r="N794" s="104">
        <f t="shared" ca="1" si="244"/>
        <v>1265.3799736495391</v>
      </c>
      <c r="O794" s="104">
        <f t="shared" ca="1" si="244"/>
        <v>1287.1194554238032</v>
      </c>
      <c r="P794" s="104">
        <f t="shared" ca="1" si="244"/>
        <v>1279.132454984629</v>
      </c>
      <c r="Q794" s="104">
        <f t="shared" ca="1" si="244"/>
        <v>1249.7060166886254</v>
      </c>
      <c r="R794" s="345">
        <f t="shared" ref="R794:R810" ca="1" si="245">SUM(F794:Q794)</f>
        <v>15257.461835748793</v>
      </c>
      <c r="S794" s="716">
        <f ca="1">R794-'[113](C) Rev at 2016PGARate'!R794</f>
        <v>0</v>
      </c>
    </row>
    <row r="795" spans="2:19">
      <c r="C795" s="4" t="s">
        <v>426</v>
      </c>
      <c r="D795" s="711" t="s">
        <v>386</v>
      </c>
      <c r="E795" s="104"/>
      <c r="F795" s="104">
        <f t="shared" ref="F795:Q795" ca="1" si="246">F155</f>
        <v>69.032247779549081</v>
      </c>
      <c r="G795" s="104">
        <f t="shared" ca="1" si="246"/>
        <v>69</v>
      </c>
      <c r="H795" s="104">
        <f t="shared" ca="1" si="246"/>
        <v>69</v>
      </c>
      <c r="I795" s="104">
        <f t="shared" ca="1" si="246"/>
        <v>69</v>
      </c>
      <c r="J795" s="104">
        <f t="shared" ca="1" si="246"/>
        <v>69</v>
      </c>
      <c r="K795" s="104">
        <f t="shared" ca="1" si="246"/>
        <v>69</v>
      </c>
      <c r="L795" s="104">
        <f t="shared" ca="1" si="246"/>
        <v>69</v>
      </c>
      <c r="M795" s="104">
        <f t="shared" ca="1" si="246"/>
        <v>69</v>
      </c>
      <c r="N795" s="104">
        <f t="shared" ca="1" si="246"/>
        <v>70</v>
      </c>
      <c r="O795" s="104">
        <f t="shared" ca="1" si="246"/>
        <v>70</v>
      </c>
      <c r="P795" s="104">
        <f t="shared" ca="1" si="246"/>
        <v>70</v>
      </c>
      <c r="Q795" s="104">
        <f t="shared" ca="1" si="246"/>
        <v>70</v>
      </c>
      <c r="R795" s="345">
        <f t="shared" ca="1" si="245"/>
        <v>832.03224777954915</v>
      </c>
      <c r="S795" s="716">
        <f ca="1">R795-'[113](C) Rev at 2016PGARate'!R795</f>
        <v>0</v>
      </c>
    </row>
    <row r="796" spans="2:19">
      <c r="C796" s="4" t="s">
        <v>427</v>
      </c>
      <c r="D796" s="711" t="s">
        <v>390</v>
      </c>
      <c r="E796" s="104"/>
      <c r="F796" s="104">
        <f t="shared" ref="F796:Q796" ca="1" si="247">F191</f>
        <v>37</v>
      </c>
      <c r="G796" s="104">
        <f t="shared" ca="1" si="247"/>
        <v>37</v>
      </c>
      <c r="H796" s="104">
        <f t="shared" ca="1" si="247"/>
        <v>37</v>
      </c>
      <c r="I796" s="104">
        <f t="shared" ca="1" si="247"/>
        <v>36</v>
      </c>
      <c r="J796" s="104">
        <f t="shared" ca="1" si="247"/>
        <v>36</v>
      </c>
      <c r="K796" s="104">
        <f t="shared" ca="1" si="247"/>
        <v>35</v>
      </c>
      <c r="L796" s="104">
        <f t="shared" ca="1" si="247"/>
        <v>35</v>
      </c>
      <c r="M796" s="104">
        <f t="shared" ca="1" si="247"/>
        <v>35</v>
      </c>
      <c r="N796" s="104">
        <f t="shared" ca="1" si="247"/>
        <v>35</v>
      </c>
      <c r="O796" s="104">
        <f t="shared" ca="1" si="247"/>
        <v>35</v>
      </c>
      <c r="P796" s="104">
        <f t="shared" ca="1" si="247"/>
        <v>35</v>
      </c>
      <c r="Q796" s="104">
        <f t="shared" ca="1" si="247"/>
        <v>35</v>
      </c>
      <c r="R796" s="345">
        <f t="shared" ca="1" si="245"/>
        <v>428</v>
      </c>
      <c r="S796" s="716">
        <f ca="1">R796-'[113](C) Rev at 2016PGARate'!R796</f>
        <v>0</v>
      </c>
    </row>
    <row r="797" spans="2:19">
      <c r="C797" s="4" t="s">
        <v>428</v>
      </c>
      <c r="D797" s="711" t="s">
        <v>395</v>
      </c>
      <c r="E797" s="104"/>
      <c r="F797" s="104">
        <f t="shared" ref="F797:Q797" ca="1" si="248">F229</f>
        <v>3</v>
      </c>
      <c r="G797" s="104">
        <f t="shared" ca="1" si="248"/>
        <v>3</v>
      </c>
      <c r="H797" s="104">
        <f t="shared" ca="1" si="248"/>
        <v>3</v>
      </c>
      <c r="I797" s="104">
        <f t="shared" ca="1" si="248"/>
        <v>3</v>
      </c>
      <c r="J797" s="104">
        <f t="shared" ca="1" si="248"/>
        <v>3</v>
      </c>
      <c r="K797" s="104">
        <f t="shared" ca="1" si="248"/>
        <v>3</v>
      </c>
      <c r="L797" s="104">
        <f t="shared" ca="1" si="248"/>
        <v>3</v>
      </c>
      <c r="M797" s="104">
        <f t="shared" ca="1" si="248"/>
        <v>3</v>
      </c>
      <c r="N797" s="104">
        <f t="shared" ca="1" si="248"/>
        <v>3</v>
      </c>
      <c r="O797" s="104">
        <f t="shared" ca="1" si="248"/>
        <v>3</v>
      </c>
      <c r="P797" s="104">
        <f t="shared" ca="1" si="248"/>
        <v>3</v>
      </c>
      <c r="Q797" s="104">
        <f t="shared" ca="1" si="248"/>
        <v>3</v>
      </c>
      <c r="R797" s="345">
        <f t="shared" ca="1" si="245"/>
        <v>36</v>
      </c>
      <c r="S797" s="716">
        <f ca="1">R797-'[113](C) Rev at 2016PGARate'!R797</f>
        <v>0</v>
      </c>
    </row>
    <row r="798" spans="2:19">
      <c r="C798" s="4" t="s">
        <v>429</v>
      </c>
      <c r="D798" s="4">
        <v>85</v>
      </c>
      <c r="E798" s="104"/>
      <c r="F798" s="104">
        <f t="shared" ref="F798:Q798" ca="1" si="249">F275</f>
        <v>24.643632387515975</v>
      </c>
      <c r="G798" s="104">
        <f t="shared" ca="1" si="249"/>
        <v>22.782697071921067</v>
      </c>
      <c r="H798" s="104">
        <f t="shared" ca="1" si="249"/>
        <v>23.095073968811619</v>
      </c>
      <c r="I798" s="104">
        <f t="shared" ca="1" si="249"/>
        <v>24.01450730410598</v>
      </c>
      <c r="J798" s="104">
        <f t="shared" ca="1" si="249"/>
        <v>24.572563117901787</v>
      </c>
      <c r="K798" s="104">
        <f t="shared" ca="1" si="249"/>
        <v>24.227747364980797</v>
      </c>
      <c r="L798" s="104">
        <f t="shared" ca="1" si="249"/>
        <v>23.919258109322655</v>
      </c>
      <c r="M798" s="104">
        <f t="shared" ca="1" si="249"/>
        <v>23.506887817632158</v>
      </c>
      <c r="N798" s="104">
        <f t="shared" ca="1" si="249"/>
        <v>22.879009723016587</v>
      </c>
      <c r="O798" s="104">
        <f t="shared" ca="1" si="249"/>
        <v>22.867668927199933</v>
      </c>
      <c r="P798" s="104">
        <f t="shared" ca="1" si="249"/>
        <v>23.101364490562954</v>
      </c>
      <c r="Q798" s="104">
        <f t="shared" ca="1" si="249"/>
        <v>22.479941171664347</v>
      </c>
      <c r="R798" s="345">
        <f t="shared" ca="1" si="245"/>
        <v>282.09035145463582</v>
      </c>
      <c r="S798" s="716">
        <f ca="1">R798-'[113](C) Rev at 2016PGARate'!R798</f>
        <v>0</v>
      </c>
    </row>
    <row r="799" spans="2:19">
      <c r="C799" s="4" t="s">
        <v>430</v>
      </c>
      <c r="D799" s="4">
        <v>86</v>
      </c>
      <c r="E799" s="104"/>
      <c r="F799" s="104">
        <f t="shared" ref="F799:Q799" ca="1" si="250">F319</f>
        <v>245.23037745063837</v>
      </c>
      <c r="G799" s="104">
        <f t="shared" ca="1" si="250"/>
        <v>232.64103816367822</v>
      </c>
      <c r="H799" s="104">
        <f t="shared" ca="1" si="250"/>
        <v>236.63915439893947</v>
      </c>
      <c r="I799" s="104">
        <f t="shared" ca="1" si="250"/>
        <v>236.1958417637619</v>
      </c>
      <c r="J799" s="104">
        <f t="shared" ca="1" si="250"/>
        <v>222.43166120142328</v>
      </c>
      <c r="K799" s="104">
        <f t="shared" ca="1" si="250"/>
        <v>236.59122305169888</v>
      </c>
      <c r="L799" s="104">
        <f t="shared" ca="1" si="250"/>
        <v>237.40654433824042</v>
      </c>
      <c r="M799" s="104">
        <f t="shared" ca="1" si="250"/>
        <v>239.22172608665318</v>
      </c>
      <c r="N799" s="104">
        <f t="shared" ca="1" si="250"/>
        <v>228.95820833042629</v>
      </c>
      <c r="O799" s="104">
        <f t="shared" ca="1" si="250"/>
        <v>232.83415893392871</v>
      </c>
      <c r="P799" s="104">
        <f t="shared" ca="1" si="250"/>
        <v>228.91997488313677</v>
      </c>
      <c r="Q799" s="104">
        <f t="shared" ca="1" si="250"/>
        <v>221.68206237354354</v>
      </c>
      <c r="R799" s="345">
        <f t="shared" ca="1" si="245"/>
        <v>2798.7519709760695</v>
      </c>
      <c r="S799" s="716">
        <f ca="1">R799-'[113](C) Rev at 2016PGARate'!R799</f>
        <v>0</v>
      </c>
    </row>
    <row r="800" spans="2:19">
      <c r="C800" s="4" t="s">
        <v>431</v>
      </c>
      <c r="D800" s="4">
        <v>87</v>
      </c>
      <c r="E800" s="104"/>
      <c r="F800" s="104">
        <f t="shared" ref="F800:Q800" ca="1" si="251">F365</f>
        <v>5.0288470925124464</v>
      </c>
      <c r="G800" s="104">
        <f t="shared" ca="1" si="251"/>
        <v>4.8779896521427872</v>
      </c>
      <c r="H800" s="104">
        <f t="shared" ca="1" si="251"/>
        <v>5.0299534671829749</v>
      </c>
      <c r="I800" s="104">
        <f t="shared" ca="1" si="251"/>
        <v>5.0126245741395232</v>
      </c>
      <c r="J800" s="104">
        <f t="shared" ca="1" si="251"/>
        <v>4.6943356576559365</v>
      </c>
      <c r="K800" s="104">
        <f t="shared" ca="1" si="251"/>
        <v>5.1724297131212795</v>
      </c>
      <c r="L800" s="104">
        <f t="shared" ca="1" si="251"/>
        <v>4.8677364918648705</v>
      </c>
      <c r="M800" s="104">
        <f t="shared" ca="1" si="251"/>
        <v>5.0517241379310347</v>
      </c>
      <c r="N800" s="104">
        <f t="shared" ca="1" si="251"/>
        <v>5.0666730346737987</v>
      </c>
      <c r="O800" s="104">
        <f t="shared" ca="1" si="251"/>
        <v>4.9413188142770723</v>
      </c>
      <c r="P800" s="104">
        <f t="shared" ca="1" si="251"/>
        <v>4.9747667717387847</v>
      </c>
      <c r="Q800" s="104">
        <f t="shared" ca="1" si="251"/>
        <v>5.068965517241379</v>
      </c>
      <c r="R800" s="345">
        <f t="shared" ca="1" si="245"/>
        <v>59.787364924481885</v>
      </c>
      <c r="S800" s="716">
        <f ca="1">R800-'[113](C) Rev at 2016PGARate'!R800</f>
        <v>0</v>
      </c>
    </row>
    <row r="801" spans="2:19">
      <c r="C801" s="4" t="s">
        <v>432</v>
      </c>
      <c r="D801" s="4">
        <v>31</v>
      </c>
      <c r="E801" s="104"/>
      <c r="F801" s="104">
        <f t="shared" ref="F801:Q801" ca="1" si="252">F407</f>
        <v>2364.6933253156944</v>
      </c>
      <c r="G801" s="104">
        <f t="shared" ca="1" si="252"/>
        <v>2295.0243535778714</v>
      </c>
      <c r="H801" s="104">
        <f t="shared" ca="1" si="252"/>
        <v>2350.3818400481059</v>
      </c>
      <c r="I801" s="104">
        <f t="shared" ca="1" si="252"/>
        <v>2342.8896572459412</v>
      </c>
      <c r="J801" s="104">
        <f t="shared" ca="1" si="252"/>
        <v>2239.4320505111245</v>
      </c>
      <c r="K801" s="104">
        <f t="shared" ca="1" si="252"/>
        <v>2387.8424533974744</v>
      </c>
      <c r="L801" s="104">
        <f t="shared" ca="1" si="252"/>
        <v>2374.0396873120867</v>
      </c>
      <c r="M801" s="104">
        <f t="shared" ca="1" si="252"/>
        <v>2432.4630186410104</v>
      </c>
      <c r="N801" s="104">
        <f t="shared" ca="1" si="252"/>
        <v>2294.4209260372822</v>
      </c>
      <c r="O801" s="104">
        <f t="shared" ca="1" si="252"/>
        <v>2351.1707757065547</v>
      </c>
      <c r="P801" s="104">
        <f t="shared" ca="1" si="252"/>
        <v>2354.5544197233917</v>
      </c>
      <c r="Q801" s="104">
        <f t="shared" ca="1" si="252"/>
        <v>2283.4398677089603</v>
      </c>
      <c r="R801" s="345">
        <f t="shared" ca="1" si="245"/>
        <v>28070.352375225495</v>
      </c>
      <c r="S801" s="716">
        <f ca="1">R801-'[113](C) Rev at 2016PGARate'!R801</f>
        <v>0</v>
      </c>
    </row>
    <row r="802" spans="2:19">
      <c r="C802" s="4" t="s">
        <v>433</v>
      </c>
      <c r="D802" s="4">
        <v>41</v>
      </c>
      <c r="E802" s="104"/>
      <c r="F802" s="104">
        <f t="shared" ref="F802:Q802" ca="1" si="253">F433</f>
        <v>81.958102766798419</v>
      </c>
      <c r="G802" s="104">
        <f t="shared" ca="1" si="253"/>
        <v>78.926570048309188</v>
      </c>
      <c r="H802" s="104">
        <f t="shared" ca="1" si="253"/>
        <v>80.354062362758015</v>
      </c>
      <c r="I802" s="104">
        <f t="shared" ca="1" si="253"/>
        <v>80.733772507685558</v>
      </c>
      <c r="J802" s="104">
        <f t="shared" ca="1" si="253"/>
        <v>77.830478700043926</v>
      </c>
      <c r="K802" s="104">
        <f t="shared" ca="1" si="253"/>
        <v>81.782872200263512</v>
      </c>
      <c r="L802" s="104">
        <f t="shared" ca="1" si="253"/>
        <v>81.54967061923584</v>
      </c>
      <c r="M802" s="104">
        <f t="shared" ca="1" si="253"/>
        <v>84.898199385155905</v>
      </c>
      <c r="N802" s="104">
        <f t="shared" ca="1" si="253"/>
        <v>81.747123407992973</v>
      </c>
      <c r="O802" s="104">
        <f t="shared" ca="1" si="253"/>
        <v>83.703820816864308</v>
      </c>
      <c r="P802" s="104">
        <f t="shared" ca="1" si="253"/>
        <v>83.982345191040849</v>
      </c>
      <c r="Q802" s="104">
        <f t="shared" ca="1" si="253"/>
        <v>81.177075098814228</v>
      </c>
      <c r="R802" s="345">
        <f t="shared" ca="1" si="245"/>
        <v>978.64409310496274</v>
      </c>
      <c r="S802" s="716">
        <f ca="1">R802-'[113](C) Rev at 2016PGARate'!R802</f>
        <v>0</v>
      </c>
    </row>
    <row r="803" spans="2:19">
      <c r="C803" s="4" t="s">
        <v>434</v>
      </c>
      <c r="D803" s="711" t="s">
        <v>386</v>
      </c>
      <c r="E803" s="104"/>
      <c r="F803" s="104">
        <f t="shared" ref="F803:Q803" ca="1" si="254">F472</f>
        <v>28.066681849237074</v>
      </c>
      <c r="G803" s="104">
        <f t="shared" ca="1" si="254"/>
        <v>28.999999999999996</v>
      </c>
      <c r="H803" s="104">
        <f t="shared" ca="1" si="254"/>
        <v>28.999999999999996</v>
      </c>
      <c r="I803" s="104">
        <f t="shared" ca="1" si="254"/>
        <v>28.999999999999996</v>
      </c>
      <c r="J803" s="104">
        <f t="shared" ca="1" si="254"/>
        <v>28.999999999999996</v>
      </c>
      <c r="K803" s="104">
        <f t="shared" ca="1" si="254"/>
        <v>29.033340924618539</v>
      </c>
      <c r="L803" s="104">
        <f t="shared" ca="1" si="254"/>
        <v>28.999999999999996</v>
      </c>
      <c r="M803" s="104">
        <f t="shared" ca="1" si="254"/>
        <v>28.999999999999996</v>
      </c>
      <c r="N803" s="104">
        <f t="shared" ca="1" si="254"/>
        <v>28.999999999999996</v>
      </c>
      <c r="O803" s="104">
        <f t="shared" ca="1" si="254"/>
        <v>28.999999999999996</v>
      </c>
      <c r="P803" s="104">
        <f t="shared" ca="1" si="254"/>
        <v>28.999999999999996</v>
      </c>
      <c r="Q803" s="104">
        <f t="shared" ca="1" si="254"/>
        <v>28.999999999999996</v>
      </c>
      <c r="R803" s="345">
        <f t="shared" ca="1" si="245"/>
        <v>347.10002277385559</v>
      </c>
      <c r="S803" s="716">
        <f ca="1">R803-'[113](C) Rev at 2016PGARate'!R803</f>
        <v>0</v>
      </c>
    </row>
    <row r="804" spans="2:19">
      <c r="C804" s="4" t="s">
        <v>435</v>
      </c>
      <c r="D804" s="711" t="s">
        <v>390</v>
      </c>
      <c r="E804" s="104"/>
      <c r="F804" s="104">
        <f t="shared" ref="F804:Q804" ca="1" si="255">F508</f>
        <v>68.032253687254055</v>
      </c>
      <c r="G804" s="104">
        <f t="shared" ca="1" si="255"/>
        <v>68.933342379674968</v>
      </c>
      <c r="H804" s="104">
        <f t="shared" ca="1" si="255"/>
        <v>69.032253687254055</v>
      </c>
      <c r="I804" s="104">
        <f t="shared" ca="1" si="255"/>
        <v>69.032253781495442</v>
      </c>
      <c r="J804" s="104">
        <f t="shared" ca="1" si="255"/>
        <v>69</v>
      </c>
      <c r="K804" s="104">
        <f t="shared" ca="1" si="255"/>
        <v>70</v>
      </c>
      <c r="L804" s="104">
        <f t="shared" ca="1" si="255"/>
        <v>69</v>
      </c>
      <c r="M804" s="104">
        <f t="shared" ca="1" si="255"/>
        <v>70</v>
      </c>
      <c r="N804" s="104">
        <f t="shared" ca="1" si="255"/>
        <v>70</v>
      </c>
      <c r="O804" s="104">
        <f t="shared" ca="1" si="255"/>
        <v>71</v>
      </c>
      <c r="P804" s="104">
        <f t="shared" ca="1" si="255"/>
        <v>71</v>
      </c>
      <c r="Q804" s="104">
        <f t="shared" ca="1" si="255"/>
        <v>71.033336397340435</v>
      </c>
      <c r="R804" s="345">
        <f t="shared" ca="1" si="245"/>
        <v>836.06343993301903</v>
      </c>
      <c r="S804" s="716">
        <f ca="1">R804-'[113](C) Rev at 2016PGARate'!R804</f>
        <v>0</v>
      </c>
    </row>
    <row r="805" spans="2:19">
      <c r="C805" s="4" t="s">
        <v>436</v>
      </c>
      <c r="D805" s="711" t="s">
        <v>411</v>
      </c>
      <c r="E805" s="104"/>
      <c r="F805" s="104">
        <f t="shared" ref="F805:Q805" ca="1" si="256">F542</f>
        <v>2</v>
      </c>
      <c r="G805" s="104">
        <f t="shared" ca="1" si="256"/>
        <v>4</v>
      </c>
      <c r="H805" s="104">
        <f t="shared" ca="1" si="256"/>
        <v>4</v>
      </c>
      <c r="I805" s="104">
        <f t="shared" ca="1" si="256"/>
        <v>4</v>
      </c>
      <c r="J805" s="104">
        <f t="shared" ca="1" si="256"/>
        <v>4</v>
      </c>
      <c r="K805" s="104">
        <f t="shared" ca="1" si="256"/>
        <v>4</v>
      </c>
      <c r="L805" s="104">
        <f t="shared" ca="1" si="256"/>
        <v>4</v>
      </c>
      <c r="M805" s="104">
        <f t="shared" ca="1" si="256"/>
        <v>4</v>
      </c>
      <c r="N805" s="104">
        <f t="shared" ca="1" si="256"/>
        <v>4</v>
      </c>
      <c r="O805" s="104">
        <f t="shared" ca="1" si="256"/>
        <v>5</v>
      </c>
      <c r="P805" s="104">
        <f t="shared" ca="1" si="256"/>
        <v>5</v>
      </c>
      <c r="Q805" s="104">
        <f t="shared" ca="1" si="256"/>
        <v>5</v>
      </c>
      <c r="R805" s="345">
        <f t="shared" ca="1" si="245"/>
        <v>49</v>
      </c>
      <c r="S805" s="716">
        <f ca="1">R805-'[113](C) Rev at 2016PGARate'!R805</f>
        <v>0</v>
      </c>
    </row>
    <row r="806" spans="2:19">
      <c r="C806" s="4" t="s">
        <v>437</v>
      </c>
      <c r="D806" s="711" t="s">
        <v>395</v>
      </c>
      <c r="E806" s="104"/>
      <c r="F806" s="104">
        <f t="shared" ref="F806:Q806" ca="1" si="257">F578</f>
        <v>9</v>
      </c>
      <c r="G806" s="104">
        <f t="shared" ca="1" si="257"/>
        <v>8</v>
      </c>
      <c r="H806" s="104">
        <f t="shared" ca="1" si="257"/>
        <v>8</v>
      </c>
      <c r="I806" s="104">
        <f t="shared" ca="1" si="257"/>
        <v>8</v>
      </c>
      <c r="J806" s="104">
        <f t="shared" ca="1" si="257"/>
        <v>8</v>
      </c>
      <c r="K806" s="104">
        <f t="shared" ca="1" si="257"/>
        <v>8</v>
      </c>
      <c r="L806" s="104">
        <f t="shared" ca="1" si="257"/>
        <v>8</v>
      </c>
      <c r="M806" s="104">
        <f t="shared" ca="1" si="257"/>
        <v>8</v>
      </c>
      <c r="N806" s="104">
        <f t="shared" ca="1" si="257"/>
        <v>8</v>
      </c>
      <c r="O806" s="104">
        <f t="shared" ca="1" si="257"/>
        <v>7.0000000000000009</v>
      </c>
      <c r="P806" s="104">
        <f t="shared" ca="1" si="257"/>
        <v>7.0000000000000009</v>
      </c>
      <c r="Q806" s="104">
        <f t="shared" ca="1" si="257"/>
        <v>6.033332669996617</v>
      </c>
      <c r="R806" s="345">
        <f t="shared" ca="1" si="245"/>
        <v>93.033332669996611</v>
      </c>
      <c r="S806" s="716">
        <f ca="1">R806-'[113](C) Rev at 2016PGARate'!R806</f>
        <v>0</v>
      </c>
    </row>
    <row r="807" spans="2:19">
      <c r="C807" s="4" t="s">
        <v>438</v>
      </c>
      <c r="D807" s="4">
        <v>85</v>
      </c>
      <c r="E807" s="104"/>
      <c r="F807" s="104">
        <f t="shared" ref="F807:Q807" ca="1" si="258">F624</f>
        <v>2.8834296402685462</v>
      </c>
      <c r="G807" s="104">
        <f t="shared" ca="1" si="258"/>
        <v>3.8389391763251943</v>
      </c>
      <c r="H807" s="104">
        <f t="shared" ca="1" si="258"/>
        <v>3.9882260596546315</v>
      </c>
      <c r="I807" s="104">
        <f t="shared" ca="1" si="258"/>
        <v>4.0890999560314674</v>
      </c>
      <c r="J807" s="104">
        <f t="shared" ca="1" si="258"/>
        <v>3.7753411226407385</v>
      </c>
      <c r="K807" s="104">
        <f t="shared" ca="1" si="258"/>
        <v>3.9666802843369551</v>
      </c>
      <c r="L807" s="104">
        <f t="shared" ca="1" si="258"/>
        <v>3.9884957921398807</v>
      </c>
      <c r="M807" s="104">
        <f t="shared" ca="1" si="258"/>
        <v>5.0689762235476747</v>
      </c>
      <c r="N807" s="104">
        <f t="shared" ca="1" si="258"/>
        <v>3.9855380341531164</v>
      </c>
      <c r="O807" s="104">
        <f t="shared" ca="1" si="258"/>
        <v>4.0236457226897615</v>
      </c>
      <c r="P807" s="104">
        <f t="shared" ca="1" si="258"/>
        <v>4.0086118146907426</v>
      </c>
      <c r="Q807" s="104">
        <f t="shared" ca="1" si="258"/>
        <v>4.0166680284336955</v>
      </c>
      <c r="R807" s="345">
        <f t="shared" ca="1" si="245"/>
        <v>47.633651854912415</v>
      </c>
      <c r="S807" s="716">
        <f ca="1">R807-'[113](C) Rev at 2016PGARate'!R807</f>
        <v>0</v>
      </c>
    </row>
    <row r="808" spans="2:19">
      <c r="C808" s="4" t="s">
        <v>439</v>
      </c>
      <c r="D808" s="4">
        <v>86</v>
      </c>
      <c r="E808" s="104"/>
      <c r="F808" s="104">
        <f t="shared" ref="F808:Q808" ca="1" si="259">F668</f>
        <v>5.0804437312495629</v>
      </c>
      <c r="G808" s="104">
        <f t="shared" ca="1" si="259"/>
        <v>4.9609990930021617</v>
      </c>
      <c r="H808" s="104">
        <f t="shared" ca="1" si="259"/>
        <v>5.1077932044931273</v>
      </c>
      <c r="I808" s="104">
        <f t="shared" ca="1" si="259"/>
        <v>5.0043954510570003</v>
      </c>
      <c r="J808" s="104">
        <f t="shared" ca="1" si="259"/>
        <v>4.9069280680946061</v>
      </c>
      <c r="K808" s="104">
        <f t="shared" ca="1" si="259"/>
        <v>5.0897230168143439</v>
      </c>
      <c r="L808" s="104">
        <f t="shared" ca="1" si="259"/>
        <v>5.0056512942161442</v>
      </c>
      <c r="M808" s="104">
        <f t="shared" ca="1" si="259"/>
        <v>5.0347449940696292</v>
      </c>
      <c r="N808" s="104">
        <f t="shared" ca="1" si="259"/>
        <v>4.8969510918858576</v>
      </c>
      <c r="O808" s="104">
        <f t="shared" ca="1" si="259"/>
        <v>5.0512802623316819</v>
      </c>
      <c r="P808" s="104">
        <f t="shared" ca="1" si="259"/>
        <v>5.0434661271192347</v>
      </c>
      <c r="Q808" s="104">
        <f t="shared" ca="1" si="259"/>
        <v>4.9796274331961206</v>
      </c>
      <c r="R808" s="345">
        <f t="shared" ca="1" si="245"/>
        <v>60.162003767529477</v>
      </c>
      <c r="S808" s="716">
        <f ca="1">R808-'[113](C) Rev at 2016PGARate'!R808</f>
        <v>0</v>
      </c>
    </row>
    <row r="809" spans="2:19">
      <c r="C809" s="4" t="s">
        <v>440</v>
      </c>
      <c r="D809" s="4">
        <v>87</v>
      </c>
      <c r="E809" s="104"/>
      <c r="F809" s="104">
        <f t="shared" ref="F809:Q809" ca="1" si="260">F714</f>
        <v>0</v>
      </c>
      <c r="G809" s="104">
        <f t="shared" ca="1" si="260"/>
        <v>0</v>
      </c>
      <c r="H809" s="104">
        <f t="shared" ca="1" si="260"/>
        <v>0</v>
      </c>
      <c r="I809" s="104">
        <f t="shared" ca="1" si="260"/>
        <v>0</v>
      </c>
      <c r="J809" s="104">
        <f t="shared" ca="1" si="260"/>
        <v>0</v>
      </c>
      <c r="K809" s="104">
        <f t="shared" ca="1" si="260"/>
        <v>0</v>
      </c>
      <c r="L809" s="104">
        <f t="shared" ca="1" si="260"/>
        <v>0</v>
      </c>
      <c r="M809" s="104">
        <f t="shared" ca="1" si="260"/>
        <v>0</v>
      </c>
      <c r="N809" s="104">
        <f t="shared" ca="1" si="260"/>
        <v>0</v>
      </c>
      <c r="O809" s="104">
        <f t="shared" ca="1" si="260"/>
        <v>0</v>
      </c>
      <c r="P809" s="104">
        <f t="shared" ca="1" si="260"/>
        <v>0</v>
      </c>
      <c r="Q809" s="104">
        <f t="shared" ca="1" si="260"/>
        <v>0</v>
      </c>
      <c r="R809" s="345">
        <f t="shared" ca="1" si="245"/>
        <v>0</v>
      </c>
      <c r="S809" s="716">
        <f ca="1">R809-'[113](C) Rev at 2016PGARate'!R809</f>
        <v>0</v>
      </c>
    </row>
    <row r="810" spans="2:19">
      <c r="C810" s="4" t="s">
        <v>441</v>
      </c>
      <c r="F810" s="104">
        <f t="shared" ref="F810:Q810" ca="1" si="261">F761</f>
        <v>10</v>
      </c>
      <c r="G810" s="104">
        <f t="shared" ca="1" si="261"/>
        <v>10.96666632770315</v>
      </c>
      <c r="H810" s="104">
        <f t="shared" ca="1" si="261"/>
        <v>11.000000000000002</v>
      </c>
      <c r="I810" s="104">
        <f t="shared" ca="1" si="261"/>
        <v>11</v>
      </c>
      <c r="J810" s="104">
        <f t="shared" ca="1" si="261"/>
        <v>11</v>
      </c>
      <c r="K810" s="104">
        <f t="shared" ca="1" si="261"/>
        <v>11</v>
      </c>
      <c r="L810" s="104">
        <f t="shared" ca="1" si="261"/>
        <v>11</v>
      </c>
      <c r="M810" s="104">
        <f t="shared" ca="1" si="261"/>
        <v>11</v>
      </c>
      <c r="N810" s="104">
        <f t="shared" ca="1" si="261"/>
        <v>11</v>
      </c>
      <c r="O810" s="104">
        <f t="shared" ca="1" si="261"/>
        <v>14.000000000000002</v>
      </c>
      <c r="P810" s="104">
        <f t="shared" ca="1" si="261"/>
        <v>11</v>
      </c>
      <c r="Q810" s="104">
        <f t="shared" ca="1" si="261"/>
        <v>11</v>
      </c>
      <c r="R810" s="345">
        <f t="shared" ca="1" si="245"/>
        <v>133.96666632770314</v>
      </c>
      <c r="S810" s="716">
        <f ca="1">R810-'[113](C) Rev at 2016PGARate'!R810</f>
        <v>0</v>
      </c>
    </row>
    <row r="811" spans="2:19">
      <c r="C811" s="4" t="s">
        <v>442</v>
      </c>
      <c r="F811" s="109">
        <f t="shared" ref="F811:R811" ca="1" si="262">SUM(F790:F810)</f>
        <v>818368.28908302239</v>
      </c>
      <c r="G811" s="109">
        <f t="shared" ca="1" si="262"/>
        <v>787636.74408581317</v>
      </c>
      <c r="H811" s="109">
        <f t="shared" ca="1" si="262"/>
        <v>810190.56559788389</v>
      </c>
      <c r="I811" s="109">
        <f t="shared" ca="1" si="262"/>
        <v>813129.24253372685</v>
      </c>
      <c r="J811" s="109">
        <f t="shared" ca="1" si="262"/>
        <v>768608.50002991559</v>
      </c>
      <c r="K811" s="109">
        <f t="shared" ca="1" si="262"/>
        <v>823587.0098152206</v>
      </c>
      <c r="L811" s="109">
        <f t="shared" ca="1" si="262"/>
        <v>822204.98693601403</v>
      </c>
      <c r="M811" s="109">
        <f t="shared" ca="1" si="262"/>
        <v>842612.91917286918</v>
      </c>
      <c r="N811" s="109">
        <f t="shared" ca="1" si="262"/>
        <v>802975.55884284864</v>
      </c>
      <c r="O811" s="109">
        <f t="shared" ref="O811:Q811" ca="1" si="263">SUM(O790:O810)</f>
        <v>825906.17605984223</v>
      </c>
      <c r="P811" s="109">
        <f t="shared" ca="1" si="263"/>
        <v>825439.03772501915</v>
      </c>
      <c r="Q811" s="109">
        <f t="shared" ca="1" si="263"/>
        <v>807248.27525372629</v>
      </c>
      <c r="R811" s="109">
        <f t="shared" ca="1" si="262"/>
        <v>9747907.3051359057</v>
      </c>
      <c r="S811" s="108">
        <f ca="1">R811-'[113](C) Rev at 2016PGARate'!R811</f>
        <v>0</v>
      </c>
    </row>
    <row r="812" spans="2:19">
      <c r="F812" s="110"/>
      <c r="G812" s="110"/>
      <c r="H812" s="110"/>
      <c r="I812" s="110"/>
      <c r="J812" s="110"/>
      <c r="K812" s="110"/>
      <c r="L812" s="110"/>
      <c r="M812" s="110"/>
      <c r="N812" s="110"/>
      <c r="O812" s="110"/>
      <c r="P812" s="110"/>
      <c r="Q812" s="110"/>
      <c r="R812" s="110"/>
      <c r="S812" s="716"/>
    </row>
    <row r="813" spans="2:19">
      <c r="B813" s="4" t="s">
        <v>443</v>
      </c>
      <c r="F813" s="110"/>
      <c r="G813" s="110"/>
      <c r="H813" s="110"/>
      <c r="I813" s="110"/>
      <c r="J813" s="110"/>
      <c r="K813" s="110"/>
      <c r="L813" s="110"/>
      <c r="M813" s="110"/>
      <c r="N813" s="110"/>
      <c r="O813" s="110"/>
      <c r="P813" s="110"/>
      <c r="Q813" s="110"/>
      <c r="R813" s="110"/>
      <c r="S813" s="716"/>
    </row>
    <row r="814" spans="2:19">
      <c r="C814" s="22" t="s">
        <v>444</v>
      </c>
      <c r="D814" s="4">
        <v>23</v>
      </c>
      <c r="F814" s="110">
        <f t="shared" ref="F814:Q815" ca="1" si="264">F790</f>
        <v>759249.0616873157</v>
      </c>
      <c r="G814" s="110">
        <f t="shared" ca="1" si="264"/>
        <v>730682.58106960682</v>
      </c>
      <c r="H814" s="110">
        <f t="shared" ca="1" si="264"/>
        <v>751500.46550048597</v>
      </c>
      <c r="I814" s="110">
        <f t="shared" ca="1" si="264"/>
        <v>754280.78857977351</v>
      </c>
      <c r="J814" s="110">
        <f t="shared" ca="1" si="264"/>
        <v>712992.45401720516</v>
      </c>
      <c r="K814" s="110">
        <f t="shared" ca="1" si="264"/>
        <v>764064.2442834879</v>
      </c>
      <c r="L814" s="110">
        <f t="shared" ca="1" si="264"/>
        <v>762824.17978620017</v>
      </c>
      <c r="M814" s="110">
        <f t="shared" ca="1" si="264"/>
        <v>782056.19339164253</v>
      </c>
      <c r="N814" s="110">
        <f t="shared" ca="1" si="264"/>
        <v>745448.81535471336</v>
      </c>
      <c r="O814" s="110">
        <f t="shared" ca="1" si="264"/>
        <v>766775.44606413995</v>
      </c>
      <c r="P814" s="110">
        <f t="shared" ca="1" si="264"/>
        <v>766456.68804664735</v>
      </c>
      <c r="Q814" s="110">
        <f t="shared" ca="1" si="264"/>
        <v>749686.64237123425</v>
      </c>
      <c r="R814" s="345">
        <f t="shared" ref="R814:R826" ca="1" si="265">SUM(F814:Q814)</f>
        <v>9046017.5601524524</v>
      </c>
      <c r="S814" s="716">
        <f ca="1">R814-'[113](C) Rev at 2016PGARate'!R814</f>
        <v>0</v>
      </c>
    </row>
    <row r="815" spans="2:19">
      <c r="C815" s="22" t="s">
        <v>421</v>
      </c>
      <c r="D815" s="4">
        <v>53</v>
      </c>
      <c r="F815" s="110">
        <f t="shared" ca="1" si="264"/>
        <v>1.0495626822157436</v>
      </c>
      <c r="G815" s="110">
        <f t="shared" ca="1" si="264"/>
        <v>0.96501457725947526</v>
      </c>
      <c r="H815" s="110">
        <f t="shared" ca="1" si="264"/>
        <v>1.0019436345966959</v>
      </c>
      <c r="I815" s="110">
        <f t="shared" ca="1" si="264"/>
        <v>0.98153547133138974</v>
      </c>
      <c r="J815" s="110">
        <f t="shared" ca="1" si="264"/>
        <v>0.93294460641399424</v>
      </c>
      <c r="K815" s="110">
        <f t="shared" ca="1" si="264"/>
        <v>1.0515063168124394</v>
      </c>
      <c r="L815" s="110">
        <f t="shared" ca="1" si="264"/>
        <v>0.98445092322643357</v>
      </c>
      <c r="M815" s="110">
        <f t="shared" ca="1" si="264"/>
        <v>1.0155490767735667</v>
      </c>
      <c r="N815" s="110">
        <f t="shared" ca="1" si="264"/>
        <v>1.500485908649174</v>
      </c>
      <c r="O815" s="110">
        <f t="shared" ca="1" si="264"/>
        <v>1.4995140913508263</v>
      </c>
      <c r="P815" s="110">
        <f t="shared" ca="1" si="264"/>
        <v>1</v>
      </c>
      <c r="Q815" s="110">
        <f t="shared" ca="1" si="264"/>
        <v>1.0174927113702625</v>
      </c>
      <c r="R815" s="345">
        <f t="shared" ca="1" si="265"/>
        <v>13.000000000000002</v>
      </c>
      <c r="S815" s="716">
        <f ca="1">R815-'[113](C) Rev at 2016PGARate'!R815</f>
        <v>0</v>
      </c>
    </row>
    <row r="816" spans="2:19">
      <c r="C816" s="51" t="s">
        <v>445</v>
      </c>
      <c r="D816" s="4">
        <v>31</v>
      </c>
      <c r="F816" s="110">
        <f ca="1">F792+F801</f>
        <v>57258.235079705002</v>
      </c>
      <c r="G816" s="110">
        <f t="shared" ref="G816:Q816" ca="1" si="266">G792+G801</f>
        <v>55145.856584485868</v>
      </c>
      <c r="H816" s="110">
        <f t="shared" ca="1" si="266"/>
        <v>56816.604996297974</v>
      </c>
      <c r="I816" s="110">
        <f t="shared" ca="1" si="266"/>
        <v>56975.618996486148</v>
      </c>
      <c r="J816" s="110">
        <f t="shared" ca="1" si="266"/>
        <v>53832.738123872528</v>
      </c>
      <c r="K816" s="110">
        <f t="shared" ca="1" si="266"/>
        <v>57641.469332531567</v>
      </c>
      <c r="L816" s="110">
        <f t="shared" ca="1" si="266"/>
        <v>57504.710463018644</v>
      </c>
      <c r="M816" s="110">
        <f t="shared" ca="1" si="266"/>
        <v>58647.140709561034</v>
      </c>
      <c r="N816" s="110">
        <f t="shared" ca="1" si="266"/>
        <v>55680.329524954905</v>
      </c>
      <c r="O816" s="110">
        <f t="shared" ca="1" si="266"/>
        <v>57252.689132710038</v>
      </c>
      <c r="P816" s="110">
        <f t="shared" ca="1" si="266"/>
        <v>57119.186694108961</v>
      </c>
      <c r="Q816" s="110">
        <f t="shared" ca="1" si="266"/>
        <v>55739.438364401693</v>
      </c>
      <c r="R816" s="345">
        <f t="shared" ca="1" si="265"/>
        <v>679614.01800213428</v>
      </c>
      <c r="S816" s="716">
        <f ca="1">R816-'[113](C) Rev at 2016PGARate'!R816</f>
        <v>0</v>
      </c>
    </row>
    <row r="817" spans="2:19">
      <c r="C817" s="22" t="s">
        <v>446</v>
      </c>
      <c r="D817" s="4">
        <v>41</v>
      </c>
      <c r="F817" s="110">
        <f t="shared" ref="F817:Q817" ca="1" si="267">F794+F802</f>
        <v>1349.9448397013616</v>
      </c>
      <c r="G817" s="110">
        <f t="shared" ca="1" si="267"/>
        <v>1306.3397452788759</v>
      </c>
      <c r="H817" s="110">
        <f t="shared" ca="1" si="267"/>
        <v>1366.6007026789634</v>
      </c>
      <c r="I817" s="110">
        <f t="shared" ca="1" si="267"/>
        <v>1366.5046991655686</v>
      </c>
      <c r="J817" s="110">
        <f t="shared" ca="1" si="267"/>
        <v>1290.9941150636801</v>
      </c>
      <c r="K817" s="110">
        <f t="shared" ca="1" si="267"/>
        <v>1374.1635485287661</v>
      </c>
      <c r="L817" s="110">
        <f t="shared" ca="1" si="267"/>
        <v>1369.9245498462892</v>
      </c>
      <c r="M817" s="110">
        <f t="shared" ca="1" si="267"/>
        <v>1399.6854633289418</v>
      </c>
      <c r="N817" s="110">
        <f t="shared" ca="1" si="267"/>
        <v>1347.1270970575322</v>
      </c>
      <c r="O817" s="110">
        <f t="shared" ca="1" si="267"/>
        <v>1370.8232762406674</v>
      </c>
      <c r="P817" s="110">
        <f t="shared" ca="1" si="267"/>
        <v>1363.1148001756699</v>
      </c>
      <c r="Q817" s="110">
        <f t="shared" ca="1" si="267"/>
        <v>1330.8830917874395</v>
      </c>
      <c r="R817" s="345">
        <f t="shared" ca="1" si="265"/>
        <v>16236.105928853758</v>
      </c>
      <c r="S817" s="716">
        <f ca="1">R817-'[113](C) Rev at 2016PGARate'!R817</f>
        <v>0</v>
      </c>
    </row>
    <row r="818" spans="2:19">
      <c r="C818" s="4" t="s">
        <v>424</v>
      </c>
      <c r="D818" s="711" t="s">
        <v>382</v>
      </c>
      <c r="F818" s="110">
        <f t="shared" ref="F818:Q818" ca="1" si="268">F793</f>
        <v>1</v>
      </c>
      <c r="G818" s="110">
        <f t="shared" ca="1" si="268"/>
        <v>2</v>
      </c>
      <c r="H818" s="110">
        <f t="shared" ca="1" si="268"/>
        <v>2</v>
      </c>
      <c r="I818" s="110">
        <f t="shared" ca="1" si="268"/>
        <v>2</v>
      </c>
      <c r="J818" s="110">
        <f t="shared" ca="1" si="268"/>
        <v>2</v>
      </c>
      <c r="K818" s="110">
        <f t="shared" ca="1" si="268"/>
        <v>2</v>
      </c>
      <c r="L818" s="110">
        <f t="shared" ca="1" si="268"/>
        <v>2</v>
      </c>
      <c r="M818" s="110">
        <f t="shared" ca="1" si="268"/>
        <v>2</v>
      </c>
      <c r="N818" s="110">
        <f t="shared" ca="1" si="268"/>
        <v>2</v>
      </c>
      <c r="O818" s="110">
        <f t="shared" ca="1" si="268"/>
        <v>2</v>
      </c>
      <c r="P818" s="110">
        <f t="shared" ca="1" si="268"/>
        <v>2</v>
      </c>
      <c r="Q818" s="110">
        <f t="shared" ca="1" si="268"/>
        <v>2</v>
      </c>
      <c r="R818" s="345">
        <f t="shared" ca="1" si="265"/>
        <v>23</v>
      </c>
      <c r="S818" s="716">
        <f ca="1">R818-'[113](C) Rev at 2016PGARate'!R821</f>
        <v>0</v>
      </c>
    </row>
    <row r="819" spans="2:19">
      <c r="C819" s="22" t="s">
        <v>447</v>
      </c>
      <c r="D819" s="4">
        <v>85</v>
      </c>
      <c r="F819" s="110">
        <f t="shared" ref="F819:Q821" ca="1" si="269">F798+F807</f>
        <v>27.52706202778452</v>
      </c>
      <c r="G819" s="110">
        <f t="shared" ca="1" si="269"/>
        <v>26.621636248246261</v>
      </c>
      <c r="H819" s="110">
        <f t="shared" ca="1" si="269"/>
        <v>27.083300028466251</v>
      </c>
      <c r="I819" s="110">
        <f t="shared" ca="1" si="269"/>
        <v>28.103607260137448</v>
      </c>
      <c r="J819" s="110">
        <f t="shared" ca="1" si="269"/>
        <v>28.347904240542526</v>
      </c>
      <c r="K819" s="110">
        <f t="shared" ca="1" si="269"/>
        <v>28.194427649317753</v>
      </c>
      <c r="L819" s="110">
        <f t="shared" ca="1" si="269"/>
        <v>27.907753901462534</v>
      </c>
      <c r="M819" s="110">
        <f t="shared" ca="1" si="269"/>
        <v>28.575864041179834</v>
      </c>
      <c r="N819" s="110">
        <f t="shared" ca="1" si="269"/>
        <v>26.864547757169703</v>
      </c>
      <c r="O819" s="110">
        <f t="shared" ca="1" si="269"/>
        <v>26.891314649889694</v>
      </c>
      <c r="P819" s="110">
        <f t="shared" ca="1" si="269"/>
        <v>27.109976305253696</v>
      </c>
      <c r="Q819" s="110">
        <f t="shared" ca="1" si="269"/>
        <v>26.496609200098042</v>
      </c>
      <c r="R819" s="345">
        <f t="shared" ca="1" si="265"/>
        <v>329.72400330954821</v>
      </c>
      <c r="S819" s="716">
        <f ca="1">R819-'[113](C) Rev at 2016PGARate'!R818</f>
        <v>0</v>
      </c>
    </row>
    <row r="820" spans="2:19">
      <c r="C820" s="22" t="s">
        <v>448</v>
      </c>
      <c r="D820" s="4">
        <v>86</v>
      </c>
      <c r="F820" s="110">
        <f t="shared" ca="1" si="269"/>
        <v>250.31082118188795</v>
      </c>
      <c r="G820" s="110">
        <f t="shared" ca="1" si="269"/>
        <v>237.60203725668038</v>
      </c>
      <c r="H820" s="110">
        <f t="shared" ca="1" si="269"/>
        <v>241.7469476034326</v>
      </c>
      <c r="I820" s="110">
        <f t="shared" ca="1" si="269"/>
        <v>241.20023721481891</v>
      </c>
      <c r="J820" s="110">
        <f t="shared" ca="1" si="269"/>
        <v>227.33858926951788</v>
      </c>
      <c r="K820" s="110">
        <f t="shared" ca="1" si="269"/>
        <v>241.68094606851321</v>
      </c>
      <c r="L820" s="110">
        <f t="shared" ca="1" si="269"/>
        <v>242.41219563245656</v>
      </c>
      <c r="M820" s="110">
        <f t="shared" ca="1" si="269"/>
        <v>244.2564710807228</v>
      </c>
      <c r="N820" s="110">
        <f t="shared" ca="1" si="269"/>
        <v>233.85515942231214</v>
      </c>
      <c r="O820" s="110">
        <f t="shared" ca="1" si="269"/>
        <v>237.88543919626039</v>
      </c>
      <c r="P820" s="110">
        <f t="shared" ca="1" si="269"/>
        <v>233.96344101025602</v>
      </c>
      <c r="Q820" s="110">
        <f t="shared" ca="1" si="269"/>
        <v>226.66168980673967</v>
      </c>
      <c r="R820" s="345">
        <f t="shared" ca="1" si="265"/>
        <v>2858.9139747435984</v>
      </c>
      <c r="S820" s="716">
        <f ca="1">R820-'[113](C) Rev at 2016PGARate'!R819</f>
        <v>0</v>
      </c>
    </row>
    <row r="821" spans="2:19">
      <c r="C821" s="22" t="s">
        <v>449</v>
      </c>
      <c r="D821" s="4">
        <v>87</v>
      </c>
      <c r="F821" s="110">
        <f t="shared" ca="1" si="269"/>
        <v>5.0288470925124464</v>
      </c>
      <c r="G821" s="110">
        <f t="shared" ca="1" si="269"/>
        <v>4.8779896521427872</v>
      </c>
      <c r="H821" s="110">
        <f t="shared" ca="1" si="269"/>
        <v>5.0299534671829749</v>
      </c>
      <c r="I821" s="110">
        <f t="shared" ca="1" si="269"/>
        <v>5.0126245741395232</v>
      </c>
      <c r="J821" s="110">
        <f t="shared" ca="1" si="269"/>
        <v>4.6943356576559365</v>
      </c>
      <c r="K821" s="110">
        <f t="shared" ca="1" si="269"/>
        <v>5.1724297131212795</v>
      </c>
      <c r="L821" s="110">
        <f t="shared" ca="1" si="269"/>
        <v>4.8677364918648705</v>
      </c>
      <c r="M821" s="110">
        <f t="shared" ca="1" si="269"/>
        <v>5.0517241379310347</v>
      </c>
      <c r="N821" s="110">
        <f t="shared" ca="1" si="269"/>
        <v>5.0666730346737987</v>
      </c>
      <c r="O821" s="110">
        <f t="shared" ca="1" si="269"/>
        <v>4.9413188142770723</v>
      </c>
      <c r="P821" s="110">
        <f t="shared" ca="1" si="269"/>
        <v>4.9747667717387847</v>
      </c>
      <c r="Q821" s="110">
        <f t="shared" ca="1" si="269"/>
        <v>5.068965517241379</v>
      </c>
      <c r="R821" s="345">
        <f t="shared" ca="1" si="265"/>
        <v>59.787364924481885</v>
      </c>
      <c r="S821" s="716">
        <f ca="1">R821-'[113](C) Rev at 2016PGARate'!R820</f>
        <v>0</v>
      </c>
    </row>
    <row r="822" spans="2:19">
      <c r="C822" s="4" t="s">
        <v>450</v>
      </c>
      <c r="D822" s="711" t="s">
        <v>386</v>
      </c>
      <c r="F822" s="110">
        <f t="shared" ref="F822:Q823" ca="1" si="270">F795+F803</f>
        <v>97.098929628786152</v>
      </c>
      <c r="G822" s="110">
        <f t="shared" ca="1" si="270"/>
        <v>98</v>
      </c>
      <c r="H822" s="110">
        <f t="shared" ca="1" si="270"/>
        <v>98</v>
      </c>
      <c r="I822" s="110">
        <f t="shared" ca="1" si="270"/>
        <v>98</v>
      </c>
      <c r="J822" s="110">
        <f t="shared" ca="1" si="270"/>
        <v>98</v>
      </c>
      <c r="K822" s="110">
        <f t="shared" ca="1" si="270"/>
        <v>98.033340924618543</v>
      </c>
      <c r="L822" s="110">
        <f t="shared" ca="1" si="270"/>
        <v>98</v>
      </c>
      <c r="M822" s="110">
        <f t="shared" ca="1" si="270"/>
        <v>98</v>
      </c>
      <c r="N822" s="110">
        <f t="shared" ca="1" si="270"/>
        <v>99</v>
      </c>
      <c r="O822" s="110">
        <f t="shared" ca="1" si="270"/>
        <v>99</v>
      </c>
      <c r="P822" s="110">
        <f t="shared" ca="1" si="270"/>
        <v>99</v>
      </c>
      <c r="Q822" s="110">
        <f t="shared" ca="1" si="270"/>
        <v>99</v>
      </c>
      <c r="R822" s="345">
        <f t="shared" ca="1" si="265"/>
        <v>1179.1322705534049</v>
      </c>
      <c r="S822" s="716">
        <f ca="1">R822-'[113](C) Rev at 2016PGARate'!R822</f>
        <v>0</v>
      </c>
    </row>
    <row r="823" spans="2:19">
      <c r="C823" s="4" t="s">
        <v>451</v>
      </c>
      <c r="D823" s="711" t="s">
        <v>390</v>
      </c>
      <c r="F823" s="110">
        <f t="shared" ca="1" si="270"/>
        <v>105.03225368725406</v>
      </c>
      <c r="G823" s="110">
        <f t="shared" ca="1" si="270"/>
        <v>105.93334237967497</v>
      </c>
      <c r="H823" s="110">
        <f t="shared" ca="1" si="270"/>
        <v>106.03225368725406</v>
      </c>
      <c r="I823" s="110">
        <f t="shared" ca="1" si="270"/>
        <v>105.03225378149544</v>
      </c>
      <c r="J823" s="110">
        <f t="shared" ca="1" si="270"/>
        <v>105</v>
      </c>
      <c r="K823" s="110">
        <f t="shared" ca="1" si="270"/>
        <v>105</v>
      </c>
      <c r="L823" s="110">
        <f t="shared" ca="1" si="270"/>
        <v>104</v>
      </c>
      <c r="M823" s="110">
        <f t="shared" ca="1" si="270"/>
        <v>105</v>
      </c>
      <c r="N823" s="110">
        <f t="shared" ca="1" si="270"/>
        <v>105</v>
      </c>
      <c r="O823" s="110">
        <f t="shared" ca="1" si="270"/>
        <v>106</v>
      </c>
      <c r="P823" s="110">
        <f t="shared" ca="1" si="270"/>
        <v>106</v>
      </c>
      <c r="Q823" s="110">
        <f t="shared" ca="1" si="270"/>
        <v>106.03333639734043</v>
      </c>
      <c r="R823" s="345">
        <f t="shared" ca="1" si="265"/>
        <v>1264.063439933019</v>
      </c>
      <c r="S823" s="716">
        <f ca="1">R823-'[113](C) Rev at 2016PGARate'!R823</f>
        <v>0</v>
      </c>
    </row>
    <row r="824" spans="2:19">
      <c r="C824" s="4" t="s">
        <v>452</v>
      </c>
      <c r="D824" s="711" t="s">
        <v>411</v>
      </c>
      <c r="F824" s="110">
        <f t="shared" ref="F824:Q824" ca="1" si="271">F805</f>
        <v>2</v>
      </c>
      <c r="G824" s="110">
        <f t="shared" ca="1" si="271"/>
        <v>4</v>
      </c>
      <c r="H824" s="110">
        <f t="shared" ca="1" si="271"/>
        <v>4</v>
      </c>
      <c r="I824" s="110">
        <f t="shared" ca="1" si="271"/>
        <v>4</v>
      </c>
      <c r="J824" s="110">
        <f t="shared" ca="1" si="271"/>
        <v>4</v>
      </c>
      <c r="K824" s="110">
        <f t="shared" ca="1" si="271"/>
        <v>4</v>
      </c>
      <c r="L824" s="110">
        <f t="shared" ca="1" si="271"/>
        <v>4</v>
      </c>
      <c r="M824" s="110">
        <f t="shared" ca="1" si="271"/>
        <v>4</v>
      </c>
      <c r="N824" s="110">
        <f t="shared" ca="1" si="271"/>
        <v>4</v>
      </c>
      <c r="O824" s="110">
        <f t="shared" ca="1" si="271"/>
        <v>5</v>
      </c>
      <c r="P824" s="110">
        <f t="shared" ca="1" si="271"/>
        <v>5</v>
      </c>
      <c r="Q824" s="110">
        <f t="shared" ca="1" si="271"/>
        <v>5</v>
      </c>
      <c r="R824" s="345">
        <f t="shared" ca="1" si="265"/>
        <v>49</v>
      </c>
      <c r="S824" s="716">
        <f ca="1">R824-'[113](C) Rev at 2016PGARate'!R824</f>
        <v>0</v>
      </c>
    </row>
    <row r="825" spans="2:19">
      <c r="C825" s="4" t="s">
        <v>453</v>
      </c>
      <c r="D825" s="711" t="s">
        <v>395</v>
      </c>
      <c r="F825" s="110">
        <f t="shared" ref="F825:Q825" ca="1" si="272">F797+F806</f>
        <v>12</v>
      </c>
      <c r="G825" s="110">
        <f t="shared" ca="1" si="272"/>
        <v>11</v>
      </c>
      <c r="H825" s="110">
        <f t="shared" ca="1" si="272"/>
        <v>11</v>
      </c>
      <c r="I825" s="110">
        <f t="shared" ca="1" si="272"/>
        <v>11</v>
      </c>
      <c r="J825" s="110">
        <f t="shared" ca="1" si="272"/>
        <v>11</v>
      </c>
      <c r="K825" s="110">
        <f t="shared" ca="1" si="272"/>
        <v>11</v>
      </c>
      <c r="L825" s="110">
        <f t="shared" ca="1" si="272"/>
        <v>11</v>
      </c>
      <c r="M825" s="110">
        <f t="shared" ca="1" si="272"/>
        <v>11</v>
      </c>
      <c r="N825" s="110">
        <f t="shared" ca="1" si="272"/>
        <v>11</v>
      </c>
      <c r="O825" s="110">
        <f t="shared" ca="1" si="272"/>
        <v>10</v>
      </c>
      <c r="P825" s="110">
        <f t="shared" ca="1" si="272"/>
        <v>10</v>
      </c>
      <c r="Q825" s="110">
        <f t="shared" ca="1" si="272"/>
        <v>9.0333326699966179</v>
      </c>
      <c r="R825" s="345">
        <f t="shared" ca="1" si="265"/>
        <v>129.03333266999661</v>
      </c>
      <c r="S825" s="716">
        <f ca="1">R825-'[113](C) Rev at 2016PGARate'!R825</f>
        <v>0</v>
      </c>
    </row>
    <row r="826" spans="2:19">
      <c r="C826" s="22" t="s">
        <v>111</v>
      </c>
      <c r="F826" s="110">
        <f ca="1">F810</f>
        <v>10</v>
      </c>
      <c r="G826" s="110">
        <f t="shared" ref="G826:K826" ca="1" si="273">G810</f>
        <v>10.96666632770315</v>
      </c>
      <c r="H826" s="110">
        <f t="shared" ca="1" si="273"/>
        <v>11.000000000000002</v>
      </c>
      <c r="I826" s="110">
        <f t="shared" ca="1" si="273"/>
        <v>11</v>
      </c>
      <c r="J826" s="110">
        <f t="shared" ca="1" si="273"/>
        <v>11</v>
      </c>
      <c r="K826" s="110">
        <f t="shared" ca="1" si="273"/>
        <v>11</v>
      </c>
      <c r="L826" s="110">
        <f ca="1">L810</f>
        <v>11</v>
      </c>
      <c r="M826" s="110">
        <f ca="1">M810</f>
        <v>11</v>
      </c>
      <c r="N826" s="110">
        <f ca="1">N810</f>
        <v>11</v>
      </c>
      <c r="O826" s="110">
        <f t="shared" ref="O826:Q826" ca="1" si="274">O810</f>
        <v>14.000000000000002</v>
      </c>
      <c r="P826" s="110">
        <f t="shared" ca="1" si="274"/>
        <v>11</v>
      </c>
      <c r="Q826" s="110">
        <f t="shared" ca="1" si="274"/>
        <v>11</v>
      </c>
      <c r="R826" s="345">
        <f t="shared" ca="1" si="265"/>
        <v>133.96666632770314</v>
      </c>
      <c r="S826" s="716">
        <f ca="1">R826-'[113](C) Rev at 2016PGARate'!R826</f>
        <v>0</v>
      </c>
    </row>
    <row r="827" spans="2:19">
      <c r="C827" s="4" t="s">
        <v>442</v>
      </c>
      <c r="F827" s="109">
        <f t="shared" ref="F827:K827" ca="1" si="275">SUM(F814:F826)</f>
        <v>818368.28908302251</v>
      </c>
      <c r="G827" s="109">
        <f t="shared" ca="1" si="275"/>
        <v>787636.74408581306</v>
      </c>
      <c r="H827" s="109">
        <f t="shared" ca="1" si="275"/>
        <v>810190.56559788389</v>
      </c>
      <c r="I827" s="109">
        <f t="shared" ca="1" si="275"/>
        <v>813129.24253372708</v>
      </c>
      <c r="J827" s="109">
        <f t="shared" ca="1" si="275"/>
        <v>768608.50002991559</v>
      </c>
      <c r="K827" s="109">
        <f t="shared" ca="1" si="275"/>
        <v>823587.0098152206</v>
      </c>
      <c r="L827" s="109">
        <f ca="1">SUM(L814:L826)</f>
        <v>822204.98693601415</v>
      </c>
      <c r="M827" s="109">
        <f ca="1">SUM(M814:M826)</f>
        <v>842612.91917286918</v>
      </c>
      <c r="N827" s="109">
        <f ca="1">SUM(N814:N826)</f>
        <v>802975.55884284864</v>
      </c>
      <c r="O827" s="109">
        <f t="shared" ref="O827:Q827" ca="1" si="276">SUM(O814:O826)</f>
        <v>825906.17605984223</v>
      </c>
      <c r="P827" s="109">
        <f t="shared" ca="1" si="276"/>
        <v>825439.03772501927</v>
      </c>
      <c r="Q827" s="109">
        <f t="shared" ca="1" si="276"/>
        <v>807248.27525372629</v>
      </c>
      <c r="R827" s="109">
        <f ca="1">SUM(R814:R826)</f>
        <v>9747907.305135902</v>
      </c>
      <c r="S827" s="716">
        <f ca="1">R827-'[113](C) Rev at 2016PGARate'!R827</f>
        <v>0</v>
      </c>
    </row>
    <row r="828" spans="2:19">
      <c r="C828" s="4" t="s">
        <v>454</v>
      </c>
      <c r="F828" s="110">
        <f t="shared" ref="F828:R828" ca="1" si="277">F827-F811</f>
        <v>0</v>
      </c>
      <c r="G828" s="110">
        <f t="shared" ca="1" si="277"/>
        <v>0</v>
      </c>
      <c r="H828" s="110">
        <f t="shared" ca="1" si="277"/>
        <v>0</v>
      </c>
      <c r="I828" s="110">
        <f t="shared" ca="1" si="277"/>
        <v>0</v>
      </c>
      <c r="J828" s="110">
        <f t="shared" ca="1" si="277"/>
        <v>0</v>
      </c>
      <c r="K828" s="110">
        <f t="shared" ca="1" si="277"/>
        <v>0</v>
      </c>
      <c r="L828" s="110">
        <f t="shared" ca="1" si="277"/>
        <v>0</v>
      </c>
      <c r="M828" s="110">
        <f t="shared" ca="1" si="277"/>
        <v>0</v>
      </c>
      <c r="N828" s="110">
        <f t="shared" ca="1" si="277"/>
        <v>0</v>
      </c>
      <c r="O828" s="110">
        <f t="shared" ca="1" si="277"/>
        <v>0</v>
      </c>
      <c r="P828" s="110">
        <f t="shared" ca="1" si="277"/>
        <v>0</v>
      </c>
      <c r="Q828" s="110">
        <f t="shared" ca="1" si="277"/>
        <v>0</v>
      </c>
      <c r="R828" s="110">
        <f t="shared" ca="1" si="277"/>
        <v>0</v>
      </c>
    </row>
    <row r="829" spans="2:19">
      <c r="F829" s="110"/>
      <c r="G829" s="110"/>
      <c r="H829" s="110"/>
      <c r="I829" s="110"/>
      <c r="J829" s="110"/>
      <c r="K829" s="110"/>
      <c r="L829" s="110"/>
      <c r="M829" s="110"/>
      <c r="N829" s="110"/>
      <c r="O829" s="110"/>
      <c r="P829" s="110"/>
      <c r="Q829" s="110"/>
      <c r="R829" s="110"/>
    </row>
    <row r="830" spans="2:19">
      <c r="B830" s="4" t="s">
        <v>455</v>
      </c>
      <c r="F830" s="104"/>
      <c r="G830" s="104"/>
      <c r="H830" s="104"/>
      <c r="I830" s="104"/>
      <c r="J830" s="104"/>
      <c r="K830" s="104"/>
      <c r="L830" s="104"/>
      <c r="M830" s="104"/>
      <c r="N830" s="104"/>
      <c r="O830" s="104"/>
      <c r="P830" s="104"/>
      <c r="Q830" s="104"/>
      <c r="R830" s="104"/>
    </row>
    <row r="831" spans="2:19">
      <c r="C831" s="12" t="s">
        <v>456</v>
      </c>
      <c r="D831" s="12">
        <v>16</v>
      </c>
      <c r="F831" s="159">
        <f t="shared" ref="F831:Q831" ca="1" si="278">F16</f>
        <v>843.66700000000003</v>
      </c>
      <c r="G831" s="159">
        <f t="shared" ca="1" si="278"/>
        <v>830.59199999999998</v>
      </c>
      <c r="H831" s="159">
        <f t="shared" ca="1" si="278"/>
        <v>807.86599999999999</v>
      </c>
      <c r="I831" s="159">
        <f t="shared" ca="1" si="278"/>
        <v>789.01199999999994</v>
      </c>
      <c r="J831" s="159">
        <f t="shared" ca="1" si="278"/>
        <v>758.72900000000004</v>
      </c>
      <c r="K831" s="159">
        <f t="shared" ca="1" si="278"/>
        <v>801.57600000000002</v>
      </c>
      <c r="L831" s="159">
        <f t="shared" ca="1" si="278"/>
        <v>808.22799999999984</v>
      </c>
      <c r="M831" s="159">
        <f t="shared" ca="1" si="278"/>
        <v>828.98500000000001</v>
      </c>
      <c r="N831" s="159">
        <f t="shared" ca="1" si="278"/>
        <v>769.97599999999989</v>
      </c>
      <c r="O831" s="159">
        <f t="shared" ca="1" si="278"/>
        <v>824.70100000000002</v>
      </c>
      <c r="P831" s="159">
        <f t="shared" ca="1" si="278"/>
        <v>824.07</v>
      </c>
      <c r="Q831" s="159">
        <f t="shared" ca="1" si="278"/>
        <v>802.58699999999999</v>
      </c>
      <c r="R831" s="104">
        <f t="shared" ref="R831:R843" ca="1" si="279">SUM(F831:Q831)</f>
        <v>9689.9889999999996</v>
      </c>
      <c r="S831" s="716">
        <f ca="1">R831-'[113](C) Rev at 2016PGARate'!R831</f>
        <v>0</v>
      </c>
    </row>
    <row r="832" spans="2:19">
      <c r="C832" s="4" t="s">
        <v>421</v>
      </c>
      <c r="D832" s="4">
        <v>23</v>
      </c>
      <c r="F832" s="104">
        <f t="shared" ref="F832:Q832" ca="1" si="280">F34</f>
        <v>42897331.461000003</v>
      </c>
      <c r="G832" s="104">
        <f t="shared" ca="1" si="280"/>
        <v>62231323.408999994</v>
      </c>
      <c r="H832" s="104">
        <f t="shared" ca="1" si="280"/>
        <v>96653307.501000002</v>
      </c>
      <c r="I832" s="104">
        <f t="shared" ca="1" si="280"/>
        <v>91595598.991999999</v>
      </c>
      <c r="J832" s="104">
        <f t="shared" ca="1" si="280"/>
        <v>77635007.008000001</v>
      </c>
      <c r="K832" s="104">
        <f t="shared" ca="1" si="280"/>
        <v>65304168.060000002</v>
      </c>
      <c r="L832" s="104">
        <f t="shared" ca="1" si="280"/>
        <v>45772321.185000002</v>
      </c>
      <c r="M832" s="104">
        <f t="shared" ca="1" si="280"/>
        <v>28825584.690000001</v>
      </c>
      <c r="N832" s="104">
        <f t="shared" ca="1" si="280"/>
        <v>19259250.386999998</v>
      </c>
      <c r="O832" s="104">
        <f t="shared" ca="1" si="280"/>
        <v>14539363.1</v>
      </c>
      <c r="P832" s="104">
        <f t="shared" ca="1" si="280"/>
        <v>13454917.184</v>
      </c>
      <c r="Q832" s="104">
        <f t="shared" ca="1" si="280"/>
        <v>19362978.105999999</v>
      </c>
      <c r="R832" s="104">
        <f t="shared" ca="1" si="279"/>
        <v>577531151.08299994</v>
      </c>
      <c r="S832" s="716">
        <f ca="1">R832-'[113](C) Rev at 2016PGARate'!R832</f>
        <v>56673770.999999881</v>
      </c>
    </row>
    <row r="833" spans="2:19">
      <c r="C833" s="4" t="s">
        <v>422</v>
      </c>
      <c r="D833" s="4">
        <v>53</v>
      </c>
      <c r="F833" s="104">
        <f t="shared" ref="F833:Q833" ca="1" si="281">F52</f>
        <v>18.731000000000002</v>
      </c>
      <c r="G833" s="104">
        <f t="shared" ca="1" si="281"/>
        <v>24.811</v>
      </c>
      <c r="H833" s="104">
        <f t="shared" ca="1" si="281"/>
        <v>33.003999999999998</v>
      </c>
      <c r="I833" s="104">
        <f t="shared" ca="1" si="281"/>
        <v>33.353999999999999</v>
      </c>
      <c r="J833" s="104">
        <f t="shared" ca="1" si="281"/>
        <v>30.581</v>
      </c>
      <c r="K833" s="104">
        <f t="shared" ca="1" si="281"/>
        <v>31.948</v>
      </c>
      <c r="L833" s="104">
        <f t="shared" ca="1" si="281"/>
        <v>24.841000000000001</v>
      </c>
      <c r="M833" s="104">
        <f t="shared" ca="1" si="281"/>
        <v>21.797000000000001</v>
      </c>
      <c r="N833" s="104">
        <f t="shared" ca="1" si="281"/>
        <v>17.646999999999998</v>
      </c>
      <c r="O833" s="104">
        <f t="shared" ca="1" si="281"/>
        <v>5.0419999999999998</v>
      </c>
      <c r="P833" s="104">
        <f t="shared" ca="1" si="281"/>
        <v>3.782</v>
      </c>
      <c r="Q833" s="104">
        <f t="shared" ca="1" si="281"/>
        <v>3.867</v>
      </c>
      <c r="R833" s="104">
        <f t="shared" ca="1" si="279"/>
        <v>249.405</v>
      </c>
      <c r="S833" s="716">
        <f ca="1">R833-'[113](C) Rev at 2016PGARate'!R833</f>
        <v>0</v>
      </c>
    </row>
    <row r="834" spans="2:19">
      <c r="C834" s="4" t="s">
        <v>423</v>
      </c>
      <c r="D834" s="4">
        <v>31</v>
      </c>
      <c r="F834" s="104">
        <f t="shared" ref="F834:Q834" ca="1" si="282">F71</f>
        <v>14337785.007999999</v>
      </c>
      <c r="G834" s="104">
        <f t="shared" ca="1" si="282"/>
        <v>20134386.640999999</v>
      </c>
      <c r="H834" s="104">
        <f t="shared" ca="1" si="282"/>
        <v>30436097.739999998</v>
      </c>
      <c r="I834" s="104">
        <f t="shared" ca="1" si="282"/>
        <v>29591261.298999999</v>
      </c>
      <c r="J834" s="104">
        <f t="shared" ca="1" si="282"/>
        <v>24843475.631999999</v>
      </c>
      <c r="K834" s="104">
        <f t="shared" ca="1" si="282"/>
        <v>21624883.713</v>
      </c>
      <c r="L834" s="104">
        <f t="shared" ca="1" si="282"/>
        <v>15575922.878</v>
      </c>
      <c r="M834" s="104">
        <f t="shared" ca="1" si="282"/>
        <v>11230900.365</v>
      </c>
      <c r="N834" s="104">
        <f t="shared" ca="1" si="282"/>
        <v>8756016.8690000009</v>
      </c>
      <c r="O834" s="104">
        <f t="shared" ca="1" si="282"/>
        <v>7677067.9900000002</v>
      </c>
      <c r="P834" s="104">
        <f t="shared" ca="1" si="282"/>
        <v>7480555.2740000002</v>
      </c>
      <c r="Q834" s="104">
        <f t="shared" ca="1" si="282"/>
        <v>8716597.341</v>
      </c>
      <c r="R834" s="104">
        <f t="shared" ca="1" si="279"/>
        <v>200404950.74999997</v>
      </c>
      <c r="S834" s="716">
        <f ca="1">R834-'[113](C) Rev at 2016PGARate'!R834</f>
        <v>13948766</v>
      </c>
    </row>
    <row r="835" spans="2:19">
      <c r="C835" s="4" t="s">
        <v>425</v>
      </c>
      <c r="D835" s="4">
        <v>41</v>
      </c>
      <c r="F835" s="104">
        <f t="shared" ref="F835:Q835" ca="1" si="283">F101</f>
        <v>4241810.8130000001</v>
      </c>
      <c r="G835" s="104">
        <f t="shared" ca="1" si="283"/>
        <v>5384406.6449999996</v>
      </c>
      <c r="H835" s="104">
        <f t="shared" ca="1" si="283"/>
        <v>7185727.438000001</v>
      </c>
      <c r="I835" s="104">
        <f t="shared" ca="1" si="283"/>
        <v>7082361.9689999996</v>
      </c>
      <c r="J835" s="104">
        <f t="shared" ca="1" si="283"/>
        <v>6208005.3450000007</v>
      </c>
      <c r="K835" s="104">
        <f t="shared" ca="1" si="283"/>
        <v>5847432.0899999999</v>
      </c>
      <c r="L835" s="104">
        <f t="shared" ca="1" si="283"/>
        <v>4583899.4060000004</v>
      </c>
      <c r="M835" s="104">
        <f t="shared" ca="1" si="283"/>
        <v>3677961.4049999998</v>
      </c>
      <c r="N835" s="104">
        <f t="shared" ca="1" si="283"/>
        <v>2943456.4589999998</v>
      </c>
      <c r="O835" s="104">
        <f t="shared" ca="1" si="283"/>
        <v>2501770.79</v>
      </c>
      <c r="P835" s="104">
        <f t="shared" ca="1" si="283"/>
        <v>2440093.7200000002</v>
      </c>
      <c r="Q835" s="104">
        <f t="shared" ca="1" si="283"/>
        <v>2881578.1740000001</v>
      </c>
      <c r="R835" s="104">
        <f t="shared" ca="1" si="279"/>
        <v>54978504.254000001</v>
      </c>
      <c r="S835" s="716">
        <f ca="1">R835-'[113](C) Rev at 2016PGARate'!R835</f>
        <v>2905608</v>
      </c>
    </row>
    <row r="836" spans="2:19">
      <c r="C836" s="4" t="s">
        <v>429</v>
      </c>
      <c r="D836" s="4">
        <v>85</v>
      </c>
      <c r="F836" s="104">
        <f t="shared" ref="F836:Q836" ca="1" si="284">F280</f>
        <v>1253946.5379999999</v>
      </c>
      <c r="G836" s="104">
        <f t="shared" ca="1" si="284"/>
        <v>1489119.2</v>
      </c>
      <c r="H836" s="104">
        <f t="shared" ca="1" si="284"/>
        <v>1911937.1919999998</v>
      </c>
      <c r="I836" s="104">
        <f t="shared" ca="1" si="284"/>
        <v>1950574.56</v>
      </c>
      <c r="J836" s="104">
        <f t="shared" ca="1" si="284"/>
        <v>1737153.3489999999</v>
      </c>
      <c r="K836" s="104">
        <f t="shared" ca="1" si="284"/>
        <v>1667703.0589999999</v>
      </c>
      <c r="L836" s="104">
        <f t="shared" ca="1" si="284"/>
        <v>1313698.1000000001</v>
      </c>
      <c r="M836" s="104">
        <f t="shared" ca="1" si="284"/>
        <v>986245.44100000011</v>
      </c>
      <c r="N836" s="104">
        <f t="shared" ca="1" si="284"/>
        <v>726715.47200000007</v>
      </c>
      <c r="O836" s="104">
        <f t="shared" ca="1" si="284"/>
        <v>684020.19099999999</v>
      </c>
      <c r="P836" s="104">
        <f t="shared" ca="1" si="284"/>
        <v>657180.80900000001</v>
      </c>
      <c r="Q836" s="104">
        <f t="shared" ca="1" si="284"/>
        <v>554907.1</v>
      </c>
      <c r="R836" s="104">
        <f t="shared" ca="1" si="279"/>
        <v>14933201.010999998</v>
      </c>
      <c r="S836" s="716">
        <f ca="1">R836-'[113](C) Rev at 2016PGARate'!R836</f>
        <v>883117</v>
      </c>
    </row>
    <row r="837" spans="2:19">
      <c r="C837" s="4" t="s">
        <v>430</v>
      </c>
      <c r="D837" s="4">
        <v>86</v>
      </c>
      <c r="F837" s="104">
        <f t="shared" ref="F837:Q837" ca="1" si="285">F323</f>
        <v>793439.07199999993</v>
      </c>
      <c r="G837" s="104">
        <f t="shared" ca="1" si="285"/>
        <v>966331.33200000005</v>
      </c>
      <c r="H837" s="104">
        <f t="shared" ca="1" si="285"/>
        <v>1324533.8640000001</v>
      </c>
      <c r="I837" s="104">
        <f t="shared" ca="1" si="285"/>
        <v>1320645.7409999999</v>
      </c>
      <c r="J837" s="104">
        <f t="shared" ca="1" si="285"/>
        <v>1191519.983</v>
      </c>
      <c r="K837" s="104">
        <f t="shared" ca="1" si="285"/>
        <v>1062259.2579999999</v>
      </c>
      <c r="L837" s="104">
        <f t="shared" ca="1" si="285"/>
        <v>785759.43299999996</v>
      </c>
      <c r="M837" s="104">
        <f t="shared" ca="1" si="285"/>
        <v>521401.23100000003</v>
      </c>
      <c r="N837" s="104">
        <f t="shared" ca="1" si="285"/>
        <v>351432.734</v>
      </c>
      <c r="O837" s="104">
        <f t="shared" ca="1" si="285"/>
        <v>211648.10800000001</v>
      </c>
      <c r="P837" s="104">
        <f t="shared" ca="1" si="285"/>
        <v>200004.37</v>
      </c>
      <c r="Q837" s="104">
        <f t="shared" ca="1" si="285"/>
        <v>311274.109</v>
      </c>
      <c r="R837" s="104">
        <f t="shared" ca="1" si="279"/>
        <v>9040249.2349999994</v>
      </c>
      <c r="S837" s="716">
        <f ca="1">R837-'[113](C) Rev at 2016PGARate'!R837</f>
        <v>1049219.9999999991</v>
      </c>
    </row>
    <row r="838" spans="2:19">
      <c r="C838" s="4" t="s">
        <v>431</v>
      </c>
      <c r="D838" s="4">
        <v>87</v>
      </c>
      <c r="F838" s="104">
        <f t="shared" ref="F838:Q838" ca="1" si="286">F373</f>
        <v>1828874.1059999997</v>
      </c>
      <c r="G838" s="104">
        <f t="shared" ca="1" si="286"/>
        <v>2169692.088</v>
      </c>
      <c r="H838" s="104">
        <f t="shared" ca="1" si="286"/>
        <v>2645547.42</v>
      </c>
      <c r="I838" s="104">
        <f t="shared" ca="1" si="286"/>
        <v>2779902.6660000002</v>
      </c>
      <c r="J838" s="104">
        <f t="shared" ca="1" si="286"/>
        <v>2404527.4210000001</v>
      </c>
      <c r="K838" s="104">
        <f t="shared" ca="1" si="286"/>
        <v>2315574.165</v>
      </c>
      <c r="L838" s="104">
        <f t="shared" ca="1" si="286"/>
        <v>1976999.811</v>
      </c>
      <c r="M838" s="104">
        <f t="shared" ca="1" si="286"/>
        <v>1668820.1310000001</v>
      </c>
      <c r="N838" s="104">
        <f t="shared" ca="1" si="286"/>
        <v>1372126.3689999999</v>
      </c>
      <c r="O838" s="104">
        <f t="shared" ca="1" si="286"/>
        <v>1364669.4919999999</v>
      </c>
      <c r="P838" s="104">
        <f t="shared" ca="1" si="286"/>
        <v>1339088.034</v>
      </c>
      <c r="Q838" s="104">
        <f t="shared" ca="1" si="286"/>
        <v>1445559.585</v>
      </c>
      <c r="R838" s="104">
        <f t="shared" ca="1" si="279"/>
        <v>23311381.288000003</v>
      </c>
      <c r="S838" s="716">
        <f ca="1">R838-'[113](C) Rev at 2016PGARate'!R838</f>
        <v>980058</v>
      </c>
    </row>
    <row r="839" spans="2:19">
      <c r="C839" s="4" t="s">
        <v>432</v>
      </c>
      <c r="D839" s="4">
        <v>31</v>
      </c>
      <c r="F839" s="104">
        <f t="shared" ref="F839:Q839" ca="1" si="287">F408</f>
        <v>1071325.6949999998</v>
      </c>
      <c r="G839" s="104">
        <f t="shared" ca="1" si="287"/>
        <v>1310837.8740000001</v>
      </c>
      <c r="H839" s="104">
        <f t="shared" ca="1" si="287"/>
        <v>2211944.1660000002</v>
      </c>
      <c r="I839" s="104">
        <f t="shared" ca="1" si="287"/>
        <v>2181458.2340000002</v>
      </c>
      <c r="J839" s="104">
        <f t="shared" ca="1" si="287"/>
        <v>1878675.129</v>
      </c>
      <c r="K839" s="104">
        <f t="shared" ca="1" si="287"/>
        <v>1577275.68</v>
      </c>
      <c r="L839" s="104">
        <f t="shared" ca="1" si="287"/>
        <v>1174450.784</v>
      </c>
      <c r="M839" s="104">
        <f t="shared" ca="1" si="287"/>
        <v>759469.05900000001</v>
      </c>
      <c r="N839" s="104">
        <f t="shared" ca="1" si="287"/>
        <v>546529.9</v>
      </c>
      <c r="O839" s="104">
        <f t="shared" ca="1" si="287"/>
        <v>496779.53200000001</v>
      </c>
      <c r="P839" s="104">
        <f t="shared" ca="1" si="287"/>
        <v>427025.05599999998</v>
      </c>
      <c r="Q839" s="104">
        <f t="shared" ca="1" si="287"/>
        <v>523501.43400000001</v>
      </c>
      <c r="R839" s="104">
        <f t="shared" ca="1" si="279"/>
        <v>14159272.543000001</v>
      </c>
      <c r="S839" s="716">
        <f ca="1">R839-'[113](C) Rev at 2016PGARate'!R839</f>
        <v>1729684</v>
      </c>
    </row>
    <row r="840" spans="2:19">
      <c r="C840" s="4" t="s">
        <v>433</v>
      </c>
      <c r="D840" s="4">
        <v>41</v>
      </c>
      <c r="F840" s="104">
        <f t="shared" ref="F840:Q840" ca="1" si="288">F438</f>
        <v>1032448.183</v>
      </c>
      <c r="G840" s="104">
        <f t="shared" ca="1" si="288"/>
        <v>1067028.827</v>
      </c>
      <c r="H840" s="104">
        <f t="shared" ca="1" si="288"/>
        <v>1063328.4780000001</v>
      </c>
      <c r="I840" s="104">
        <f t="shared" ca="1" si="288"/>
        <v>1082244.088</v>
      </c>
      <c r="J840" s="104">
        <f t="shared" ca="1" si="288"/>
        <v>979025.03600000008</v>
      </c>
      <c r="K840" s="104">
        <f t="shared" ca="1" si="288"/>
        <v>1029266.787</v>
      </c>
      <c r="L840" s="104">
        <f t="shared" ca="1" si="288"/>
        <v>919553.14699999988</v>
      </c>
      <c r="M840" s="104">
        <f t="shared" ca="1" si="288"/>
        <v>834281.25399999996</v>
      </c>
      <c r="N840" s="104">
        <f t="shared" ca="1" si="288"/>
        <v>751541.83400000003</v>
      </c>
      <c r="O840" s="104">
        <f t="shared" ca="1" si="288"/>
        <v>726665.20600000001</v>
      </c>
      <c r="P840" s="104">
        <f t="shared" ca="1" si="288"/>
        <v>754256.90800000005</v>
      </c>
      <c r="Q840" s="104">
        <f t="shared" ca="1" si="288"/>
        <v>772506.21100000001</v>
      </c>
      <c r="R840" s="104">
        <f t="shared" ca="1" si="279"/>
        <v>11012145.958999999</v>
      </c>
      <c r="S840" s="716">
        <f ca="1">R840-'[113](C) Rev at 2016PGARate'!R840</f>
        <v>198856</v>
      </c>
    </row>
    <row r="841" spans="2:19">
      <c r="C841" s="4" t="s">
        <v>438</v>
      </c>
      <c r="D841" s="4">
        <v>85</v>
      </c>
      <c r="F841" s="104">
        <f t="shared" ref="F841:Q841" ca="1" si="289">F629</f>
        <v>81949.656999999992</v>
      </c>
      <c r="G841" s="104">
        <f t="shared" ca="1" si="289"/>
        <v>184534.97</v>
      </c>
      <c r="H841" s="104">
        <f t="shared" ca="1" si="289"/>
        <v>231301.13099999999</v>
      </c>
      <c r="I841" s="104">
        <f t="shared" ca="1" si="289"/>
        <v>197826.00600000002</v>
      </c>
      <c r="J841" s="104">
        <f t="shared" ca="1" si="289"/>
        <v>174933.33900000001</v>
      </c>
      <c r="K841" s="104">
        <f t="shared" ca="1" si="289"/>
        <v>205732.81099999999</v>
      </c>
      <c r="L841" s="104">
        <f t="shared" ca="1" si="289"/>
        <v>220761.351</v>
      </c>
      <c r="M841" s="104">
        <f t="shared" ca="1" si="289"/>
        <v>201525.47</v>
      </c>
      <c r="N841" s="104">
        <f t="shared" ca="1" si="289"/>
        <v>188026.69</v>
      </c>
      <c r="O841" s="104">
        <f t="shared" ca="1" si="289"/>
        <v>165855.402</v>
      </c>
      <c r="P841" s="104">
        <f t="shared" ca="1" si="289"/>
        <v>192964.42200000002</v>
      </c>
      <c r="Q841" s="104">
        <f t="shared" ca="1" si="289"/>
        <v>161183.179</v>
      </c>
      <c r="R841" s="104">
        <f t="shared" ca="1" si="279"/>
        <v>2206594.4279999998</v>
      </c>
      <c r="S841" s="716">
        <f ca="1">R841-'[113](C) Rev at 2016PGARate'!R841</f>
        <v>0</v>
      </c>
    </row>
    <row r="842" spans="2:19">
      <c r="C842" s="4" t="s">
        <v>439</v>
      </c>
      <c r="D842" s="4">
        <v>86</v>
      </c>
      <c r="F842" s="104">
        <f t="shared" ref="F842:Q842" ca="1" si="290">F672</f>
        <v>13156.929</v>
      </c>
      <c r="G842" s="104">
        <f t="shared" ca="1" si="290"/>
        <v>26184.205999999998</v>
      </c>
      <c r="H842" s="104">
        <f t="shared" ca="1" si="290"/>
        <v>103222.136</v>
      </c>
      <c r="I842" s="104">
        <f t="shared" ca="1" si="290"/>
        <v>219171.81599999999</v>
      </c>
      <c r="J842" s="104">
        <f t="shared" ca="1" si="290"/>
        <v>199241.50599999999</v>
      </c>
      <c r="K842" s="104">
        <f t="shared" ca="1" si="290"/>
        <v>78072.238000000012</v>
      </c>
      <c r="L842" s="104">
        <f t="shared" ca="1" si="290"/>
        <v>10374.351000000001</v>
      </c>
      <c r="M842" s="104">
        <f t="shared" ca="1" si="290"/>
        <v>9224.107</v>
      </c>
      <c r="N842" s="104">
        <f t="shared" ca="1" si="290"/>
        <v>7884.28</v>
      </c>
      <c r="O842" s="104">
        <f t="shared" ca="1" si="290"/>
        <v>32836.861000000004</v>
      </c>
      <c r="P842" s="104">
        <f t="shared" ca="1" si="290"/>
        <v>90805.736999999994</v>
      </c>
      <c r="Q842" s="104">
        <f t="shared" ca="1" si="290"/>
        <v>95606.127999999997</v>
      </c>
      <c r="R842" s="104">
        <f t="shared" ca="1" si="279"/>
        <v>885780.29500000004</v>
      </c>
      <c r="S842" s="716">
        <f ca="1">R842-'[113](C) Rev at 2016PGARate'!R842</f>
        <v>0</v>
      </c>
    </row>
    <row r="843" spans="2:19">
      <c r="C843" s="4" t="s">
        <v>440</v>
      </c>
      <c r="D843" s="4">
        <v>87</v>
      </c>
      <c r="F843" s="104">
        <f ca="1">F722</f>
        <v>0</v>
      </c>
      <c r="G843" s="104">
        <f t="shared" ref="G843:Q843" ca="1" si="291">G722</f>
        <v>0</v>
      </c>
      <c r="H843" s="104">
        <f t="shared" ca="1" si="291"/>
        <v>0</v>
      </c>
      <c r="I843" s="104">
        <f t="shared" ca="1" si="291"/>
        <v>0</v>
      </c>
      <c r="J843" s="104">
        <f t="shared" ca="1" si="291"/>
        <v>0</v>
      </c>
      <c r="K843" s="104">
        <f t="shared" ca="1" si="291"/>
        <v>0</v>
      </c>
      <c r="L843" s="104">
        <f t="shared" ca="1" si="291"/>
        <v>0</v>
      </c>
      <c r="M843" s="104">
        <f t="shared" ca="1" si="291"/>
        <v>0</v>
      </c>
      <c r="N843" s="104">
        <f t="shared" ca="1" si="291"/>
        <v>0</v>
      </c>
      <c r="O843" s="104">
        <f t="shared" ca="1" si="291"/>
        <v>0</v>
      </c>
      <c r="P843" s="104">
        <f t="shared" ca="1" si="291"/>
        <v>0</v>
      </c>
      <c r="Q843" s="104">
        <f t="shared" ca="1" si="291"/>
        <v>0</v>
      </c>
      <c r="R843" s="104">
        <f t="shared" ca="1" si="279"/>
        <v>0</v>
      </c>
      <c r="S843" s="716">
        <f ca="1">R843-'[113](C) Rev at 2016PGARate'!R843</f>
        <v>0</v>
      </c>
    </row>
    <row r="844" spans="2:19">
      <c r="C844" s="4" t="s">
        <v>457</v>
      </c>
      <c r="F844" s="109">
        <f t="shared" ref="F844:R844" ca="1" si="292">SUM(F831:F843)</f>
        <v>67552929.860000014</v>
      </c>
      <c r="G844" s="109">
        <f t="shared" ca="1" si="292"/>
        <v>94964700.594999999</v>
      </c>
      <c r="H844" s="109">
        <f t="shared" ca="1" si="292"/>
        <v>143767787.93599999</v>
      </c>
      <c r="I844" s="109">
        <f t="shared" ca="1" si="292"/>
        <v>138001867.73700002</v>
      </c>
      <c r="J844" s="109">
        <f t="shared" ca="1" si="292"/>
        <v>117252353.058</v>
      </c>
      <c r="K844" s="109">
        <f t="shared" ca="1" si="292"/>
        <v>100713201.38500002</v>
      </c>
      <c r="L844" s="109">
        <f t="shared" ca="1" si="292"/>
        <v>72334573.514999986</v>
      </c>
      <c r="M844" s="109">
        <f t="shared" ca="1" si="292"/>
        <v>48716263.934999995</v>
      </c>
      <c r="N844" s="109">
        <f t="shared" ca="1" si="292"/>
        <v>34903768.616999999</v>
      </c>
      <c r="O844" s="109">
        <f t="shared" ref="O844:Q844" ca="1" si="293">SUM(O831:O843)</f>
        <v>28401506.414999995</v>
      </c>
      <c r="P844" s="109">
        <f t="shared" ca="1" si="293"/>
        <v>27037719.366</v>
      </c>
      <c r="Q844" s="109">
        <f t="shared" ca="1" si="293"/>
        <v>34826497.821000002</v>
      </c>
      <c r="R844" s="109">
        <f t="shared" ca="1" si="292"/>
        <v>908473170.23999977</v>
      </c>
      <c r="S844" s="108">
        <f ca="1">R844-'[113](C) Rev at 2016PGARate'!R844</f>
        <v>78369079.999999881</v>
      </c>
    </row>
    <row r="846" spans="2:19">
      <c r="B846" s="4" t="s">
        <v>458</v>
      </c>
    </row>
    <row r="847" spans="2:19">
      <c r="C847" s="4" t="s">
        <v>424</v>
      </c>
      <c r="D847" s="711" t="s">
        <v>382</v>
      </c>
      <c r="F847" s="104">
        <f t="shared" ref="F847:Q847" ca="1" si="294">F132</f>
        <v>690.24</v>
      </c>
      <c r="G847" s="104">
        <f t="shared" ca="1" si="294"/>
        <v>2638.01</v>
      </c>
      <c r="H847" s="104">
        <f t="shared" ca="1" si="294"/>
        <v>3281.49</v>
      </c>
      <c r="I847" s="104">
        <f t="shared" ca="1" si="294"/>
        <v>3247.94</v>
      </c>
      <c r="J847" s="104">
        <f t="shared" ca="1" si="294"/>
        <v>2197.9499999999998</v>
      </c>
      <c r="K847" s="104">
        <f t="shared" ca="1" si="294"/>
        <v>2214.73</v>
      </c>
      <c r="L847" s="104">
        <f t="shared" ca="1" si="294"/>
        <v>1548.25</v>
      </c>
      <c r="M847" s="104">
        <f t="shared" ca="1" si="294"/>
        <v>1312.89</v>
      </c>
      <c r="N847" s="104">
        <f t="shared" ca="1" si="294"/>
        <v>1142.98</v>
      </c>
      <c r="O847" s="104">
        <f t="shared" ca="1" si="294"/>
        <v>1219.27</v>
      </c>
      <c r="P847" s="104">
        <f t="shared" ca="1" si="294"/>
        <v>1595.52</v>
      </c>
      <c r="Q847" s="104">
        <f t="shared" ca="1" si="294"/>
        <v>1791.66</v>
      </c>
      <c r="R847" s="104">
        <f ca="1">R132</f>
        <v>22880.93</v>
      </c>
      <c r="S847" s="345">
        <f ca="1">R847-'[113](C) Rev at 2016PGARate'!R847</f>
        <v>0</v>
      </c>
    </row>
    <row r="848" spans="2:19">
      <c r="C848" s="4" t="s">
        <v>459</v>
      </c>
      <c r="D848" s="711" t="s">
        <v>386</v>
      </c>
      <c r="F848" s="104">
        <f t="shared" ref="F848:Q848" ca="1" si="295">F160</f>
        <v>814694.14</v>
      </c>
      <c r="G848" s="104">
        <f t="shared" ca="1" si="295"/>
        <v>924955.16</v>
      </c>
      <c r="H848" s="104">
        <f t="shared" ca="1" si="295"/>
        <v>1025062.48</v>
      </c>
      <c r="I848" s="104">
        <f t="shared" ca="1" si="295"/>
        <v>1025091.48</v>
      </c>
      <c r="J848" s="104">
        <f t="shared" ca="1" si="295"/>
        <v>936347.76</v>
      </c>
      <c r="K848" s="104">
        <f t="shared" ca="1" si="295"/>
        <v>999981.85</v>
      </c>
      <c r="L848" s="104">
        <f t="shared" ca="1" si="295"/>
        <v>860573.08000000007</v>
      </c>
      <c r="M848" s="104">
        <f t="shared" ca="1" si="295"/>
        <v>801403.08</v>
      </c>
      <c r="N848" s="104">
        <f t="shared" ca="1" si="295"/>
        <v>780207.87000000011</v>
      </c>
      <c r="O848" s="104">
        <f t="shared" ca="1" si="295"/>
        <v>718890.81</v>
      </c>
      <c r="P848" s="104">
        <f t="shared" ca="1" si="295"/>
        <v>759239.24</v>
      </c>
      <c r="Q848" s="104">
        <f t="shared" ca="1" si="295"/>
        <v>738568.31</v>
      </c>
      <c r="R848" s="104">
        <f ca="1">R160</f>
        <v>10385015.260000002</v>
      </c>
      <c r="S848" s="345">
        <f ca="1">R848-'[113](C) Rev at 2016PGARate'!R848</f>
        <v>256505</v>
      </c>
    </row>
    <row r="849" spans="2:21">
      <c r="C849" s="4" t="s">
        <v>460</v>
      </c>
      <c r="D849" s="711" t="s">
        <v>390</v>
      </c>
      <c r="F849" s="104">
        <f t="shared" ref="F849:Q849" ca="1" si="296">F196</f>
        <v>2030729.9500000002</v>
      </c>
      <c r="G849" s="104">
        <f t="shared" ca="1" si="296"/>
        <v>2164784.48</v>
      </c>
      <c r="H849" s="104">
        <f t="shared" ca="1" si="296"/>
        <v>2425237.4899999998</v>
      </c>
      <c r="I849" s="104">
        <f t="shared" ca="1" si="296"/>
        <v>2301684.56</v>
      </c>
      <c r="J849" s="104">
        <f t="shared" ca="1" si="296"/>
        <v>2075860.96</v>
      </c>
      <c r="K849" s="104">
        <f t="shared" ca="1" si="296"/>
        <v>2133345.71</v>
      </c>
      <c r="L849" s="104">
        <f t="shared" ca="1" si="296"/>
        <v>1945606.36</v>
      </c>
      <c r="M849" s="104">
        <f t="shared" ca="1" si="296"/>
        <v>1917454.94</v>
      </c>
      <c r="N849" s="104">
        <f t="shared" ca="1" si="296"/>
        <v>1739315.7100000002</v>
      </c>
      <c r="O849" s="104">
        <f t="shared" ca="1" si="296"/>
        <v>1652962.88</v>
      </c>
      <c r="P849" s="104">
        <f t="shared" ca="1" si="296"/>
        <v>1701215.62</v>
      </c>
      <c r="Q849" s="104">
        <f t="shared" ca="1" si="296"/>
        <v>1750044.56</v>
      </c>
      <c r="R849" s="104">
        <f ca="1">R196</f>
        <v>23838243.220000003</v>
      </c>
      <c r="S849" s="345">
        <f ca="1">R849-'[113](C) Rev at 2016PGARate'!R849</f>
        <v>614985.00000000373</v>
      </c>
    </row>
    <row r="850" spans="2:21">
      <c r="C850" s="4" t="s">
        <v>461</v>
      </c>
      <c r="D850" s="711" t="s">
        <v>395</v>
      </c>
      <c r="F850" s="104">
        <f t="shared" ref="F850:Q850" ca="1" si="297">F237</f>
        <v>1596731.74</v>
      </c>
      <c r="G850" s="104">
        <f t="shared" ca="1" si="297"/>
        <v>1817504</v>
      </c>
      <c r="H850" s="104">
        <f t="shared" ca="1" si="297"/>
        <v>2258420.7799999998</v>
      </c>
      <c r="I850" s="104">
        <f t="shared" ca="1" si="297"/>
        <v>2171151.19</v>
      </c>
      <c r="J850" s="104">
        <f t="shared" ca="1" si="297"/>
        <v>2053395.19</v>
      </c>
      <c r="K850" s="104">
        <f t="shared" ca="1" si="297"/>
        <v>1998704.3900000001</v>
      </c>
      <c r="L850" s="104">
        <f t="shared" ca="1" si="297"/>
        <v>1663092.53</v>
      </c>
      <c r="M850" s="104">
        <f t="shared" ca="1" si="297"/>
        <v>1432692.11</v>
      </c>
      <c r="N850" s="104">
        <f t="shared" ca="1" si="297"/>
        <v>1151746.3999999999</v>
      </c>
      <c r="O850" s="104">
        <f t="shared" ca="1" si="297"/>
        <v>1091624.69</v>
      </c>
      <c r="P850" s="104">
        <f t="shared" ca="1" si="297"/>
        <v>1053947.52</v>
      </c>
      <c r="Q850" s="104">
        <f t="shared" ca="1" si="297"/>
        <v>1096161.1400000001</v>
      </c>
      <c r="R850" s="104">
        <f t="shared" ref="R850:R855" ca="1" si="298">SUM(F850:Q850)</f>
        <v>19385171.68</v>
      </c>
      <c r="S850" s="345">
        <f ca="1">R850-'[113](C) Rev at 2016PGARate'!R850</f>
        <v>1190849</v>
      </c>
    </row>
    <row r="851" spans="2:21">
      <c r="C851" s="4" t="s">
        <v>462</v>
      </c>
      <c r="D851" s="711" t="s">
        <v>386</v>
      </c>
      <c r="F851" s="104">
        <f t="shared" ref="F851:Q851" ca="1" si="299">F477</f>
        <v>590896.19999999995</v>
      </c>
      <c r="G851" s="104">
        <f t="shared" ca="1" si="299"/>
        <v>650215.21</v>
      </c>
      <c r="H851" s="104">
        <f t="shared" ca="1" si="299"/>
        <v>607735.98</v>
      </c>
      <c r="I851" s="104">
        <f t="shared" ca="1" si="299"/>
        <v>652958.76</v>
      </c>
      <c r="J851" s="104">
        <f t="shared" ca="1" si="299"/>
        <v>625003.16</v>
      </c>
      <c r="K851" s="104">
        <f t="shared" ca="1" si="299"/>
        <v>675244.76699999999</v>
      </c>
      <c r="L851" s="104">
        <f t="shared" ca="1" si="299"/>
        <v>596640.41299999994</v>
      </c>
      <c r="M851" s="104">
        <f t="shared" ca="1" si="299"/>
        <v>594169.22</v>
      </c>
      <c r="N851" s="104">
        <f t="shared" ca="1" si="299"/>
        <v>611192.76</v>
      </c>
      <c r="O851" s="104">
        <f t="shared" ca="1" si="299"/>
        <v>520337.70999999996</v>
      </c>
      <c r="P851" s="104">
        <f t="shared" ca="1" si="299"/>
        <v>619539.37</v>
      </c>
      <c r="Q851" s="104">
        <f t="shared" ca="1" si="299"/>
        <v>573177.07999999996</v>
      </c>
      <c r="R851" s="104">
        <f t="shared" ca="1" si="298"/>
        <v>7317110.6299999999</v>
      </c>
      <c r="S851" s="345">
        <f ca="1">R851-'[113](C) Rev at 2016PGARate'!R851</f>
        <v>0</v>
      </c>
    </row>
    <row r="852" spans="2:21">
      <c r="C852" s="4" t="s">
        <v>463</v>
      </c>
      <c r="D852" s="711" t="s">
        <v>390</v>
      </c>
      <c r="F852" s="104">
        <f t="shared" ref="F852:Q852" ca="1" si="300">F513</f>
        <v>4759933.55</v>
      </c>
      <c r="G852" s="104">
        <f t="shared" ca="1" si="300"/>
        <v>4767378.17</v>
      </c>
      <c r="H852" s="104">
        <f t="shared" ca="1" si="300"/>
        <v>4774497.8</v>
      </c>
      <c r="I852" s="104">
        <f t="shared" ca="1" si="300"/>
        <v>4451195.75</v>
      </c>
      <c r="J852" s="104">
        <f t="shared" ca="1" si="300"/>
        <v>4669535.33</v>
      </c>
      <c r="K852" s="104">
        <f t="shared" ca="1" si="300"/>
        <v>4929303.6300000008</v>
      </c>
      <c r="L852" s="104">
        <f t="shared" ca="1" si="300"/>
        <v>4618158.37</v>
      </c>
      <c r="M852" s="104">
        <f t="shared" ca="1" si="300"/>
        <v>4488942.9000000004</v>
      </c>
      <c r="N852" s="104">
        <f t="shared" ca="1" si="300"/>
        <v>4611129.16</v>
      </c>
      <c r="O852" s="104">
        <f t="shared" ca="1" si="300"/>
        <v>4157279.38</v>
      </c>
      <c r="P852" s="104">
        <f t="shared" ca="1" si="300"/>
        <v>4682857.68</v>
      </c>
      <c r="Q852" s="104">
        <f t="shared" ca="1" si="300"/>
        <v>4731610.32</v>
      </c>
      <c r="R852" s="104">
        <f t="shared" ca="1" si="298"/>
        <v>55641822.040000014</v>
      </c>
      <c r="S852" s="345">
        <f ca="1">R852-'[113](C) Rev at 2016PGARate'!R852</f>
        <v>0</v>
      </c>
    </row>
    <row r="853" spans="2:21">
      <c r="C853" s="4" t="s">
        <v>464</v>
      </c>
      <c r="D853" s="711" t="s">
        <v>411</v>
      </c>
      <c r="F853" s="104">
        <f t="shared" ref="F853:Q853" ca="1" si="301">F546</f>
        <v>13447.95</v>
      </c>
      <c r="G853" s="104">
        <f t="shared" ca="1" si="301"/>
        <v>37939.4</v>
      </c>
      <c r="H853" s="104">
        <f t="shared" ca="1" si="301"/>
        <v>36106.870000000003</v>
      </c>
      <c r="I853" s="104">
        <f t="shared" ca="1" si="301"/>
        <v>34461.18</v>
      </c>
      <c r="J853" s="104">
        <f t="shared" ca="1" si="301"/>
        <v>37271.33</v>
      </c>
      <c r="K853" s="104">
        <f t="shared" ca="1" si="301"/>
        <v>41746.400000000001</v>
      </c>
      <c r="L853" s="104">
        <f t="shared" ca="1" si="301"/>
        <v>26449.07</v>
      </c>
      <c r="M853" s="104">
        <f t="shared" ca="1" si="301"/>
        <v>23620.18</v>
      </c>
      <c r="N853" s="104">
        <f t="shared" ca="1" si="301"/>
        <v>33317.79</v>
      </c>
      <c r="O853" s="104">
        <f t="shared" ca="1" si="301"/>
        <v>33609.93</v>
      </c>
      <c r="P853" s="104">
        <f t="shared" ca="1" si="301"/>
        <v>34642.509999999995</v>
      </c>
      <c r="Q853" s="104">
        <f t="shared" ca="1" si="301"/>
        <v>20021.689999999999</v>
      </c>
      <c r="R853" s="104">
        <f t="shared" ca="1" si="298"/>
        <v>372634.3</v>
      </c>
      <c r="S853" s="345">
        <f ca="1">R853-'[113](C) Rev at 2016PGARate'!R853</f>
        <v>0</v>
      </c>
    </row>
    <row r="854" spans="2:21">
      <c r="C854" s="4" t="s">
        <v>465</v>
      </c>
      <c r="D854" s="711" t="s">
        <v>395</v>
      </c>
      <c r="F854" s="104">
        <f t="shared" ref="F854:Q854" ca="1" si="302">F586</f>
        <v>6231727.8200000003</v>
      </c>
      <c r="G854" s="104">
        <f t="shared" ca="1" si="302"/>
        <v>5744011.75</v>
      </c>
      <c r="H854" s="104">
        <f t="shared" ca="1" si="302"/>
        <v>6269611.75</v>
      </c>
      <c r="I854" s="104">
        <f t="shared" ca="1" si="302"/>
        <v>6985361.2999999998</v>
      </c>
      <c r="J854" s="104">
        <f t="shared" ca="1" si="302"/>
        <v>6427529.2800000003</v>
      </c>
      <c r="K854" s="104">
        <f t="shared" ca="1" si="302"/>
        <v>7686722.9399999995</v>
      </c>
      <c r="L854" s="104">
        <f t="shared" ca="1" si="302"/>
        <v>5753042.1299999999</v>
      </c>
      <c r="M854" s="104">
        <f t="shared" ca="1" si="302"/>
        <v>7625519.1600000001</v>
      </c>
      <c r="N854" s="104">
        <f t="shared" ca="1" si="302"/>
        <v>6593520.75</v>
      </c>
      <c r="O854" s="104">
        <f t="shared" ca="1" si="302"/>
        <v>7468966.6500000004</v>
      </c>
      <c r="P854" s="104">
        <f t="shared" ca="1" si="302"/>
        <v>6796438.9900000002</v>
      </c>
      <c r="Q854" s="104">
        <f t="shared" ca="1" si="302"/>
        <v>6309014.75</v>
      </c>
      <c r="R854" s="104">
        <f t="shared" ca="1" si="298"/>
        <v>79891467.270000011</v>
      </c>
      <c r="S854" s="345">
        <f ca="1">R854-'[113](C) Rev at 2016PGARate'!R854</f>
        <v>0</v>
      </c>
    </row>
    <row r="855" spans="2:21">
      <c r="C855" s="4" t="s">
        <v>466</v>
      </c>
      <c r="F855" s="104">
        <f ca="1">F769</f>
        <v>3057947.05</v>
      </c>
      <c r="G855" s="104">
        <f t="shared" ref="G855:Q855" ca="1" si="303">G769</f>
        <v>3637675.07</v>
      </c>
      <c r="H855" s="104">
        <f t="shared" ca="1" si="303"/>
        <v>4152219.4000000004</v>
      </c>
      <c r="I855" s="104">
        <f t="shared" ca="1" si="303"/>
        <v>4268862.2200000007</v>
      </c>
      <c r="J855" s="104">
        <f t="shared" ca="1" si="303"/>
        <v>3939510.67</v>
      </c>
      <c r="K855" s="104">
        <f t="shared" ca="1" si="303"/>
        <v>4038379.4499999997</v>
      </c>
      <c r="L855" s="104">
        <f t="shared" ca="1" si="303"/>
        <v>3356297.61</v>
      </c>
      <c r="M855" s="104">
        <f t="shared" ca="1" si="303"/>
        <v>2699134.99</v>
      </c>
      <c r="N855" s="104">
        <f t="shared" ca="1" si="303"/>
        <v>2249234.02</v>
      </c>
      <c r="O855" s="104">
        <f t="shared" ca="1" si="303"/>
        <v>1956143.7000000002</v>
      </c>
      <c r="P855" s="104">
        <f t="shared" ca="1" si="303"/>
        <v>1845610.4999999998</v>
      </c>
      <c r="Q855" s="104">
        <f t="shared" ca="1" si="303"/>
        <v>2022222.78</v>
      </c>
      <c r="R855" s="104">
        <f t="shared" ca="1" si="298"/>
        <v>37223237.460000001</v>
      </c>
      <c r="S855" s="345">
        <f ca="1">R855-'[113](C) Rev at 2016PGARate'!R855</f>
        <v>2573063</v>
      </c>
    </row>
    <row r="856" spans="2:21">
      <c r="C856" s="4" t="s">
        <v>467</v>
      </c>
      <c r="F856" s="109">
        <f t="shared" ref="F856:R856" ca="1" si="304">SUM(F847:F855)</f>
        <v>19096798.640000001</v>
      </c>
      <c r="G856" s="109">
        <f t="shared" ca="1" si="304"/>
        <v>19747101.25</v>
      </c>
      <c r="H856" s="109">
        <f t="shared" ca="1" si="304"/>
        <v>21552174.039999999</v>
      </c>
      <c r="I856" s="109">
        <f t="shared" ca="1" si="304"/>
        <v>21894014.380000003</v>
      </c>
      <c r="J856" s="109">
        <f t="shared" ca="1" si="304"/>
        <v>20766651.630000003</v>
      </c>
      <c r="K856" s="109">
        <f t="shared" ca="1" si="304"/>
        <v>22505643.866999999</v>
      </c>
      <c r="L856" s="109">
        <f t="shared" ca="1" si="304"/>
        <v>18821407.813000001</v>
      </c>
      <c r="M856" s="109">
        <f t="shared" ca="1" si="304"/>
        <v>19584249.469999999</v>
      </c>
      <c r="N856" s="109">
        <f t="shared" ca="1" si="304"/>
        <v>17770807.440000001</v>
      </c>
      <c r="O856" s="109">
        <f t="shared" ref="O856:Q856" ca="1" si="305">SUM(O847:O855)</f>
        <v>17601035.02</v>
      </c>
      <c r="P856" s="109">
        <f t="shared" ca="1" si="305"/>
        <v>17495086.949999999</v>
      </c>
      <c r="Q856" s="109">
        <f t="shared" ca="1" si="305"/>
        <v>17242612.289999999</v>
      </c>
      <c r="R856" s="109">
        <f t="shared" ca="1" si="304"/>
        <v>234077582.79000005</v>
      </c>
      <c r="S856" s="108">
        <f ca="1">R856-'[113](C) Rev at 2016PGARate'!R856</f>
        <v>4635402</v>
      </c>
    </row>
    <row r="857" spans="2:21">
      <c r="F857" s="110"/>
      <c r="G857" s="110"/>
      <c r="H857" s="110"/>
      <c r="I857" s="110"/>
      <c r="J857" s="110"/>
      <c r="K857" s="110"/>
      <c r="L857" s="110"/>
      <c r="M857" s="110"/>
      <c r="N857" s="110"/>
      <c r="O857" s="110"/>
      <c r="P857" s="110"/>
      <c r="Q857" s="110"/>
      <c r="R857" s="110"/>
      <c r="S857" s="716">
        <f ca="1">R857-'[113](C) Rev at Actual Rates'!R857</f>
        <v>0</v>
      </c>
    </row>
    <row r="858" spans="2:21">
      <c r="B858" s="4" t="s">
        <v>468</v>
      </c>
      <c r="F858" s="109">
        <f t="shared" ref="F858:R858" ca="1" si="306">F844+F856</f>
        <v>86649728.500000015</v>
      </c>
      <c r="G858" s="109">
        <f t="shared" ca="1" si="306"/>
        <v>114711801.845</v>
      </c>
      <c r="H858" s="109">
        <f t="shared" ca="1" si="306"/>
        <v>165319961.97599998</v>
      </c>
      <c r="I858" s="109">
        <f t="shared" ca="1" si="306"/>
        <v>159895882.11700001</v>
      </c>
      <c r="J858" s="109">
        <f t="shared" ca="1" si="306"/>
        <v>138019004.68799999</v>
      </c>
      <c r="K858" s="109">
        <f t="shared" ca="1" si="306"/>
        <v>123218845.25200002</v>
      </c>
      <c r="L858" s="109">
        <f t="shared" ca="1" si="306"/>
        <v>91155981.327999979</v>
      </c>
      <c r="M858" s="109">
        <f t="shared" ca="1" si="306"/>
        <v>68300513.405000001</v>
      </c>
      <c r="N858" s="109">
        <f t="shared" ca="1" si="306"/>
        <v>52674576.056999996</v>
      </c>
      <c r="O858" s="109">
        <f t="shared" ca="1" si="306"/>
        <v>46002541.434999995</v>
      </c>
      <c r="P858" s="109">
        <f t="shared" ca="1" si="306"/>
        <v>44532806.316</v>
      </c>
      <c r="Q858" s="109">
        <f t="shared" ca="1" si="306"/>
        <v>52069110.111000001</v>
      </c>
      <c r="R858" s="109">
        <f t="shared" ca="1" si="306"/>
        <v>1142550753.0299997</v>
      </c>
      <c r="S858" s="108">
        <f ca="1">R858-'[113](C) Rev at 2016PGARate'!R858</f>
        <v>83004481.999999762</v>
      </c>
    </row>
    <row r="859" spans="2:21">
      <c r="F859" s="110"/>
      <c r="G859" s="110"/>
      <c r="H859" s="110"/>
      <c r="I859" s="110"/>
      <c r="J859" s="110"/>
      <c r="K859" s="110"/>
      <c r="L859" s="110"/>
      <c r="M859" s="110"/>
      <c r="N859" s="110"/>
      <c r="O859" s="110"/>
      <c r="P859" s="110"/>
      <c r="Q859" s="110"/>
      <c r="R859" s="110"/>
      <c r="S859" s="716">
        <f ca="1">R859-'[113](C) Rev at Actual Rates'!R859</f>
        <v>0</v>
      </c>
    </row>
    <row r="860" spans="2:21">
      <c r="B860" s="4" t="s">
        <v>469</v>
      </c>
      <c r="F860" s="110"/>
      <c r="G860" s="110"/>
      <c r="H860" s="110"/>
      <c r="I860" s="110"/>
      <c r="J860" s="110"/>
      <c r="K860" s="110"/>
      <c r="L860" s="110"/>
      <c r="M860" s="110"/>
      <c r="N860" s="110"/>
      <c r="O860" s="110"/>
      <c r="P860" s="110"/>
      <c r="Q860" s="110"/>
      <c r="R860" s="110"/>
      <c r="S860" s="716">
        <f ca="1">R860-'[113](C) Rev at Actual Rates'!R860</f>
        <v>0</v>
      </c>
    </row>
    <row r="861" spans="2:21">
      <c r="C861" s="22" t="s">
        <v>444</v>
      </c>
      <c r="D861" s="4">
        <v>16</v>
      </c>
      <c r="E861" s="104"/>
      <c r="F861" s="110">
        <f t="shared" ref="F861:Q863" ca="1" si="307">F831</f>
        <v>843.66700000000003</v>
      </c>
      <c r="G861" s="110">
        <f t="shared" ca="1" si="307"/>
        <v>830.59199999999998</v>
      </c>
      <c r="H861" s="110">
        <f t="shared" ca="1" si="307"/>
        <v>807.86599999999999</v>
      </c>
      <c r="I861" s="110">
        <f t="shared" ca="1" si="307"/>
        <v>789.01199999999994</v>
      </c>
      <c r="J861" s="110">
        <f t="shared" ca="1" si="307"/>
        <v>758.72900000000004</v>
      </c>
      <c r="K861" s="110">
        <f t="shared" ca="1" si="307"/>
        <v>801.57600000000002</v>
      </c>
      <c r="L861" s="110">
        <f t="shared" ca="1" si="307"/>
        <v>808.22799999999984</v>
      </c>
      <c r="M861" s="110">
        <f t="shared" ca="1" si="307"/>
        <v>828.98500000000001</v>
      </c>
      <c r="N861" s="110">
        <f t="shared" ca="1" si="307"/>
        <v>769.97599999999989</v>
      </c>
      <c r="O861" s="110">
        <f t="shared" ca="1" si="307"/>
        <v>824.70100000000002</v>
      </c>
      <c r="P861" s="110">
        <f t="shared" ca="1" si="307"/>
        <v>824.07</v>
      </c>
      <c r="Q861" s="110">
        <f t="shared" ca="1" si="307"/>
        <v>802.58699999999999</v>
      </c>
      <c r="R861" s="104">
        <f t="shared" ref="R861:R874" ca="1" si="308">SUM(F861:Q861)</f>
        <v>9689.9889999999996</v>
      </c>
      <c r="S861" s="716">
        <f ca="1">R861-'[113](C) Rev at 2016PGARate'!R861</f>
        <v>0</v>
      </c>
      <c r="U861" s="104"/>
    </row>
    <row r="862" spans="2:21">
      <c r="C862" s="22" t="s">
        <v>444</v>
      </c>
      <c r="D862" s="4">
        <v>23</v>
      </c>
      <c r="E862" s="104"/>
      <c r="F862" s="110">
        <f t="shared" ca="1" si="307"/>
        <v>42897331.461000003</v>
      </c>
      <c r="G862" s="110">
        <f t="shared" ca="1" si="307"/>
        <v>62231323.408999994</v>
      </c>
      <c r="H862" s="110">
        <f t="shared" ca="1" si="307"/>
        <v>96653307.501000002</v>
      </c>
      <c r="I862" s="110">
        <f t="shared" ca="1" si="307"/>
        <v>91595598.991999999</v>
      </c>
      <c r="J862" s="110">
        <f t="shared" ca="1" si="307"/>
        <v>77635007.008000001</v>
      </c>
      <c r="K862" s="110">
        <f t="shared" ca="1" si="307"/>
        <v>65304168.060000002</v>
      </c>
      <c r="L862" s="110">
        <f t="shared" ca="1" si="307"/>
        <v>45772321.185000002</v>
      </c>
      <c r="M862" s="110">
        <f t="shared" ca="1" si="307"/>
        <v>28825584.690000001</v>
      </c>
      <c r="N862" s="110">
        <f t="shared" ca="1" si="307"/>
        <v>19259250.386999998</v>
      </c>
      <c r="O862" s="110">
        <f t="shared" ca="1" si="307"/>
        <v>14539363.1</v>
      </c>
      <c r="P862" s="110">
        <f t="shared" ca="1" si="307"/>
        <v>13454917.184</v>
      </c>
      <c r="Q862" s="110">
        <f t="shared" ca="1" si="307"/>
        <v>19362978.105999999</v>
      </c>
      <c r="R862" s="104">
        <f t="shared" ca="1" si="308"/>
        <v>577531151.08299994</v>
      </c>
      <c r="S862" s="716">
        <f ca="1">R862-'[113](C) Rev at 2016PGARate'!R862</f>
        <v>56673770.999999881</v>
      </c>
      <c r="U862" s="104"/>
    </row>
    <row r="863" spans="2:21">
      <c r="C863" s="22" t="s">
        <v>421</v>
      </c>
      <c r="D863" s="4">
        <v>53</v>
      </c>
      <c r="E863" s="104"/>
      <c r="F863" s="110">
        <f t="shared" ca="1" si="307"/>
        <v>18.731000000000002</v>
      </c>
      <c r="G863" s="110">
        <f t="shared" ca="1" si="307"/>
        <v>24.811</v>
      </c>
      <c r="H863" s="110">
        <f t="shared" ca="1" si="307"/>
        <v>33.003999999999998</v>
      </c>
      <c r="I863" s="110">
        <f t="shared" ca="1" si="307"/>
        <v>33.353999999999999</v>
      </c>
      <c r="J863" s="110">
        <f t="shared" ca="1" si="307"/>
        <v>30.581</v>
      </c>
      <c r="K863" s="110">
        <f t="shared" ca="1" si="307"/>
        <v>31.948</v>
      </c>
      <c r="L863" s="110">
        <f t="shared" ca="1" si="307"/>
        <v>24.841000000000001</v>
      </c>
      <c r="M863" s="110">
        <f t="shared" ca="1" si="307"/>
        <v>21.797000000000001</v>
      </c>
      <c r="N863" s="110">
        <f t="shared" ca="1" si="307"/>
        <v>17.646999999999998</v>
      </c>
      <c r="O863" s="110">
        <f t="shared" ca="1" si="307"/>
        <v>5.0419999999999998</v>
      </c>
      <c r="P863" s="110">
        <f t="shared" ca="1" si="307"/>
        <v>3.782</v>
      </c>
      <c r="Q863" s="110">
        <f t="shared" ca="1" si="307"/>
        <v>3.867</v>
      </c>
      <c r="R863" s="104">
        <f t="shared" ca="1" si="308"/>
        <v>249.405</v>
      </c>
      <c r="S863" s="716">
        <f ca="1">R863-'[113](C) Rev at 2016PGARate'!R863</f>
        <v>0</v>
      </c>
      <c r="U863" s="104"/>
    </row>
    <row r="864" spans="2:21">
      <c r="C864" s="51" t="s">
        <v>445</v>
      </c>
      <c r="D864" s="4">
        <v>31</v>
      </c>
      <c r="E864" s="104"/>
      <c r="F864" s="110">
        <f t="shared" ref="F864:Q865" ca="1" si="309">F834+F839</f>
        <v>15409110.703</v>
      </c>
      <c r="G864" s="110">
        <f t="shared" ca="1" si="309"/>
        <v>21445224.515000001</v>
      </c>
      <c r="H864" s="110">
        <f t="shared" ca="1" si="309"/>
        <v>32648041.905999999</v>
      </c>
      <c r="I864" s="110">
        <f t="shared" ca="1" si="309"/>
        <v>31772719.533</v>
      </c>
      <c r="J864" s="110">
        <f t="shared" ca="1" si="309"/>
        <v>26722150.761</v>
      </c>
      <c r="K864" s="110">
        <f t="shared" ca="1" si="309"/>
        <v>23202159.392999999</v>
      </c>
      <c r="L864" s="110">
        <f t="shared" ca="1" si="309"/>
        <v>16750373.662</v>
      </c>
      <c r="M864" s="110">
        <f t="shared" ca="1" si="309"/>
        <v>11990369.424000001</v>
      </c>
      <c r="N864" s="110">
        <f t="shared" ca="1" si="309"/>
        <v>9302546.7690000013</v>
      </c>
      <c r="O864" s="110">
        <f t="shared" ca="1" si="309"/>
        <v>8173847.5219999999</v>
      </c>
      <c r="P864" s="110">
        <f t="shared" ca="1" si="309"/>
        <v>7907580.3300000001</v>
      </c>
      <c r="Q864" s="110">
        <f t="shared" ca="1" si="309"/>
        <v>9240098.7750000004</v>
      </c>
      <c r="R864" s="104">
        <f t="shared" ca="1" si="308"/>
        <v>214564223.29300004</v>
      </c>
      <c r="S864" s="716">
        <f ca="1">R864-'[113](C) Rev at 2016PGARate'!R864</f>
        <v>15678450</v>
      </c>
      <c r="U864" s="104"/>
    </row>
    <row r="865" spans="2:22">
      <c r="C865" s="22" t="s">
        <v>446</v>
      </c>
      <c r="D865" s="4">
        <v>41</v>
      </c>
      <c r="E865" s="104"/>
      <c r="F865" s="110">
        <f t="shared" ca="1" si="309"/>
        <v>5274258.9960000003</v>
      </c>
      <c r="G865" s="110">
        <f t="shared" ca="1" si="309"/>
        <v>6451435.4719999991</v>
      </c>
      <c r="H865" s="110">
        <f t="shared" ca="1" si="309"/>
        <v>8249055.9160000011</v>
      </c>
      <c r="I865" s="110">
        <f t="shared" ca="1" si="309"/>
        <v>8164606.057</v>
      </c>
      <c r="J865" s="110">
        <f t="shared" ca="1" si="309"/>
        <v>7187030.381000001</v>
      </c>
      <c r="K865" s="110">
        <f t="shared" ca="1" si="309"/>
        <v>6876698.8770000003</v>
      </c>
      <c r="L865" s="110">
        <f t="shared" ca="1" si="309"/>
        <v>5503452.5530000003</v>
      </c>
      <c r="M865" s="110">
        <f t="shared" ca="1" si="309"/>
        <v>4512242.659</v>
      </c>
      <c r="N865" s="110">
        <f t="shared" ca="1" si="309"/>
        <v>3694998.2929999996</v>
      </c>
      <c r="O865" s="110">
        <f t="shared" ca="1" si="309"/>
        <v>3228435.9960000003</v>
      </c>
      <c r="P865" s="110">
        <f t="shared" ca="1" si="309"/>
        <v>3194350.6280000005</v>
      </c>
      <c r="Q865" s="110">
        <f t="shared" ca="1" si="309"/>
        <v>3654084.3850000002</v>
      </c>
      <c r="R865" s="104">
        <f t="shared" ca="1" si="308"/>
        <v>65990650.213</v>
      </c>
      <c r="S865" s="716">
        <f ca="1">R865-'[113](C) Rev at 2016PGARate'!R865</f>
        <v>3104464</v>
      </c>
      <c r="U865" s="104"/>
      <c r="V865" s="725"/>
    </row>
    <row r="866" spans="2:22">
      <c r="C866" s="4" t="s">
        <v>424</v>
      </c>
      <c r="D866" s="711" t="s">
        <v>382</v>
      </c>
      <c r="E866" s="104"/>
      <c r="F866" s="110">
        <f t="shared" ref="F866:Q866" ca="1" si="310">F847</f>
        <v>690.24</v>
      </c>
      <c r="G866" s="110">
        <f t="shared" ca="1" si="310"/>
        <v>2638.01</v>
      </c>
      <c r="H866" s="110">
        <f t="shared" ca="1" si="310"/>
        <v>3281.49</v>
      </c>
      <c r="I866" s="110">
        <f t="shared" ca="1" si="310"/>
        <v>3247.94</v>
      </c>
      <c r="J866" s="110">
        <f t="shared" ca="1" si="310"/>
        <v>2197.9499999999998</v>
      </c>
      <c r="K866" s="110">
        <f t="shared" ca="1" si="310"/>
        <v>2214.73</v>
      </c>
      <c r="L866" s="110">
        <f t="shared" ca="1" si="310"/>
        <v>1548.25</v>
      </c>
      <c r="M866" s="110">
        <f t="shared" ca="1" si="310"/>
        <v>1312.89</v>
      </c>
      <c r="N866" s="110">
        <f t="shared" ca="1" si="310"/>
        <v>1142.98</v>
      </c>
      <c r="O866" s="110">
        <f t="shared" ca="1" si="310"/>
        <v>1219.27</v>
      </c>
      <c r="P866" s="110">
        <f t="shared" ca="1" si="310"/>
        <v>1595.52</v>
      </c>
      <c r="Q866" s="110">
        <f t="shared" ca="1" si="310"/>
        <v>1791.66</v>
      </c>
      <c r="R866" s="104">
        <f t="shared" ca="1" si="308"/>
        <v>22880.93</v>
      </c>
      <c r="S866" s="716">
        <f ca="1">R866-'[113](C) Rev at 2016PGARate'!R866</f>
        <v>0</v>
      </c>
      <c r="U866" s="104"/>
    </row>
    <row r="867" spans="2:22">
      <c r="C867" s="22" t="s">
        <v>447</v>
      </c>
      <c r="D867" s="4">
        <v>85</v>
      </c>
      <c r="E867" s="104"/>
      <c r="F867" s="110">
        <f t="shared" ref="F867:Q869" ca="1" si="311">F836+F841</f>
        <v>1335896.1949999998</v>
      </c>
      <c r="G867" s="110">
        <f t="shared" ca="1" si="311"/>
        <v>1673654.17</v>
      </c>
      <c r="H867" s="110">
        <f t="shared" ca="1" si="311"/>
        <v>2143238.3229999999</v>
      </c>
      <c r="I867" s="110">
        <f t="shared" ca="1" si="311"/>
        <v>2148400.5660000001</v>
      </c>
      <c r="J867" s="110">
        <f t="shared" ca="1" si="311"/>
        <v>1912086.6879999998</v>
      </c>
      <c r="K867" s="110">
        <f t="shared" ca="1" si="311"/>
        <v>1873435.8699999999</v>
      </c>
      <c r="L867" s="110">
        <f t="shared" ca="1" si="311"/>
        <v>1534459.4510000001</v>
      </c>
      <c r="M867" s="110">
        <f t="shared" ca="1" si="311"/>
        <v>1187770.9110000001</v>
      </c>
      <c r="N867" s="110">
        <f t="shared" ca="1" si="311"/>
        <v>914742.16200000001</v>
      </c>
      <c r="O867" s="110">
        <f t="shared" ca="1" si="311"/>
        <v>849875.59299999999</v>
      </c>
      <c r="P867" s="110">
        <f t="shared" ca="1" si="311"/>
        <v>850145.23100000003</v>
      </c>
      <c r="Q867" s="110">
        <f t="shared" ca="1" si="311"/>
        <v>716090.27899999998</v>
      </c>
      <c r="R867" s="104">
        <f t="shared" ca="1" si="308"/>
        <v>17139795.438999999</v>
      </c>
      <c r="S867" s="716">
        <f ca="1">R867-'[113](C) Rev at 2016PGARate'!R867</f>
        <v>883117.00000000186</v>
      </c>
      <c r="U867" s="104"/>
      <c r="V867" s="725"/>
    </row>
    <row r="868" spans="2:22">
      <c r="C868" s="22" t="s">
        <v>448</v>
      </c>
      <c r="D868" s="4">
        <v>86</v>
      </c>
      <c r="E868" s="104"/>
      <c r="F868" s="110">
        <f t="shared" ca="1" si="311"/>
        <v>806596.00099999993</v>
      </c>
      <c r="G868" s="110">
        <f t="shared" ca="1" si="311"/>
        <v>992515.53800000006</v>
      </c>
      <c r="H868" s="110">
        <f t="shared" ca="1" si="311"/>
        <v>1427756</v>
      </c>
      <c r="I868" s="110">
        <f t="shared" ca="1" si="311"/>
        <v>1539817.557</v>
      </c>
      <c r="J868" s="110">
        <f t="shared" ca="1" si="311"/>
        <v>1390761.4890000001</v>
      </c>
      <c r="K868" s="110">
        <f t="shared" ca="1" si="311"/>
        <v>1140331.4959999998</v>
      </c>
      <c r="L868" s="110">
        <f t="shared" ca="1" si="311"/>
        <v>796133.78399999999</v>
      </c>
      <c r="M868" s="110">
        <f t="shared" ca="1" si="311"/>
        <v>530625.33799999999</v>
      </c>
      <c r="N868" s="110">
        <f t="shared" ca="1" si="311"/>
        <v>359317.01400000002</v>
      </c>
      <c r="O868" s="110">
        <f t="shared" ca="1" si="311"/>
        <v>244484.96900000001</v>
      </c>
      <c r="P868" s="110">
        <f t="shared" ca="1" si="311"/>
        <v>290810.10699999996</v>
      </c>
      <c r="Q868" s="110">
        <f t="shared" ca="1" si="311"/>
        <v>406880.23699999996</v>
      </c>
      <c r="R868" s="104">
        <f t="shared" ca="1" si="308"/>
        <v>9926029.5300000012</v>
      </c>
      <c r="S868" s="716">
        <f ca="1">R868-'[113](C) Rev at 2016PGARate'!R868</f>
        <v>1049220</v>
      </c>
      <c r="U868" s="104"/>
    </row>
    <row r="869" spans="2:22">
      <c r="C869" s="22" t="s">
        <v>449</v>
      </c>
      <c r="D869" s="4">
        <v>87</v>
      </c>
      <c r="E869" s="104"/>
      <c r="F869" s="110">
        <f t="shared" ca="1" si="311"/>
        <v>1828874.1059999997</v>
      </c>
      <c r="G869" s="110">
        <f t="shared" ca="1" si="311"/>
        <v>2169692.088</v>
      </c>
      <c r="H869" s="110">
        <f t="shared" ca="1" si="311"/>
        <v>2645547.42</v>
      </c>
      <c r="I869" s="110">
        <f t="shared" ca="1" si="311"/>
        <v>2779902.6660000002</v>
      </c>
      <c r="J869" s="110">
        <f t="shared" ca="1" si="311"/>
        <v>2404527.4210000001</v>
      </c>
      <c r="K869" s="110">
        <f t="shared" ca="1" si="311"/>
        <v>2315574.165</v>
      </c>
      <c r="L869" s="110">
        <f t="shared" ca="1" si="311"/>
        <v>1976999.811</v>
      </c>
      <c r="M869" s="110">
        <f t="shared" ca="1" si="311"/>
        <v>1668820.1310000001</v>
      </c>
      <c r="N869" s="110">
        <f t="shared" ca="1" si="311"/>
        <v>1372126.3689999999</v>
      </c>
      <c r="O869" s="110">
        <f t="shared" ca="1" si="311"/>
        <v>1364669.4919999999</v>
      </c>
      <c r="P869" s="110">
        <f t="shared" ca="1" si="311"/>
        <v>1339088.034</v>
      </c>
      <c r="Q869" s="110">
        <f t="shared" ca="1" si="311"/>
        <v>1445559.585</v>
      </c>
      <c r="R869" s="104">
        <f t="shared" ca="1" si="308"/>
        <v>23311381.288000003</v>
      </c>
      <c r="S869" s="716">
        <f ca="1">R869-'[113](C) Rev at 2016PGARate'!R869</f>
        <v>980058</v>
      </c>
      <c r="U869" s="104"/>
    </row>
    <row r="870" spans="2:22">
      <c r="C870" s="4" t="s">
        <v>450</v>
      </c>
      <c r="D870" s="711" t="s">
        <v>386</v>
      </c>
      <c r="E870" s="104"/>
      <c r="F870" s="110">
        <f t="shared" ref="F870:Q871" ca="1" si="312">F848+F851</f>
        <v>1405590.3399999999</v>
      </c>
      <c r="G870" s="110">
        <f t="shared" ca="1" si="312"/>
        <v>1575170.37</v>
      </c>
      <c r="H870" s="110">
        <f t="shared" ca="1" si="312"/>
        <v>1632798.46</v>
      </c>
      <c r="I870" s="110">
        <f t="shared" ca="1" si="312"/>
        <v>1678050.24</v>
      </c>
      <c r="J870" s="110">
        <f t="shared" ca="1" si="312"/>
        <v>1561350.92</v>
      </c>
      <c r="K870" s="110">
        <f t="shared" ca="1" si="312"/>
        <v>1675226.6170000001</v>
      </c>
      <c r="L870" s="110">
        <f t="shared" ca="1" si="312"/>
        <v>1457213.493</v>
      </c>
      <c r="M870" s="110">
        <f t="shared" ca="1" si="312"/>
        <v>1395572.2999999998</v>
      </c>
      <c r="N870" s="110">
        <f t="shared" ca="1" si="312"/>
        <v>1391400.6300000001</v>
      </c>
      <c r="O870" s="110">
        <f t="shared" ca="1" si="312"/>
        <v>1239228.52</v>
      </c>
      <c r="P870" s="110">
        <f t="shared" ca="1" si="312"/>
        <v>1378778.6099999999</v>
      </c>
      <c r="Q870" s="110">
        <f t="shared" ca="1" si="312"/>
        <v>1311745.3900000001</v>
      </c>
      <c r="R870" s="104">
        <f t="shared" ca="1" si="308"/>
        <v>17702125.890000001</v>
      </c>
      <c r="S870" s="716">
        <f ca="1">R870-'[113](C) Rev at 2016PGARate'!R870</f>
        <v>256505</v>
      </c>
      <c r="U870" s="104"/>
    </row>
    <row r="871" spans="2:22">
      <c r="C871" s="4" t="s">
        <v>451</v>
      </c>
      <c r="D871" s="711" t="s">
        <v>390</v>
      </c>
      <c r="E871" s="104"/>
      <c r="F871" s="110">
        <f t="shared" ca="1" si="312"/>
        <v>6790663.5</v>
      </c>
      <c r="G871" s="110">
        <f t="shared" ca="1" si="312"/>
        <v>6932162.6500000004</v>
      </c>
      <c r="H871" s="110">
        <f t="shared" ca="1" si="312"/>
        <v>7199735.2899999991</v>
      </c>
      <c r="I871" s="110">
        <f t="shared" ca="1" si="312"/>
        <v>6752880.3100000005</v>
      </c>
      <c r="J871" s="110">
        <f t="shared" ca="1" si="312"/>
        <v>6745396.29</v>
      </c>
      <c r="K871" s="110">
        <f t="shared" ca="1" si="312"/>
        <v>7062649.3400000008</v>
      </c>
      <c r="L871" s="110">
        <f t="shared" ca="1" si="312"/>
        <v>6563764.7300000004</v>
      </c>
      <c r="M871" s="110">
        <f t="shared" ca="1" si="312"/>
        <v>6406397.8399999999</v>
      </c>
      <c r="N871" s="110">
        <f t="shared" ca="1" si="312"/>
        <v>6350444.8700000001</v>
      </c>
      <c r="O871" s="110">
        <f t="shared" ca="1" si="312"/>
        <v>5810242.2599999998</v>
      </c>
      <c r="P871" s="110">
        <f t="shared" ca="1" si="312"/>
        <v>6384073.2999999998</v>
      </c>
      <c r="Q871" s="110">
        <f t="shared" ca="1" si="312"/>
        <v>6481654.8800000008</v>
      </c>
      <c r="R871" s="104">
        <f t="shared" ca="1" si="308"/>
        <v>79480065.25999999</v>
      </c>
      <c r="S871" s="716">
        <f ca="1">R871-'[113](C) Rev at 2016PGARate'!R871</f>
        <v>614985</v>
      </c>
      <c r="U871" s="104"/>
    </row>
    <row r="872" spans="2:22">
      <c r="C872" s="4" t="s">
        <v>452</v>
      </c>
      <c r="D872" s="711" t="s">
        <v>411</v>
      </c>
      <c r="E872" s="104"/>
      <c r="F872" s="110">
        <f t="shared" ref="F872:Q872" ca="1" si="313">F853</f>
        <v>13447.95</v>
      </c>
      <c r="G872" s="110">
        <f t="shared" ca="1" si="313"/>
        <v>37939.4</v>
      </c>
      <c r="H872" s="110">
        <f t="shared" ca="1" si="313"/>
        <v>36106.870000000003</v>
      </c>
      <c r="I872" s="110">
        <f t="shared" ca="1" si="313"/>
        <v>34461.18</v>
      </c>
      <c r="J872" s="110">
        <f t="shared" ca="1" si="313"/>
        <v>37271.33</v>
      </c>
      <c r="K872" s="110">
        <f t="shared" ca="1" si="313"/>
        <v>41746.400000000001</v>
      </c>
      <c r="L872" s="110">
        <f t="shared" ca="1" si="313"/>
        <v>26449.07</v>
      </c>
      <c r="M872" s="110">
        <f t="shared" ca="1" si="313"/>
        <v>23620.18</v>
      </c>
      <c r="N872" s="110">
        <f t="shared" ca="1" si="313"/>
        <v>33317.79</v>
      </c>
      <c r="O872" s="110">
        <f t="shared" ca="1" si="313"/>
        <v>33609.93</v>
      </c>
      <c r="P872" s="110">
        <f t="shared" ca="1" si="313"/>
        <v>34642.509999999995</v>
      </c>
      <c r="Q872" s="110">
        <f t="shared" ca="1" si="313"/>
        <v>20021.689999999999</v>
      </c>
      <c r="R872" s="104">
        <f t="shared" ca="1" si="308"/>
        <v>372634.3</v>
      </c>
      <c r="S872" s="716">
        <f ca="1">R872-'[113](C) Rev at 2016PGARate'!R872</f>
        <v>0</v>
      </c>
      <c r="U872" s="104"/>
    </row>
    <row r="873" spans="2:22">
      <c r="C873" s="4" t="s">
        <v>453</v>
      </c>
      <c r="D873" s="711" t="s">
        <v>395</v>
      </c>
      <c r="E873" s="104"/>
      <c r="F873" s="110">
        <f t="shared" ref="F873:Q873" ca="1" si="314">F850+F854</f>
        <v>7828459.5600000005</v>
      </c>
      <c r="G873" s="110">
        <f t="shared" ca="1" si="314"/>
        <v>7561515.75</v>
      </c>
      <c r="H873" s="110">
        <f t="shared" ca="1" si="314"/>
        <v>8528032.5299999993</v>
      </c>
      <c r="I873" s="110">
        <f t="shared" ca="1" si="314"/>
        <v>9156512.4900000002</v>
      </c>
      <c r="J873" s="110">
        <f t="shared" ca="1" si="314"/>
        <v>8480924.4700000007</v>
      </c>
      <c r="K873" s="110">
        <f t="shared" ca="1" si="314"/>
        <v>9685427.3300000001</v>
      </c>
      <c r="L873" s="110">
        <f t="shared" ca="1" si="314"/>
        <v>7416134.6600000001</v>
      </c>
      <c r="M873" s="110">
        <f t="shared" ca="1" si="314"/>
        <v>9058211.2699999996</v>
      </c>
      <c r="N873" s="110">
        <f t="shared" ca="1" si="314"/>
        <v>7745267.1500000004</v>
      </c>
      <c r="O873" s="110">
        <f t="shared" ca="1" si="314"/>
        <v>8560591.3399999999</v>
      </c>
      <c r="P873" s="110">
        <f t="shared" ca="1" si="314"/>
        <v>7850386.5099999998</v>
      </c>
      <c r="Q873" s="110">
        <f t="shared" ca="1" si="314"/>
        <v>7405175.8900000006</v>
      </c>
      <c r="R873" s="104">
        <f t="shared" ca="1" si="308"/>
        <v>99276638.950000003</v>
      </c>
      <c r="S873" s="716">
        <f ca="1">R873-'[113](C) Rev at 2016PGARate'!R873</f>
        <v>1190849</v>
      </c>
      <c r="U873" s="104"/>
    </row>
    <row r="874" spans="2:22">
      <c r="C874" s="22" t="s">
        <v>111</v>
      </c>
      <c r="E874" s="104"/>
      <c r="F874" s="110">
        <f ca="1">F855</f>
        <v>3057947.05</v>
      </c>
      <c r="G874" s="110">
        <f t="shared" ref="G874:K874" ca="1" si="315">G855</f>
        <v>3637675.07</v>
      </c>
      <c r="H874" s="110">
        <f t="shared" ca="1" si="315"/>
        <v>4152219.4000000004</v>
      </c>
      <c r="I874" s="110">
        <f t="shared" ca="1" si="315"/>
        <v>4268862.2200000007</v>
      </c>
      <c r="J874" s="110">
        <f t="shared" ca="1" si="315"/>
        <v>3939510.67</v>
      </c>
      <c r="K874" s="110">
        <f t="shared" ca="1" si="315"/>
        <v>4038379.4499999997</v>
      </c>
      <c r="L874" s="110">
        <f ca="1">L855</f>
        <v>3356297.61</v>
      </c>
      <c r="M874" s="110">
        <f ca="1">M855</f>
        <v>2699134.99</v>
      </c>
      <c r="N874" s="110">
        <f ca="1">N855</f>
        <v>2249234.02</v>
      </c>
      <c r="O874" s="110">
        <f t="shared" ref="O874:Q874" ca="1" si="316">O855</f>
        <v>1956143.7000000002</v>
      </c>
      <c r="P874" s="110">
        <f t="shared" ca="1" si="316"/>
        <v>1845610.4999999998</v>
      </c>
      <c r="Q874" s="110">
        <f t="shared" ca="1" si="316"/>
        <v>2022222.78</v>
      </c>
      <c r="R874" s="104">
        <f t="shared" ca="1" si="308"/>
        <v>37223237.460000001</v>
      </c>
      <c r="S874" s="716">
        <f ca="1">R874-'[113](C) Rev at 2016PGARate'!R874</f>
        <v>2573063</v>
      </c>
      <c r="U874" s="104"/>
    </row>
    <row r="875" spans="2:22">
      <c r="C875" s="4" t="s">
        <v>468</v>
      </c>
      <c r="F875" s="109">
        <f t="shared" ref="F875:K875" ca="1" si="317">SUM(F861:F874)</f>
        <v>86649728.500000015</v>
      </c>
      <c r="G875" s="109">
        <f t="shared" ca="1" si="317"/>
        <v>114711801.84500001</v>
      </c>
      <c r="H875" s="109">
        <f t="shared" ca="1" si="317"/>
        <v>165319961.97600001</v>
      </c>
      <c r="I875" s="109">
        <f t="shared" ca="1" si="317"/>
        <v>159895882.11700004</v>
      </c>
      <c r="J875" s="109">
        <f t="shared" ca="1" si="317"/>
        <v>138019004.68799999</v>
      </c>
      <c r="K875" s="109">
        <f t="shared" ca="1" si="317"/>
        <v>123218845.25200003</v>
      </c>
      <c r="L875" s="109">
        <f ca="1">SUM(L861:L874)</f>
        <v>91155981.327999994</v>
      </c>
      <c r="M875" s="109">
        <f ca="1">SUM(M861:M874)</f>
        <v>68300513.404999986</v>
      </c>
      <c r="N875" s="109">
        <f ca="1">SUM(N861:N874)</f>
        <v>52674576.056999996</v>
      </c>
      <c r="O875" s="109">
        <f t="shared" ref="O875:Q875" ca="1" si="318">SUM(O861:O874)</f>
        <v>46002541.435000002</v>
      </c>
      <c r="P875" s="109">
        <f t="shared" ca="1" si="318"/>
        <v>44532806.315999992</v>
      </c>
      <c r="Q875" s="109">
        <f t="shared" ca="1" si="318"/>
        <v>52069110.111000001</v>
      </c>
      <c r="R875" s="109">
        <f ca="1">SUM(R861:R874)</f>
        <v>1142550753.03</v>
      </c>
      <c r="S875" s="108">
        <f ca="1">R875-'[113](C) Rev at 2016PGARate'!R875</f>
        <v>83004482</v>
      </c>
      <c r="U875" s="104"/>
    </row>
    <row r="876" spans="2:22">
      <c r="C876" s="4" t="s">
        <v>52</v>
      </c>
      <c r="F876" s="104">
        <f t="shared" ref="F876:R876" ca="1" si="319">F858-F875</f>
        <v>0</v>
      </c>
      <c r="G876" s="104">
        <f t="shared" ca="1" si="319"/>
        <v>0</v>
      </c>
      <c r="H876" s="104">
        <f t="shared" ca="1" si="319"/>
        <v>0</v>
      </c>
      <c r="I876" s="104">
        <f t="shared" ca="1" si="319"/>
        <v>0</v>
      </c>
      <c r="J876" s="104">
        <f t="shared" ca="1" si="319"/>
        <v>0</v>
      </c>
      <c r="K876" s="104">
        <f t="shared" ca="1" si="319"/>
        <v>0</v>
      </c>
      <c r="L876" s="104">
        <f t="shared" ca="1" si="319"/>
        <v>0</v>
      </c>
      <c r="M876" s="104">
        <f t="shared" ca="1" si="319"/>
        <v>0</v>
      </c>
      <c r="N876" s="104">
        <f t="shared" ca="1" si="319"/>
        <v>0</v>
      </c>
      <c r="O876" s="104">
        <f t="shared" ca="1" si="319"/>
        <v>0</v>
      </c>
      <c r="P876" s="104">
        <f t="shared" ca="1" si="319"/>
        <v>0</v>
      </c>
      <c r="Q876" s="104">
        <f t="shared" ca="1" si="319"/>
        <v>0</v>
      </c>
      <c r="R876" s="104">
        <f t="shared" ca="1" si="319"/>
        <v>0</v>
      </c>
      <c r="S876" s="716">
        <f ca="1">R876-'[113](C) Rev at Actual Rates'!R876</f>
        <v>0</v>
      </c>
    </row>
    <row r="877" spans="2:22">
      <c r="S877" s="12">
        <f ca="1">R877-'[113](C) Rev at Actual Rates'!R877</f>
        <v>0</v>
      </c>
    </row>
    <row r="878" spans="2:22">
      <c r="B878" s="4" t="s">
        <v>470</v>
      </c>
      <c r="S878" s="12">
        <f ca="1">R878-'[113](C) Rev at Actual Rates'!R878</f>
        <v>0</v>
      </c>
    </row>
    <row r="879" spans="2:22">
      <c r="C879" s="4" t="s">
        <v>425</v>
      </c>
      <c r="D879" s="4">
        <v>41</v>
      </c>
      <c r="E879" s="104"/>
      <c r="F879" s="104">
        <f t="shared" ref="F879:Q879" ca="1" si="320">F102</f>
        <v>278166.85100000002</v>
      </c>
      <c r="G879" s="104">
        <f t="shared" ca="1" si="320"/>
        <v>268563.32400000002</v>
      </c>
      <c r="H879" s="104">
        <f t="shared" ca="1" si="320"/>
        <v>277828.739</v>
      </c>
      <c r="I879" s="104">
        <f t="shared" ca="1" si="320"/>
        <v>275718.68400000001</v>
      </c>
      <c r="J879" s="104">
        <f t="shared" ca="1" si="320"/>
        <v>261874.45699999999</v>
      </c>
      <c r="K879" s="104">
        <f t="shared" ca="1" si="320"/>
        <v>284096.38699999999</v>
      </c>
      <c r="L879" s="104">
        <f t="shared" ca="1" si="320"/>
        <v>280391.11700000003</v>
      </c>
      <c r="M879" s="104">
        <f t="shared" ca="1" si="320"/>
        <v>217437.24400000001</v>
      </c>
      <c r="N879" s="104">
        <f t="shared" ca="1" si="320"/>
        <v>445135.95899999997</v>
      </c>
      <c r="O879" s="104">
        <f t="shared" ca="1" si="320"/>
        <v>263265.897</v>
      </c>
      <c r="P879" s="104">
        <f t="shared" ca="1" si="320"/>
        <v>256794.88500000001</v>
      </c>
      <c r="Q879" s="104">
        <f t="shared" ca="1" si="320"/>
        <v>249764.66899999999</v>
      </c>
      <c r="R879" s="104">
        <f t="shared" ref="R879:R894" ca="1" si="321">SUM(F879:Q879)</f>
        <v>3359038.2129999995</v>
      </c>
      <c r="S879" s="716">
        <f ca="1">R879-'[113](C) Rev at 2016PGARate'!R879</f>
        <v>0</v>
      </c>
      <c r="U879" s="104"/>
    </row>
    <row r="880" spans="2:22">
      <c r="C880" s="4" t="s">
        <v>426</v>
      </c>
      <c r="D880" s="711" t="s">
        <v>386</v>
      </c>
      <c r="E880" s="104"/>
      <c r="F880" s="104">
        <f t="shared" ref="F880:Q880" ca="1" si="322">F161</f>
        <v>46947</v>
      </c>
      <c r="G880" s="104">
        <f t="shared" ca="1" si="322"/>
        <v>47447.966999999997</v>
      </c>
      <c r="H880" s="104">
        <f t="shared" ca="1" si="322"/>
        <v>47710</v>
      </c>
      <c r="I880" s="104">
        <f t="shared" ca="1" si="322"/>
        <v>47910</v>
      </c>
      <c r="J880" s="104">
        <f t="shared" ca="1" si="322"/>
        <v>47880.167000000001</v>
      </c>
      <c r="K880" s="104">
        <f t="shared" ca="1" si="322"/>
        <v>47939.832999999999</v>
      </c>
      <c r="L880" s="104">
        <f t="shared" ca="1" si="322"/>
        <v>48290</v>
      </c>
      <c r="M880" s="104">
        <f t="shared" ca="1" si="322"/>
        <v>46667</v>
      </c>
      <c r="N880" s="104">
        <f t="shared" ca="1" si="322"/>
        <v>45133</v>
      </c>
      <c r="O880" s="104">
        <f t="shared" ca="1" si="322"/>
        <v>44736</v>
      </c>
      <c r="P880" s="104">
        <f t="shared" ca="1" si="322"/>
        <v>44736</v>
      </c>
      <c r="Q880" s="104">
        <f t="shared" ca="1" si="322"/>
        <v>44736</v>
      </c>
      <c r="R880" s="104">
        <f t="shared" ca="1" si="321"/>
        <v>560132.96699999995</v>
      </c>
      <c r="S880" s="716">
        <f ca="1">R880-'[113](C) Rev at 2016PGARate'!R880</f>
        <v>0</v>
      </c>
      <c r="U880" s="104"/>
    </row>
    <row r="881" spans="3:21">
      <c r="C881" s="4" t="s">
        <v>427</v>
      </c>
      <c r="D881" s="711" t="s">
        <v>390</v>
      </c>
      <c r="E881" s="104"/>
      <c r="F881" s="104">
        <f t="shared" ref="F881:Q881" ca="1" si="323">F197</f>
        <v>16423</v>
      </c>
      <c r="G881" s="104">
        <f t="shared" ca="1" si="323"/>
        <v>16423</v>
      </c>
      <c r="H881" s="104">
        <f t="shared" ca="1" si="323"/>
        <v>16482.933000000001</v>
      </c>
      <c r="I881" s="104">
        <f t="shared" ca="1" si="323"/>
        <v>16365</v>
      </c>
      <c r="J881" s="104">
        <f t="shared" ca="1" si="323"/>
        <v>16365</v>
      </c>
      <c r="K881" s="104">
        <f t="shared" ca="1" si="323"/>
        <v>16365</v>
      </c>
      <c r="L881" s="104">
        <f t="shared" ca="1" si="323"/>
        <v>16365</v>
      </c>
      <c r="M881" s="104">
        <f t="shared" ca="1" si="323"/>
        <v>16365</v>
      </c>
      <c r="N881" s="104">
        <f t="shared" ca="1" si="323"/>
        <v>16365</v>
      </c>
      <c r="O881" s="104">
        <f t="shared" ca="1" si="323"/>
        <v>16365</v>
      </c>
      <c r="P881" s="104">
        <f t="shared" ca="1" si="323"/>
        <v>16365</v>
      </c>
      <c r="Q881" s="104">
        <f t="shared" ca="1" si="323"/>
        <v>16365</v>
      </c>
      <c r="R881" s="104">
        <f t="shared" ca="1" si="321"/>
        <v>196613.93300000002</v>
      </c>
      <c r="S881" s="716">
        <f ca="1">R881-'[113](C) Rev at 2016PGARate'!R881</f>
        <v>0</v>
      </c>
      <c r="U881" s="104"/>
    </row>
    <row r="882" spans="3:21">
      <c r="C882" s="4" t="s">
        <v>428</v>
      </c>
      <c r="D882" s="711" t="s">
        <v>395</v>
      </c>
      <c r="E882" s="104"/>
      <c r="F882" s="104">
        <f t="shared" ref="F882:Q882" ca="1" si="324">F238</f>
        <v>4</v>
      </c>
      <c r="G882" s="104">
        <f t="shared" ca="1" si="324"/>
        <v>4</v>
      </c>
      <c r="H882" s="104">
        <f t="shared" ca="1" si="324"/>
        <v>4</v>
      </c>
      <c r="I882" s="104">
        <f t="shared" ca="1" si="324"/>
        <v>4</v>
      </c>
      <c r="J882" s="104">
        <f t="shared" ca="1" si="324"/>
        <v>6</v>
      </c>
      <c r="K882" s="104">
        <f t="shared" ca="1" si="324"/>
        <v>4</v>
      </c>
      <c r="L882" s="104">
        <f t="shared" ca="1" si="324"/>
        <v>4</v>
      </c>
      <c r="M882" s="104">
        <f t="shared" ca="1" si="324"/>
        <v>4</v>
      </c>
      <c r="N882" s="104">
        <f t="shared" ca="1" si="324"/>
        <v>4</v>
      </c>
      <c r="O882" s="104">
        <f t="shared" ca="1" si="324"/>
        <v>4</v>
      </c>
      <c r="P882" s="104">
        <f t="shared" ca="1" si="324"/>
        <v>4</v>
      </c>
      <c r="Q882" s="104">
        <f t="shared" ca="1" si="324"/>
        <v>4</v>
      </c>
      <c r="R882" s="104">
        <f t="shared" ca="1" si="321"/>
        <v>50</v>
      </c>
      <c r="S882" s="716">
        <f ca="1">R882-'[113](C) Rev at 2016PGARate'!R882</f>
        <v>0</v>
      </c>
      <c r="U882" s="104"/>
    </row>
    <row r="883" spans="3:21">
      <c r="C883" s="4" t="s">
        <v>429</v>
      </c>
      <c r="D883" s="4">
        <v>85</v>
      </c>
      <c r="E883" s="104"/>
      <c r="F883" s="104">
        <f t="shared" ref="F883:Q883" ca="1" si="325">F281</f>
        <v>9692.4290000000001</v>
      </c>
      <c r="G883" s="104">
        <f t="shared" ca="1" si="325"/>
        <v>8546.027</v>
      </c>
      <c r="H883" s="104">
        <f t="shared" ca="1" si="325"/>
        <v>8037.5370000000003</v>
      </c>
      <c r="I883" s="104">
        <f t="shared" ca="1" si="325"/>
        <v>7738.1610000000001</v>
      </c>
      <c r="J883" s="104">
        <f t="shared" ca="1" si="325"/>
        <v>7434.2960000000003</v>
      </c>
      <c r="K883" s="104">
        <f t="shared" ca="1" si="325"/>
        <v>7856.4970000000003</v>
      </c>
      <c r="L883" s="104">
        <f t="shared" ca="1" si="325"/>
        <v>9636.2039999999997</v>
      </c>
      <c r="M883" s="104">
        <f t="shared" ca="1" si="325"/>
        <v>6740.7269999999999</v>
      </c>
      <c r="N883" s="104">
        <f t="shared" ca="1" si="325"/>
        <v>6646.3869999999997</v>
      </c>
      <c r="O883" s="104">
        <f t="shared" ca="1" si="325"/>
        <v>6803.9560000000001</v>
      </c>
      <c r="P883" s="104">
        <f t="shared" ca="1" si="325"/>
        <v>8367.5529999999999</v>
      </c>
      <c r="Q883" s="104">
        <f t="shared" ca="1" si="325"/>
        <v>6730.8019999999997</v>
      </c>
      <c r="R883" s="104">
        <f t="shared" ca="1" si="321"/>
        <v>94230.576000000001</v>
      </c>
      <c r="S883" s="716">
        <f ca="1">R883-'[113](C) Rev at 2016PGARate'!R883</f>
        <v>0</v>
      </c>
      <c r="U883" s="104"/>
    </row>
    <row r="884" spans="3:21">
      <c r="C884" s="4" t="s">
        <v>430</v>
      </c>
      <c r="D884" s="4">
        <v>86</v>
      </c>
      <c r="E884" s="104"/>
      <c r="F884" s="104">
        <f t="shared" ref="F884:Q884" ca="1" si="326">F324</f>
        <v>7041.0940000000001</v>
      </c>
      <c r="G884" s="104">
        <f t="shared" ca="1" si="326"/>
        <v>6752.9750000000004</v>
      </c>
      <c r="H884" s="104">
        <f t="shared" ca="1" si="326"/>
        <v>6746.7640000000001</v>
      </c>
      <c r="I884" s="104">
        <f t="shared" ca="1" si="326"/>
        <v>6795.2740000000003</v>
      </c>
      <c r="J884" s="104">
        <f t="shared" ca="1" si="326"/>
        <v>6480.2240000000002</v>
      </c>
      <c r="K884" s="104">
        <f t="shared" ca="1" si="326"/>
        <v>6880.6890000000003</v>
      </c>
      <c r="L884" s="104">
        <f t="shared" ca="1" si="326"/>
        <v>7022.8069999999998</v>
      </c>
      <c r="M884" s="104">
        <f t="shared" ca="1" si="326"/>
        <v>7347.5730000000003</v>
      </c>
      <c r="N884" s="104">
        <f t="shared" ca="1" si="326"/>
        <v>7176.232</v>
      </c>
      <c r="O884" s="104">
        <f t="shared" ca="1" si="326"/>
        <v>7011.415</v>
      </c>
      <c r="P884" s="104">
        <f t="shared" ca="1" si="326"/>
        <v>6879.8829999999998</v>
      </c>
      <c r="Q884" s="104">
        <f t="shared" ca="1" si="326"/>
        <v>6711.1229999999996</v>
      </c>
      <c r="R884" s="104">
        <f t="shared" ca="1" si="321"/>
        <v>82846.052999999985</v>
      </c>
      <c r="S884" s="716">
        <f ca="1">R884-'[113](C) Rev at 2016PGARate'!R884</f>
        <v>0</v>
      </c>
      <c r="U884" s="104"/>
    </row>
    <row r="885" spans="3:21">
      <c r="C885" s="4" t="s">
        <v>431</v>
      </c>
      <c r="D885" s="4">
        <v>87</v>
      </c>
      <c r="E885" s="104"/>
      <c r="F885" s="104">
        <f t="shared" ref="F885:Q885" ca="1" si="327">F374</f>
        <v>0</v>
      </c>
      <c r="G885" s="104">
        <f t="shared" ca="1" si="327"/>
        <v>0</v>
      </c>
      <c r="H885" s="104">
        <f t="shared" ca="1" si="327"/>
        <v>0</v>
      </c>
      <c r="I885" s="104">
        <f t="shared" ca="1" si="327"/>
        <v>0</v>
      </c>
      <c r="J885" s="104">
        <f t="shared" ca="1" si="327"/>
        <v>0</v>
      </c>
      <c r="K885" s="104">
        <f t="shared" ca="1" si="327"/>
        <v>0</v>
      </c>
      <c r="L885" s="104">
        <f t="shared" ca="1" si="327"/>
        <v>0</v>
      </c>
      <c r="M885" s="104">
        <f t="shared" ca="1" si="327"/>
        <v>0</v>
      </c>
      <c r="N885" s="104">
        <f t="shared" ca="1" si="327"/>
        <v>0</v>
      </c>
      <c r="O885" s="104">
        <f t="shared" ca="1" si="327"/>
        <v>0</v>
      </c>
      <c r="P885" s="104">
        <f t="shared" ca="1" si="327"/>
        <v>0</v>
      </c>
      <c r="Q885" s="104">
        <f t="shared" ca="1" si="327"/>
        <v>0</v>
      </c>
      <c r="R885" s="104">
        <f t="shared" ca="1" si="321"/>
        <v>0</v>
      </c>
      <c r="S885" s="716">
        <f ca="1">R885-'[113](C) Rev at 2016PGARate'!R885</f>
        <v>0</v>
      </c>
      <c r="U885" s="104"/>
    </row>
    <row r="886" spans="3:21">
      <c r="C886" s="4" t="s">
        <v>446</v>
      </c>
      <c r="D886" s="4">
        <v>41</v>
      </c>
      <c r="E886" s="104"/>
      <c r="F886" s="104">
        <f t="shared" ref="F886:Q886" ca="1" si="328">F439</f>
        <v>39647.156999999999</v>
      </c>
      <c r="G886" s="104">
        <f t="shared" ca="1" si="328"/>
        <v>38193.588000000003</v>
      </c>
      <c r="H886" s="104">
        <f t="shared" ca="1" si="328"/>
        <v>35549.201000000001</v>
      </c>
      <c r="I886" s="104">
        <f t="shared" ca="1" si="328"/>
        <v>36395.976000000002</v>
      </c>
      <c r="J886" s="104">
        <f t="shared" ca="1" si="328"/>
        <v>34464.002</v>
      </c>
      <c r="K886" s="104">
        <f t="shared" ca="1" si="328"/>
        <v>35499.877</v>
      </c>
      <c r="L886" s="104">
        <f t="shared" ca="1" si="328"/>
        <v>35342.387999999999</v>
      </c>
      <c r="M886" s="104">
        <f t="shared" ca="1" si="328"/>
        <v>26749.495999999999</v>
      </c>
      <c r="N886" s="104">
        <f t="shared" ca="1" si="328"/>
        <v>65031.777999999998</v>
      </c>
      <c r="O886" s="104">
        <f t="shared" ca="1" si="328"/>
        <v>39476.065000000002</v>
      </c>
      <c r="P886" s="104">
        <f t="shared" ca="1" si="328"/>
        <v>37048.74</v>
      </c>
      <c r="Q886" s="104">
        <f t="shared" ca="1" si="328"/>
        <v>36473.139000000003</v>
      </c>
      <c r="R886" s="104">
        <f t="shared" ca="1" si="321"/>
        <v>459871.40700000001</v>
      </c>
      <c r="S886" s="716">
        <f ca="1">R886-'[113](C) Rev at 2016PGARate'!R886</f>
        <v>0</v>
      </c>
      <c r="U886" s="104"/>
    </row>
    <row r="887" spans="3:21">
      <c r="C887" s="4" t="s">
        <v>434</v>
      </c>
      <c r="D887" s="711" t="s">
        <v>386</v>
      </c>
      <c r="E887" s="104"/>
      <c r="F887" s="104">
        <f t="shared" ref="F887:Q887" ca="1" si="329">F478</f>
        <v>30843.599999999999</v>
      </c>
      <c r="G887" s="104">
        <f t="shared" ca="1" si="329"/>
        <v>31112</v>
      </c>
      <c r="H887" s="104">
        <f t="shared" ca="1" si="329"/>
        <v>32704</v>
      </c>
      <c r="I887" s="104">
        <f t="shared" ca="1" si="329"/>
        <v>29844.9</v>
      </c>
      <c r="J887" s="104">
        <f t="shared" ca="1" si="329"/>
        <v>29661.733</v>
      </c>
      <c r="K887" s="104">
        <f t="shared" ca="1" si="329"/>
        <v>29853.566999999999</v>
      </c>
      <c r="L887" s="104">
        <f t="shared" ca="1" si="329"/>
        <v>29770</v>
      </c>
      <c r="M887" s="104">
        <f t="shared" ca="1" si="329"/>
        <v>29758</v>
      </c>
      <c r="N887" s="104">
        <f t="shared" ca="1" si="329"/>
        <v>38666.294999999998</v>
      </c>
      <c r="O887" s="104">
        <f t="shared" ca="1" si="329"/>
        <v>38342.438000000002</v>
      </c>
      <c r="P887" s="104">
        <f t="shared" ca="1" si="329"/>
        <v>37811</v>
      </c>
      <c r="Q887" s="104">
        <f t="shared" ca="1" si="329"/>
        <v>37811</v>
      </c>
      <c r="R887" s="104">
        <f t="shared" ca="1" si="321"/>
        <v>396178.53300000005</v>
      </c>
      <c r="S887" s="716">
        <f ca="1">R887-'[113](C) Rev at 2016PGARate'!R887</f>
        <v>0</v>
      </c>
      <c r="U887" s="104"/>
    </row>
    <row r="888" spans="3:21">
      <c r="C888" s="4" t="s">
        <v>435</v>
      </c>
      <c r="D888" s="711" t="s">
        <v>390</v>
      </c>
      <c r="E888" s="104"/>
      <c r="F888" s="104">
        <f t="shared" ref="F888:Q888" ca="1" si="330">F514</f>
        <v>40324</v>
      </c>
      <c r="G888" s="104">
        <f t="shared" ca="1" si="330"/>
        <v>43362.400000000001</v>
      </c>
      <c r="H888" s="104">
        <f t="shared" ca="1" si="330"/>
        <v>54107</v>
      </c>
      <c r="I888" s="104">
        <f t="shared" ca="1" si="330"/>
        <v>49807</v>
      </c>
      <c r="J888" s="104">
        <f t="shared" ca="1" si="330"/>
        <v>44678</v>
      </c>
      <c r="K888" s="104">
        <f t="shared" ca="1" si="330"/>
        <v>44676</v>
      </c>
      <c r="L888" s="104">
        <f t="shared" ca="1" si="330"/>
        <v>44676</v>
      </c>
      <c r="M888" s="104">
        <f t="shared" ca="1" si="330"/>
        <v>46209.334000000003</v>
      </c>
      <c r="N888" s="104">
        <f t="shared" ca="1" si="330"/>
        <v>45176</v>
      </c>
      <c r="O888" s="104">
        <f t="shared" ca="1" si="330"/>
        <v>46426</v>
      </c>
      <c r="P888" s="104">
        <f t="shared" ca="1" si="330"/>
        <v>46426</v>
      </c>
      <c r="Q888" s="104">
        <f t="shared" ca="1" si="330"/>
        <v>46426</v>
      </c>
      <c r="R888" s="104">
        <f t="shared" ca="1" si="321"/>
        <v>552293.73400000005</v>
      </c>
      <c r="S888" s="716">
        <f ca="1">R888-'[113](C) Rev at 2016PGARate'!R888</f>
        <v>0</v>
      </c>
      <c r="U888" s="104"/>
    </row>
    <row r="889" spans="3:21">
      <c r="C889" s="4" t="s">
        <v>464</v>
      </c>
      <c r="D889" s="711" t="s">
        <v>411</v>
      </c>
      <c r="E889" s="104"/>
      <c r="F889" s="104">
        <f t="shared" ref="F889:Q889" ca="1" si="331">F547</f>
        <v>0</v>
      </c>
      <c r="G889" s="104">
        <f t="shared" ca="1" si="331"/>
        <v>750</v>
      </c>
      <c r="H889" s="104">
        <f t="shared" ca="1" si="331"/>
        <v>750</v>
      </c>
      <c r="I889" s="104">
        <f t="shared" ca="1" si="331"/>
        <v>750</v>
      </c>
      <c r="J889" s="104">
        <f t="shared" ca="1" si="331"/>
        <v>750</v>
      </c>
      <c r="K889" s="104">
        <f t="shared" ca="1" si="331"/>
        <v>750</v>
      </c>
      <c r="L889" s="104">
        <f t="shared" ca="1" si="331"/>
        <v>750</v>
      </c>
      <c r="M889" s="104">
        <f t="shared" ca="1" si="331"/>
        <v>750</v>
      </c>
      <c r="N889" s="104">
        <f t="shared" ca="1" si="331"/>
        <v>750</v>
      </c>
      <c r="O889" s="104">
        <f t="shared" ca="1" si="331"/>
        <v>750</v>
      </c>
      <c r="P889" s="104">
        <f t="shared" ca="1" si="331"/>
        <v>750</v>
      </c>
      <c r="Q889" s="104">
        <f t="shared" ca="1" si="331"/>
        <v>750</v>
      </c>
      <c r="R889" s="104">
        <f t="shared" ca="1" si="321"/>
        <v>8250</v>
      </c>
      <c r="S889" s="716">
        <f ca="1">R889-'[113](C) Rev at 2016PGARate'!R889</f>
        <v>0</v>
      </c>
      <c r="U889" s="104"/>
    </row>
    <row r="890" spans="3:21">
      <c r="C890" s="4" t="s">
        <v>437</v>
      </c>
      <c r="D890" s="711" t="s">
        <v>395</v>
      </c>
      <c r="E890" s="104"/>
      <c r="F890" s="104">
        <f t="shared" ref="F890:Q890" ca="1" si="332">F587</f>
        <v>25996.666000000001</v>
      </c>
      <c r="G890" s="104">
        <f t="shared" ca="1" si="332"/>
        <v>23930</v>
      </c>
      <c r="H890" s="104">
        <f t="shared" ca="1" si="332"/>
        <v>23930</v>
      </c>
      <c r="I890" s="104">
        <f t="shared" ca="1" si="332"/>
        <v>23930</v>
      </c>
      <c r="J890" s="104">
        <f t="shared" ca="1" si="332"/>
        <v>30280</v>
      </c>
      <c r="K890" s="104">
        <f t="shared" ca="1" si="332"/>
        <v>23930</v>
      </c>
      <c r="L890" s="104">
        <f t="shared" ca="1" si="332"/>
        <v>23930</v>
      </c>
      <c r="M890" s="104">
        <f t="shared" ca="1" si="332"/>
        <v>23930</v>
      </c>
      <c r="N890" s="104">
        <f t="shared" ca="1" si="332"/>
        <v>23930</v>
      </c>
      <c r="O890" s="104">
        <f t="shared" ca="1" si="332"/>
        <v>23930</v>
      </c>
      <c r="P890" s="104">
        <f t="shared" ca="1" si="332"/>
        <v>23930</v>
      </c>
      <c r="Q890" s="104">
        <f t="shared" ca="1" si="332"/>
        <v>23930</v>
      </c>
      <c r="R890" s="104">
        <f t="shared" ca="1" si="321"/>
        <v>295576.66599999997</v>
      </c>
      <c r="S890" s="716">
        <f ca="1">R890-'[113](C) Rev at 2016PGARate'!R890</f>
        <v>0</v>
      </c>
      <c r="U890" s="104"/>
    </row>
    <row r="891" spans="3:21">
      <c r="C891" s="4" t="s">
        <v>438</v>
      </c>
      <c r="D891" s="4">
        <v>85</v>
      </c>
      <c r="E891" s="104"/>
      <c r="F891" s="104">
        <f t="shared" ref="F891:Q891" ca="1" si="333">F630</f>
        <v>190.20500000000001</v>
      </c>
      <c r="G891" s="104">
        <f t="shared" ca="1" si="333"/>
        <v>1150.3589999999999</v>
      </c>
      <c r="H891" s="104">
        <f t="shared" ca="1" si="333"/>
        <v>1313.124</v>
      </c>
      <c r="I891" s="104">
        <f t="shared" ca="1" si="333"/>
        <v>1205.3009999999999</v>
      </c>
      <c r="J891" s="104">
        <f t="shared" ca="1" si="333"/>
        <v>1216.097</v>
      </c>
      <c r="K891" s="104">
        <f t="shared" ca="1" si="333"/>
        <v>1195.133</v>
      </c>
      <c r="L891" s="104">
        <f t="shared" ca="1" si="333"/>
        <v>1197.0119999999999</v>
      </c>
      <c r="M891" s="104">
        <f t="shared" ca="1" si="333"/>
        <v>2737.2660000000001</v>
      </c>
      <c r="N891" s="104">
        <f t="shared" ca="1" si="333"/>
        <v>1196.7560000000001</v>
      </c>
      <c r="O891" s="104">
        <f t="shared" ca="1" si="333"/>
        <v>1200.0350000000001</v>
      </c>
      <c r="P891" s="104">
        <f t="shared" ca="1" si="333"/>
        <v>1198.739</v>
      </c>
      <c r="Q891" s="104">
        <f t="shared" ca="1" si="333"/>
        <v>2199.4349999999999</v>
      </c>
      <c r="R891" s="104">
        <f t="shared" ca="1" si="321"/>
        <v>15999.461999999998</v>
      </c>
      <c r="S891" s="716">
        <f ca="1">R891-'[113](C) Rev at 2016PGARate'!R891</f>
        <v>0</v>
      </c>
      <c r="U891" s="104"/>
    </row>
    <row r="892" spans="3:21">
      <c r="C892" s="4" t="s">
        <v>439</v>
      </c>
      <c r="D892" s="4">
        <v>86</v>
      </c>
      <c r="E892" s="104"/>
      <c r="F892" s="104">
        <f t="shared" ref="F892:Q892" ca="1" si="334">F673</f>
        <v>131.78100000000001</v>
      </c>
      <c r="G892" s="104">
        <f t="shared" ca="1" si="334"/>
        <v>129.381</v>
      </c>
      <c r="H892" s="104">
        <f t="shared" ca="1" si="334"/>
        <v>130.69900000000001</v>
      </c>
      <c r="I892" s="104">
        <f t="shared" ca="1" si="334"/>
        <v>133.34800000000001</v>
      </c>
      <c r="J892" s="104">
        <f t="shared" ca="1" si="334"/>
        <v>127.71899999999999</v>
      </c>
      <c r="K892" s="104">
        <f t="shared" ca="1" si="334"/>
        <v>131.09200000000001</v>
      </c>
      <c r="L892" s="104">
        <f t="shared" ca="1" si="334"/>
        <v>133.458</v>
      </c>
      <c r="M892" s="104">
        <f t="shared" ca="1" si="334"/>
        <v>137.90799999999999</v>
      </c>
      <c r="N892" s="104">
        <f t="shared" ca="1" si="334"/>
        <v>126.681</v>
      </c>
      <c r="O892" s="104">
        <f t="shared" ca="1" si="334"/>
        <v>133.32599999999999</v>
      </c>
      <c r="P892" s="104">
        <f t="shared" ca="1" si="334"/>
        <v>131.102</v>
      </c>
      <c r="Q892" s="104">
        <f t="shared" ca="1" si="334"/>
        <v>131.28299999999999</v>
      </c>
      <c r="R892" s="104">
        <f t="shared" ca="1" si="321"/>
        <v>1577.778</v>
      </c>
      <c r="S892" s="716">
        <f ca="1">R892-'[113](C) Rev at 2016PGARate'!R892</f>
        <v>0</v>
      </c>
      <c r="U892" s="104"/>
    </row>
    <row r="893" spans="3:21">
      <c r="C893" s="4" t="s">
        <v>440</v>
      </c>
      <c r="D893" s="4">
        <v>87</v>
      </c>
      <c r="E893" s="104"/>
      <c r="F893" s="104">
        <f t="shared" ref="F893:Q893" ca="1" si="335">F723</f>
        <v>0</v>
      </c>
      <c r="G893" s="104">
        <f t="shared" ca="1" si="335"/>
        <v>0</v>
      </c>
      <c r="H893" s="104">
        <f t="shared" ca="1" si="335"/>
        <v>0</v>
      </c>
      <c r="I893" s="104">
        <f t="shared" ca="1" si="335"/>
        <v>0</v>
      </c>
      <c r="J893" s="104">
        <f t="shared" ca="1" si="335"/>
        <v>0</v>
      </c>
      <c r="K893" s="104">
        <f t="shared" ca="1" si="335"/>
        <v>0</v>
      </c>
      <c r="L893" s="104">
        <f t="shared" ca="1" si="335"/>
        <v>0</v>
      </c>
      <c r="M893" s="104">
        <f t="shared" ca="1" si="335"/>
        <v>0</v>
      </c>
      <c r="N893" s="104">
        <f t="shared" ca="1" si="335"/>
        <v>0</v>
      </c>
      <c r="O893" s="104">
        <f t="shared" ca="1" si="335"/>
        <v>0</v>
      </c>
      <c r="P893" s="104">
        <f t="shared" ca="1" si="335"/>
        <v>0</v>
      </c>
      <c r="Q893" s="104">
        <f t="shared" ca="1" si="335"/>
        <v>0</v>
      </c>
      <c r="R893" s="104">
        <f t="shared" ca="1" si="321"/>
        <v>0</v>
      </c>
      <c r="S893" s="716">
        <f ca="1">R893-'[113](C) Rev at 2016PGARate'!R893</f>
        <v>0</v>
      </c>
      <c r="U893" s="104"/>
    </row>
    <row r="894" spans="3:21">
      <c r="C894" s="4" t="s">
        <v>471</v>
      </c>
      <c r="E894" s="104"/>
      <c r="F894" s="104">
        <f t="shared" ref="F894:Q894" ca="1" si="336">F770</f>
        <v>24983</v>
      </c>
      <c r="G894" s="104">
        <f t="shared" ca="1" si="336"/>
        <v>24983</v>
      </c>
      <c r="H894" s="104">
        <f t="shared" ca="1" si="336"/>
        <v>24983</v>
      </c>
      <c r="I894" s="104">
        <f t="shared" ca="1" si="336"/>
        <v>24983</v>
      </c>
      <c r="J894" s="104">
        <f t="shared" ca="1" si="336"/>
        <v>24983</v>
      </c>
      <c r="K894" s="104">
        <f t="shared" ca="1" si="336"/>
        <v>24983</v>
      </c>
      <c r="L894" s="104">
        <f t="shared" ca="1" si="336"/>
        <v>24983</v>
      </c>
      <c r="M894" s="104">
        <f t="shared" ca="1" si="336"/>
        <v>24983</v>
      </c>
      <c r="N894" s="104">
        <f t="shared" ca="1" si="336"/>
        <v>24983</v>
      </c>
      <c r="O894" s="104">
        <f t="shared" ca="1" si="336"/>
        <v>34755.633000000002</v>
      </c>
      <c r="P894" s="104">
        <f t="shared" ca="1" si="336"/>
        <v>41237.432999999997</v>
      </c>
      <c r="Q894" s="104">
        <f t="shared" ca="1" si="336"/>
        <v>39983</v>
      </c>
      <c r="R894" s="104">
        <f t="shared" ca="1" si="321"/>
        <v>340823.06599999999</v>
      </c>
      <c r="S894" s="716">
        <f ca="1">R894-'[113](C) Rev at 2016PGARate'!R894</f>
        <v>0</v>
      </c>
    </row>
    <row r="895" spans="3:21">
      <c r="C895" s="4" t="s">
        <v>472</v>
      </c>
      <c r="F895" s="109">
        <f t="shared" ref="F895:R895" ca="1" si="337">SUM(F879:F894)</f>
        <v>520390.78300000005</v>
      </c>
      <c r="G895" s="109">
        <f t="shared" ca="1" si="337"/>
        <v>511348.02100000001</v>
      </c>
      <c r="H895" s="109">
        <f t="shared" ca="1" si="337"/>
        <v>530276.99700000009</v>
      </c>
      <c r="I895" s="109">
        <f t="shared" ca="1" si="337"/>
        <v>521580.64400000003</v>
      </c>
      <c r="J895" s="109">
        <f t="shared" ca="1" si="337"/>
        <v>506200.69499999995</v>
      </c>
      <c r="K895" s="109">
        <f t="shared" ca="1" si="337"/>
        <v>524161.0749999999</v>
      </c>
      <c r="L895" s="109">
        <f t="shared" ca="1" si="337"/>
        <v>522490.98599999998</v>
      </c>
      <c r="M895" s="109">
        <f t="shared" ca="1" si="337"/>
        <v>449816.54799999995</v>
      </c>
      <c r="N895" s="109">
        <f t="shared" ca="1" si="337"/>
        <v>720321.08800000011</v>
      </c>
      <c r="O895" s="109">
        <f t="shared" ref="O895:Q895" ca="1" si="338">SUM(O879:O894)</f>
        <v>523199.76500000001</v>
      </c>
      <c r="P895" s="109">
        <f t="shared" ca="1" si="338"/>
        <v>521680.33500000002</v>
      </c>
      <c r="Q895" s="109">
        <f t="shared" ca="1" si="338"/>
        <v>512015.45100000006</v>
      </c>
      <c r="R895" s="109">
        <f t="shared" ca="1" si="337"/>
        <v>6363482.3880000003</v>
      </c>
      <c r="S895" s="108">
        <f ca="1">R895-'[113](C) Rev at Actual Rates'!R895</f>
        <v>0</v>
      </c>
    </row>
    <row r="896" spans="3:21">
      <c r="S896" s="12">
        <f ca="1">R896-'[113](C) Rev at Actual Rates'!R896</f>
        <v>0</v>
      </c>
    </row>
    <row r="897" spans="1:26">
      <c r="B897" s="4" t="s">
        <v>473</v>
      </c>
      <c r="F897" s="110"/>
      <c r="G897" s="110"/>
      <c r="H897" s="110"/>
      <c r="I897" s="110"/>
      <c r="J897" s="110"/>
      <c r="K897" s="110"/>
      <c r="L897" s="110"/>
      <c r="M897" s="110"/>
      <c r="N897" s="110"/>
      <c r="O897" s="110"/>
      <c r="P897" s="110"/>
      <c r="Q897" s="110"/>
      <c r="R897" s="110"/>
      <c r="S897" s="716">
        <f ca="1">R897-'[113](C) Rev at Actual Rates'!R897</f>
        <v>0</v>
      </c>
    </row>
    <row r="898" spans="1:26">
      <c r="C898" s="22" t="s">
        <v>446</v>
      </c>
      <c r="D898" s="4">
        <v>41</v>
      </c>
      <c r="F898" s="110">
        <f t="shared" ref="F898:Q898" ca="1" si="339">F879+F886</f>
        <v>317814.00800000003</v>
      </c>
      <c r="G898" s="110">
        <f t="shared" ca="1" si="339"/>
        <v>306756.91200000001</v>
      </c>
      <c r="H898" s="110">
        <f t="shared" ca="1" si="339"/>
        <v>313377.94</v>
      </c>
      <c r="I898" s="110">
        <f t="shared" ca="1" si="339"/>
        <v>312114.66000000003</v>
      </c>
      <c r="J898" s="110">
        <f t="shared" ca="1" si="339"/>
        <v>296338.45899999997</v>
      </c>
      <c r="K898" s="110">
        <f t="shared" ca="1" si="339"/>
        <v>319596.26399999997</v>
      </c>
      <c r="L898" s="110">
        <f t="shared" ca="1" si="339"/>
        <v>315733.505</v>
      </c>
      <c r="M898" s="110">
        <f t="shared" ca="1" si="339"/>
        <v>244186.74</v>
      </c>
      <c r="N898" s="110">
        <f t="shared" ca="1" si="339"/>
        <v>510167.73699999996</v>
      </c>
      <c r="O898" s="110">
        <f t="shared" ca="1" si="339"/>
        <v>302741.962</v>
      </c>
      <c r="P898" s="110">
        <f t="shared" ca="1" si="339"/>
        <v>293843.625</v>
      </c>
      <c r="Q898" s="110">
        <f t="shared" ca="1" si="339"/>
        <v>286237.80800000002</v>
      </c>
      <c r="R898" s="104">
        <f t="shared" ref="R898:R906" ca="1" si="340">SUM(F898:Q898)</f>
        <v>3818909.6199999996</v>
      </c>
      <c r="S898" s="716">
        <f ca="1">R898-'[113](C) Rev at 2016PGARate'!R898</f>
        <v>0</v>
      </c>
      <c r="U898" s="104"/>
    </row>
    <row r="899" spans="1:26">
      <c r="C899" s="22" t="s">
        <v>447</v>
      </c>
      <c r="D899" s="4">
        <v>85</v>
      </c>
      <c r="F899" s="110">
        <f t="shared" ref="F899:Q901" ca="1" si="341">F883+F891</f>
        <v>9882.634</v>
      </c>
      <c r="G899" s="110">
        <f t="shared" ca="1" si="341"/>
        <v>9696.3860000000004</v>
      </c>
      <c r="H899" s="110">
        <f t="shared" ca="1" si="341"/>
        <v>9350.6610000000001</v>
      </c>
      <c r="I899" s="110">
        <f t="shared" ca="1" si="341"/>
        <v>8943.4619999999995</v>
      </c>
      <c r="J899" s="110">
        <f t="shared" ca="1" si="341"/>
        <v>8650.393</v>
      </c>
      <c r="K899" s="110">
        <f t="shared" ca="1" si="341"/>
        <v>9051.630000000001</v>
      </c>
      <c r="L899" s="110">
        <f t="shared" ca="1" si="341"/>
        <v>10833.216</v>
      </c>
      <c r="M899" s="110">
        <f t="shared" ca="1" si="341"/>
        <v>9477.9930000000004</v>
      </c>
      <c r="N899" s="110">
        <f t="shared" ca="1" si="341"/>
        <v>7843.143</v>
      </c>
      <c r="O899" s="110">
        <f t="shared" ca="1" si="341"/>
        <v>8003.991</v>
      </c>
      <c r="P899" s="110">
        <f t="shared" ca="1" si="341"/>
        <v>9566.2919999999995</v>
      </c>
      <c r="Q899" s="110">
        <f t="shared" ca="1" si="341"/>
        <v>8930.2369999999992</v>
      </c>
      <c r="R899" s="104">
        <f t="shared" ca="1" si="340"/>
        <v>110230.03799999999</v>
      </c>
      <c r="S899" s="716">
        <f ca="1">R899-'[113](C) Rev at 2016PGARate'!R899</f>
        <v>0</v>
      </c>
      <c r="U899" s="104"/>
    </row>
    <row r="900" spans="1:26">
      <c r="C900" s="22" t="s">
        <v>448</v>
      </c>
      <c r="D900" s="4">
        <v>86</v>
      </c>
      <c r="F900" s="110">
        <f t="shared" ca="1" si="341"/>
        <v>7172.875</v>
      </c>
      <c r="G900" s="110">
        <f t="shared" ca="1" si="341"/>
        <v>6882.3560000000007</v>
      </c>
      <c r="H900" s="110">
        <f t="shared" ca="1" si="341"/>
        <v>6877.4629999999997</v>
      </c>
      <c r="I900" s="110">
        <f t="shared" ca="1" si="341"/>
        <v>6928.6220000000003</v>
      </c>
      <c r="J900" s="110">
        <f t="shared" ca="1" si="341"/>
        <v>6607.9430000000002</v>
      </c>
      <c r="K900" s="110">
        <f t="shared" ca="1" si="341"/>
        <v>7011.7809999999999</v>
      </c>
      <c r="L900" s="110">
        <f t="shared" ca="1" si="341"/>
        <v>7156.2649999999994</v>
      </c>
      <c r="M900" s="110">
        <f t="shared" ca="1" si="341"/>
        <v>7485.4810000000007</v>
      </c>
      <c r="N900" s="110">
        <f t="shared" ca="1" si="341"/>
        <v>7302.9129999999996</v>
      </c>
      <c r="O900" s="110">
        <f t="shared" ca="1" si="341"/>
        <v>7144.741</v>
      </c>
      <c r="P900" s="110">
        <f t="shared" ca="1" si="341"/>
        <v>7010.9849999999997</v>
      </c>
      <c r="Q900" s="110">
        <f t="shared" ca="1" si="341"/>
        <v>6842.4059999999999</v>
      </c>
      <c r="R900" s="104">
        <f t="shared" ca="1" si="340"/>
        <v>84423.831000000006</v>
      </c>
      <c r="S900" s="716">
        <f ca="1">R900-'[113](C) Rev at 2016PGARate'!R900</f>
        <v>0</v>
      </c>
      <c r="U900" s="104"/>
    </row>
    <row r="901" spans="1:26">
      <c r="C901" s="22" t="s">
        <v>449</v>
      </c>
      <c r="D901" s="4">
        <v>87</v>
      </c>
      <c r="F901" s="110">
        <f t="shared" ca="1" si="341"/>
        <v>0</v>
      </c>
      <c r="G901" s="110">
        <f t="shared" ca="1" si="341"/>
        <v>0</v>
      </c>
      <c r="H901" s="110">
        <f t="shared" ca="1" si="341"/>
        <v>0</v>
      </c>
      <c r="I901" s="110">
        <f t="shared" ca="1" si="341"/>
        <v>0</v>
      </c>
      <c r="J901" s="110">
        <f t="shared" ca="1" si="341"/>
        <v>0</v>
      </c>
      <c r="K901" s="110">
        <f t="shared" ca="1" si="341"/>
        <v>0</v>
      </c>
      <c r="L901" s="110">
        <f t="shared" ca="1" si="341"/>
        <v>0</v>
      </c>
      <c r="M901" s="110">
        <f t="shared" ca="1" si="341"/>
        <v>0</v>
      </c>
      <c r="N901" s="110">
        <f t="shared" ca="1" si="341"/>
        <v>0</v>
      </c>
      <c r="O901" s="110">
        <f t="shared" ca="1" si="341"/>
        <v>0</v>
      </c>
      <c r="P901" s="110">
        <f t="shared" ca="1" si="341"/>
        <v>0</v>
      </c>
      <c r="Q901" s="110">
        <f t="shared" ca="1" si="341"/>
        <v>0</v>
      </c>
      <c r="R901" s="104">
        <f t="shared" ca="1" si="340"/>
        <v>0</v>
      </c>
      <c r="S901" s="716">
        <f ca="1">R901-'[113](C) Rev at 2016PGARate'!R901</f>
        <v>0</v>
      </c>
      <c r="U901" s="104"/>
    </row>
    <row r="902" spans="1:26">
      <c r="C902" s="4" t="s">
        <v>450</v>
      </c>
      <c r="D902" s="711" t="s">
        <v>386</v>
      </c>
      <c r="F902" s="110">
        <f t="shared" ref="F902:Q903" ca="1" si="342">F880+F887</f>
        <v>77790.600000000006</v>
      </c>
      <c r="G902" s="110">
        <f t="shared" ca="1" si="342"/>
        <v>78559.967000000004</v>
      </c>
      <c r="H902" s="110">
        <f t="shared" ca="1" si="342"/>
        <v>80414</v>
      </c>
      <c r="I902" s="110">
        <f t="shared" ca="1" si="342"/>
        <v>77754.899999999994</v>
      </c>
      <c r="J902" s="110">
        <f t="shared" ca="1" si="342"/>
        <v>77541.899999999994</v>
      </c>
      <c r="K902" s="110">
        <f t="shared" ca="1" si="342"/>
        <v>77793.399999999994</v>
      </c>
      <c r="L902" s="110">
        <f t="shared" ca="1" si="342"/>
        <v>78060</v>
      </c>
      <c r="M902" s="110">
        <f t="shared" ca="1" si="342"/>
        <v>76425</v>
      </c>
      <c r="N902" s="110">
        <f t="shared" ca="1" si="342"/>
        <v>83799.294999999998</v>
      </c>
      <c r="O902" s="110">
        <f t="shared" ca="1" si="342"/>
        <v>83078.437999999995</v>
      </c>
      <c r="P902" s="110">
        <f t="shared" ca="1" si="342"/>
        <v>82547</v>
      </c>
      <c r="Q902" s="110">
        <f t="shared" ca="1" si="342"/>
        <v>82547</v>
      </c>
      <c r="R902" s="104">
        <f t="shared" ca="1" si="340"/>
        <v>956311.5</v>
      </c>
      <c r="S902" s="716">
        <f ca="1">R902-'[113](C) Rev at 2016PGARate'!R902</f>
        <v>0</v>
      </c>
      <c r="U902" s="104"/>
    </row>
    <row r="903" spans="1:26">
      <c r="C903" s="4" t="s">
        <v>451</v>
      </c>
      <c r="D903" s="711" t="s">
        <v>390</v>
      </c>
      <c r="F903" s="110">
        <f t="shared" ca="1" si="342"/>
        <v>56747</v>
      </c>
      <c r="G903" s="110">
        <f t="shared" ca="1" si="342"/>
        <v>59785.4</v>
      </c>
      <c r="H903" s="110">
        <f t="shared" ca="1" si="342"/>
        <v>70589.933000000005</v>
      </c>
      <c r="I903" s="110">
        <f t="shared" ca="1" si="342"/>
        <v>66172</v>
      </c>
      <c r="J903" s="110">
        <f t="shared" ca="1" si="342"/>
        <v>61043</v>
      </c>
      <c r="K903" s="110">
        <f t="shared" ca="1" si="342"/>
        <v>61041</v>
      </c>
      <c r="L903" s="110">
        <f t="shared" ca="1" si="342"/>
        <v>61041</v>
      </c>
      <c r="M903" s="110">
        <f t="shared" ca="1" si="342"/>
        <v>62574.334000000003</v>
      </c>
      <c r="N903" s="110">
        <f t="shared" ca="1" si="342"/>
        <v>61541</v>
      </c>
      <c r="O903" s="110">
        <f t="shared" ca="1" si="342"/>
        <v>62791</v>
      </c>
      <c r="P903" s="110">
        <f t="shared" ca="1" si="342"/>
        <v>62791</v>
      </c>
      <c r="Q903" s="110">
        <f t="shared" ca="1" si="342"/>
        <v>62791</v>
      </c>
      <c r="R903" s="104">
        <f t="shared" ca="1" si="340"/>
        <v>748907.66700000002</v>
      </c>
      <c r="S903" s="716">
        <f ca="1">R903-'[113](C) Rev at 2016PGARate'!R903</f>
        <v>0</v>
      </c>
      <c r="U903" s="104"/>
    </row>
    <row r="904" spans="1:26">
      <c r="C904" s="4" t="s">
        <v>474</v>
      </c>
      <c r="D904" s="711" t="s">
        <v>411</v>
      </c>
      <c r="F904" s="110">
        <f t="shared" ref="F904:Q904" ca="1" si="343">F889</f>
        <v>0</v>
      </c>
      <c r="G904" s="110">
        <f t="shared" ca="1" si="343"/>
        <v>750</v>
      </c>
      <c r="H904" s="110">
        <f t="shared" ca="1" si="343"/>
        <v>750</v>
      </c>
      <c r="I904" s="110">
        <f t="shared" ca="1" si="343"/>
        <v>750</v>
      </c>
      <c r="J904" s="110">
        <f t="shared" ca="1" si="343"/>
        <v>750</v>
      </c>
      <c r="K904" s="110">
        <f t="shared" ca="1" si="343"/>
        <v>750</v>
      </c>
      <c r="L904" s="110">
        <f t="shared" ca="1" si="343"/>
        <v>750</v>
      </c>
      <c r="M904" s="110">
        <f t="shared" ca="1" si="343"/>
        <v>750</v>
      </c>
      <c r="N904" s="110">
        <f t="shared" ca="1" si="343"/>
        <v>750</v>
      </c>
      <c r="O904" s="110">
        <f t="shared" ca="1" si="343"/>
        <v>750</v>
      </c>
      <c r="P904" s="110">
        <f t="shared" ca="1" si="343"/>
        <v>750</v>
      </c>
      <c r="Q904" s="110">
        <f t="shared" ca="1" si="343"/>
        <v>750</v>
      </c>
      <c r="R904" s="104">
        <f t="shared" ca="1" si="340"/>
        <v>8250</v>
      </c>
      <c r="S904" s="716">
        <f ca="1">R904-'[113](C) Rev at 2016PGARate'!R904</f>
        <v>0</v>
      </c>
      <c r="U904" s="104"/>
    </row>
    <row r="905" spans="1:26">
      <c r="C905" s="4" t="s">
        <v>453</v>
      </c>
      <c r="D905" s="711" t="s">
        <v>395</v>
      </c>
      <c r="F905" s="110">
        <f t="shared" ref="F905:Q905" ca="1" si="344">F882+F890</f>
        <v>26000.666000000001</v>
      </c>
      <c r="G905" s="110">
        <f t="shared" ca="1" si="344"/>
        <v>23934</v>
      </c>
      <c r="H905" s="110">
        <f t="shared" ca="1" si="344"/>
        <v>23934</v>
      </c>
      <c r="I905" s="110">
        <f t="shared" ca="1" si="344"/>
        <v>23934</v>
      </c>
      <c r="J905" s="110">
        <f t="shared" ca="1" si="344"/>
        <v>30286</v>
      </c>
      <c r="K905" s="110">
        <f t="shared" ca="1" si="344"/>
        <v>23934</v>
      </c>
      <c r="L905" s="110">
        <f t="shared" ca="1" si="344"/>
        <v>23934</v>
      </c>
      <c r="M905" s="110">
        <f t="shared" ca="1" si="344"/>
        <v>23934</v>
      </c>
      <c r="N905" s="110">
        <f t="shared" ca="1" si="344"/>
        <v>23934</v>
      </c>
      <c r="O905" s="110">
        <f t="shared" ca="1" si="344"/>
        <v>23934</v>
      </c>
      <c r="P905" s="110">
        <f t="shared" ca="1" si="344"/>
        <v>23934</v>
      </c>
      <c r="Q905" s="110">
        <f t="shared" ca="1" si="344"/>
        <v>23934</v>
      </c>
      <c r="R905" s="104">
        <f t="shared" ca="1" si="340"/>
        <v>295626.66599999997</v>
      </c>
      <c r="S905" s="716">
        <f ca="1">R905-'[113](C) Rev at 2016PGARate'!R905</f>
        <v>0</v>
      </c>
      <c r="U905" s="104"/>
    </row>
    <row r="906" spans="1:26">
      <c r="C906" s="22" t="s">
        <v>111</v>
      </c>
      <c r="F906" s="110">
        <f ca="1">F894</f>
        <v>24983</v>
      </c>
      <c r="G906" s="110">
        <f t="shared" ref="G906:Q906" ca="1" si="345">G894</f>
        <v>24983</v>
      </c>
      <c r="H906" s="110">
        <f t="shared" ca="1" si="345"/>
        <v>24983</v>
      </c>
      <c r="I906" s="110">
        <f t="shared" ca="1" si="345"/>
        <v>24983</v>
      </c>
      <c r="J906" s="110">
        <f t="shared" ca="1" si="345"/>
        <v>24983</v>
      </c>
      <c r="K906" s="110">
        <f t="shared" ca="1" si="345"/>
        <v>24983</v>
      </c>
      <c r="L906" s="110">
        <f t="shared" ca="1" si="345"/>
        <v>24983</v>
      </c>
      <c r="M906" s="110">
        <f t="shared" ca="1" si="345"/>
        <v>24983</v>
      </c>
      <c r="N906" s="110">
        <f t="shared" ca="1" si="345"/>
        <v>24983</v>
      </c>
      <c r="O906" s="110">
        <f t="shared" ca="1" si="345"/>
        <v>34755.633000000002</v>
      </c>
      <c r="P906" s="110">
        <f t="shared" ca="1" si="345"/>
        <v>41237.432999999997</v>
      </c>
      <c r="Q906" s="110">
        <f t="shared" ca="1" si="345"/>
        <v>39983</v>
      </c>
      <c r="R906" s="104">
        <f t="shared" ca="1" si="340"/>
        <v>340823.06599999999</v>
      </c>
      <c r="S906" s="716">
        <f ca="1">R906-'[113](C) Rev at 2016PGARate'!R906</f>
        <v>0</v>
      </c>
      <c r="U906" s="104"/>
    </row>
    <row r="907" spans="1:26">
      <c r="C907" s="4" t="s">
        <v>472</v>
      </c>
      <c r="E907" s="15"/>
      <c r="F907" s="109">
        <f t="shared" ref="F907:R907" ca="1" si="346">SUM(F898:F906)</f>
        <v>520390.78300000011</v>
      </c>
      <c r="G907" s="109">
        <f t="shared" ca="1" si="346"/>
        <v>511348.02100000007</v>
      </c>
      <c r="H907" s="109">
        <f t="shared" ca="1" si="346"/>
        <v>530276.99699999997</v>
      </c>
      <c r="I907" s="109">
        <f t="shared" ca="1" si="346"/>
        <v>521580.64399999997</v>
      </c>
      <c r="J907" s="109">
        <f t="shared" ca="1" si="346"/>
        <v>506200.69499999995</v>
      </c>
      <c r="K907" s="109">
        <f t="shared" ca="1" si="346"/>
        <v>524161.07499999995</v>
      </c>
      <c r="L907" s="109">
        <f t="shared" ca="1" si="346"/>
        <v>522490.98600000003</v>
      </c>
      <c r="M907" s="109">
        <f t="shared" ca="1" si="346"/>
        <v>449816.54799999995</v>
      </c>
      <c r="N907" s="109">
        <f t="shared" ca="1" si="346"/>
        <v>720321.08799999999</v>
      </c>
      <c r="O907" s="109">
        <f t="shared" ref="O907:Q907" ca="1" si="347">SUM(O898:O906)</f>
        <v>523199.76500000001</v>
      </c>
      <c r="P907" s="109">
        <f t="shared" ca="1" si="347"/>
        <v>521680.33500000002</v>
      </c>
      <c r="Q907" s="109">
        <f t="shared" ca="1" si="347"/>
        <v>512015.45100000006</v>
      </c>
      <c r="R907" s="109">
        <f t="shared" ca="1" si="346"/>
        <v>6363482.3880000003</v>
      </c>
      <c r="S907" s="108">
        <f ca="1">R907-'[113](C) Rev at Actual Rates'!R907</f>
        <v>0</v>
      </c>
      <c r="U907" s="104"/>
    </row>
    <row r="908" spans="1:26">
      <c r="C908" s="4" t="s">
        <v>52</v>
      </c>
      <c r="E908" s="15"/>
      <c r="F908" s="110">
        <f t="shared" ref="F908:R908" ca="1" si="348">F907-F895</f>
        <v>0</v>
      </c>
      <c r="G908" s="110">
        <f t="shared" ca="1" si="348"/>
        <v>0</v>
      </c>
      <c r="H908" s="110">
        <f t="shared" ca="1" si="348"/>
        <v>0</v>
      </c>
      <c r="I908" s="110">
        <f t="shared" ca="1" si="348"/>
        <v>0</v>
      </c>
      <c r="J908" s="110">
        <f t="shared" ca="1" si="348"/>
        <v>0</v>
      </c>
      <c r="K908" s="110">
        <f t="shared" ca="1" si="348"/>
        <v>0</v>
      </c>
      <c r="L908" s="110">
        <f t="shared" ca="1" si="348"/>
        <v>0</v>
      </c>
      <c r="M908" s="110">
        <f t="shared" ca="1" si="348"/>
        <v>0</v>
      </c>
      <c r="N908" s="110">
        <f t="shared" ca="1" si="348"/>
        <v>0</v>
      </c>
      <c r="O908" s="110">
        <f t="shared" ca="1" si="348"/>
        <v>0</v>
      </c>
      <c r="P908" s="110">
        <f t="shared" ca="1" si="348"/>
        <v>0</v>
      </c>
      <c r="Q908" s="110">
        <f t="shared" ca="1" si="348"/>
        <v>0</v>
      </c>
      <c r="R908" s="110">
        <f t="shared" ca="1" si="348"/>
        <v>0</v>
      </c>
      <c r="S908" s="716">
        <f ca="1">R908-'[113](C) Rev at Actual Rates'!R908</f>
        <v>0</v>
      </c>
      <c r="U908" s="104"/>
    </row>
    <row r="909" spans="1:26">
      <c r="E909" s="15"/>
      <c r="F909" s="15"/>
      <c r="G909" s="15"/>
      <c r="H909" s="15"/>
      <c r="I909" s="15"/>
      <c r="J909" s="15"/>
      <c r="K909" s="15"/>
      <c r="L909" s="15"/>
      <c r="M909" s="15"/>
      <c r="N909" s="15"/>
      <c r="O909" s="15"/>
      <c r="P909" s="15"/>
      <c r="Q909" s="15"/>
      <c r="R909" s="15"/>
      <c r="S909" s="56">
        <f ca="1">R909-'[113](C) Rev at Actual Rates'!R909</f>
        <v>0</v>
      </c>
      <c r="U909" s="104"/>
    </row>
    <row r="910" spans="1:26">
      <c r="B910" s="696" t="s">
        <v>475</v>
      </c>
      <c r="S910" s="12">
        <f ca="1">R910-'[113](C) Rev at Actual Rates'!R910</f>
        <v>0</v>
      </c>
      <c r="U910" s="104"/>
    </row>
    <row r="911" spans="1:26">
      <c r="A911" s="4" t="s">
        <v>355</v>
      </c>
      <c r="B911" s="4" t="s">
        <v>476</v>
      </c>
      <c r="F911" s="15">
        <f t="shared" ref="F911:Q911" ca="1" si="349">SUMIF($A$7:$A$784,$A911,F$7:F$784)-F57</f>
        <v>27745763.828810964</v>
      </c>
      <c r="G911" s="15">
        <f t="shared" ca="1" si="349"/>
        <v>38976384.319642313</v>
      </c>
      <c r="H911" s="15">
        <f t="shared" ca="1" si="349"/>
        <v>59033647.649413384</v>
      </c>
      <c r="I911" s="15">
        <f t="shared" ca="1" si="349"/>
        <v>56625651.734023824</v>
      </c>
      <c r="J911" s="15">
        <f t="shared" ca="1" si="349"/>
        <v>48114612.570230946</v>
      </c>
      <c r="K911" s="15">
        <f t="shared" ca="1" si="349"/>
        <v>41311545.950252339</v>
      </c>
      <c r="L911" s="15">
        <f t="shared" ca="1" si="349"/>
        <v>29690273.305261437</v>
      </c>
      <c r="M911" s="15">
        <f t="shared" ca="1" si="349"/>
        <v>19932954.370253436</v>
      </c>
      <c r="N911" s="15">
        <f t="shared" ca="1" si="349"/>
        <v>14579580.714985762</v>
      </c>
      <c r="O911" s="15">
        <f t="shared" ca="1" si="349"/>
        <v>11708823.613752337</v>
      </c>
      <c r="P911" s="15">
        <f t="shared" ca="1" si="349"/>
        <v>11135685.222773723</v>
      </c>
      <c r="Q911" s="15">
        <f t="shared" ca="1" si="349"/>
        <v>14321898.367626669</v>
      </c>
      <c r="R911" s="15">
        <f ca="1">SUM(F911:Q911)</f>
        <v>373176821.64702725</v>
      </c>
      <c r="S911" s="140">
        <f ca="1">R911-'[113](C) Rev at 2016PGARate'!R911</f>
        <v>32154889.770890117</v>
      </c>
      <c r="T911" s="15"/>
      <c r="U911" s="104"/>
      <c r="V911" s="15"/>
      <c r="W911" s="15"/>
      <c r="X911" s="15"/>
      <c r="Y911" s="15"/>
      <c r="Z911" s="15"/>
    </row>
    <row r="912" spans="1:26">
      <c r="A912" s="4" t="s">
        <v>355</v>
      </c>
      <c r="B912" s="4" t="s">
        <v>477</v>
      </c>
      <c r="F912" s="15">
        <f t="shared" ref="F912:Q912" ca="1" si="350">F57</f>
        <v>75.044065709999998</v>
      </c>
      <c r="G912" s="15">
        <f t="shared" ca="1" si="350"/>
        <v>99.403038510000002</v>
      </c>
      <c r="H912" s="15">
        <f t="shared" ca="1" si="350"/>
        <v>132.22755563999999</v>
      </c>
      <c r="I912" s="15">
        <f t="shared" ca="1" si="350"/>
        <v>133.62979913999999</v>
      </c>
      <c r="J912" s="15">
        <f t="shared" ca="1" si="350"/>
        <v>122.52002420999999</v>
      </c>
      <c r="K912" s="15">
        <f t="shared" ca="1" si="350"/>
        <v>127.99678668</v>
      </c>
      <c r="L912" s="15">
        <f t="shared" ca="1" si="350"/>
        <v>99.523230810000001</v>
      </c>
      <c r="M912" s="15">
        <f t="shared" ca="1" si="350"/>
        <v>87.327718770000004</v>
      </c>
      <c r="N912" s="15">
        <f t="shared" ca="1" si="350"/>
        <v>70.701117269999997</v>
      </c>
      <c r="O912" s="15">
        <f t="shared" ca="1" si="350"/>
        <v>20.200319219999997</v>
      </c>
      <c r="P912" s="15">
        <f t="shared" ca="1" si="350"/>
        <v>15.152242619999999</v>
      </c>
      <c r="Q912" s="15">
        <f t="shared" ca="1" si="350"/>
        <v>15.49278747</v>
      </c>
      <c r="R912" s="15">
        <f ca="1">SUM(F912:Q912)</f>
        <v>999.21868605000009</v>
      </c>
      <c r="S912" s="140">
        <f ca="1">R912-'[113](C) Rev at 2016PGARate'!R912</f>
        <v>0</v>
      </c>
      <c r="T912" s="15"/>
      <c r="U912" s="104"/>
      <c r="V912" s="15"/>
      <c r="W912" s="15"/>
      <c r="X912" s="15"/>
      <c r="Y912" s="15"/>
      <c r="Z912" s="15"/>
    </row>
    <row r="913" spans="1:26">
      <c r="A913" s="12" t="s">
        <v>354</v>
      </c>
      <c r="B913" s="12" t="s">
        <v>478</v>
      </c>
      <c r="C913" s="12"/>
      <c r="F913" s="15">
        <f t="shared" ref="F913:Q913" ca="1" si="351">SUMIF($A$7:$A$784,$A913,F$7:F$784)</f>
        <v>33046385.252400961</v>
      </c>
      <c r="G913" s="15">
        <f t="shared" ca="1" si="351"/>
        <v>41711690.233573899</v>
      </c>
      <c r="H913" s="15">
        <f t="shared" ca="1" si="351"/>
        <v>58363815.338417746</v>
      </c>
      <c r="I913" s="15">
        <f t="shared" ca="1" si="351"/>
        <v>56298461.506828673</v>
      </c>
      <c r="J913" s="15">
        <f t="shared" ca="1" si="351"/>
        <v>48883004.454428948</v>
      </c>
      <c r="K913" s="15">
        <f t="shared" ca="1" si="351"/>
        <v>43985207.953611985</v>
      </c>
      <c r="L913" s="15">
        <f t="shared" ca="1" si="351"/>
        <v>34486603.610943265</v>
      </c>
      <c r="M913" s="15">
        <f t="shared" ca="1" si="351"/>
        <v>26835473.868881363</v>
      </c>
      <c r="N913" s="15">
        <f t="shared" ca="1" si="351"/>
        <v>22175710.524091739</v>
      </c>
      <c r="O913" s="15">
        <f t="shared" ca="1" si="351"/>
        <v>20040076.590671401</v>
      </c>
      <c r="P913" s="15">
        <f t="shared" ca="1" si="351"/>
        <v>19600923.335639145</v>
      </c>
      <c r="Q913" s="15">
        <f t="shared" ca="1" si="351"/>
        <v>21992683.782442112</v>
      </c>
      <c r="R913" s="15">
        <f ca="1">SUM(F913:Q913)</f>
        <v>427420036.45193118</v>
      </c>
      <c r="S913" s="140">
        <f ca="1">R913-'[113](C) Rev at 2016PGARate'!R913</f>
        <v>24733963.292228401</v>
      </c>
      <c r="T913" s="56"/>
      <c r="U913" s="56"/>
      <c r="V913" s="56"/>
      <c r="W913" s="56"/>
      <c r="X913" s="56"/>
      <c r="Y913" s="56"/>
      <c r="Z913" s="56"/>
    </row>
    <row r="914" spans="1:26">
      <c r="F914" s="15"/>
      <c r="G914" s="15"/>
      <c r="H914" s="15"/>
      <c r="I914" s="15"/>
      <c r="J914" s="15"/>
      <c r="K914" s="15"/>
      <c r="L914" s="15"/>
      <c r="M914" s="15"/>
      <c r="N914" s="15"/>
      <c r="O914" s="15"/>
      <c r="P914" s="15"/>
      <c r="Q914" s="15"/>
      <c r="R914" s="15"/>
      <c r="S914" s="56">
        <f ca="1">R914-'[113](C) Rev at Actual Rates'!R914</f>
        <v>0</v>
      </c>
    </row>
    <row r="915" spans="1:26" s="12" customFormat="1">
      <c r="B915" s="12" t="s">
        <v>479</v>
      </c>
      <c r="F915" s="734">
        <f ca="1">'[113](C) Rev at 2016PGARate'!F915</f>
        <v>4.6135000000000002E-2</v>
      </c>
      <c r="G915" s="735">
        <f t="shared" ref="G915:K915" ca="1" si="352">F915</f>
        <v>4.6135000000000002E-2</v>
      </c>
      <c r="H915" s="735">
        <f t="shared" ca="1" si="352"/>
        <v>4.6135000000000002E-2</v>
      </c>
      <c r="I915" s="735">
        <f t="shared" ca="1" si="352"/>
        <v>4.6135000000000002E-2</v>
      </c>
      <c r="J915" s="735">
        <f t="shared" ca="1" si="352"/>
        <v>4.6135000000000002E-2</v>
      </c>
      <c r="K915" s="735">
        <f t="shared" ca="1" si="352"/>
        <v>4.6135000000000002E-2</v>
      </c>
      <c r="L915" s="735">
        <f ca="1">K915</f>
        <v>4.6135000000000002E-2</v>
      </c>
      <c r="M915" s="735">
        <f ca="1">L915</f>
        <v>4.6135000000000002E-2</v>
      </c>
      <c r="N915" s="735">
        <f ca="1">M915</f>
        <v>4.6135000000000002E-2</v>
      </c>
      <c r="O915" s="735">
        <f t="shared" ref="O915:Q915" ca="1" si="353">N915</f>
        <v>4.6135000000000002E-2</v>
      </c>
      <c r="P915" s="735">
        <f t="shared" ca="1" si="353"/>
        <v>4.6135000000000002E-2</v>
      </c>
      <c r="Q915" s="735">
        <f t="shared" ca="1" si="353"/>
        <v>4.6135000000000002E-2</v>
      </c>
      <c r="R915" s="56"/>
      <c r="S915" s="56">
        <f ca="1">R915-'[113](C) Rev at Actual Rates'!R915</f>
        <v>0</v>
      </c>
      <c r="T915" s="61"/>
      <c r="U915" s="61"/>
      <c r="V915" s="61"/>
      <c r="W915" s="61"/>
      <c r="X915" s="61"/>
      <c r="Y915" s="61"/>
      <c r="Z915" s="61"/>
    </row>
    <row r="916" spans="1:26">
      <c r="A916" s="12" t="s">
        <v>358</v>
      </c>
      <c r="B916" s="4" t="s">
        <v>349</v>
      </c>
      <c r="F916" s="15">
        <f t="shared" ref="F916:Q916" ca="1" si="354">SUMIF($A$7:$A$784,$A916,F$7:F$784)</f>
        <v>26521648.228517931</v>
      </c>
      <c r="G916" s="15">
        <f t="shared" ca="1" si="354"/>
        <v>37257126.231507584</v>
      </c>
      <c r="H916" s="15">
        <f t="shared" ca="1" si="354"/>
        <v>56430017.590866156</v>
      </c>
      <c r="I916" s="15">
        <f t="shared" ca="1" si="354"/>
        <v>54128214.530176543</v>
      </c>
      <c r="J916" s="15">
        <f t="shared" ca="1" si="354"/>
        <v>45992494.267041609</v>
      </c>
      <c r="K916" s="15">
        <f t="shared" ca="1" si="354"/>
        <v>39489373.467070498</v>
      </c>
      <c r="L916" s="15">
        <f t="shared" ca="1" si="354"/>
        <v>28380424.054605853</v>
      </c>
      <c r="M916" s="15">
        <f t="shared" ca="1" si="354"/>
        <v>19053651.449412204</v>
      </c>
      <c r="N916" s="15">
        <f t="shared" ca="1" si="354"/>
        <v>13935296.177935336</v>
      </c>
      <c r="O916" s="15">
        <f t="shared" ca="1" si="354"/>
        <v>11191844.195971385</v>
      </c>
      <c r="P916" s="15">
        <f t="shared" ca="1" si="354"/>
        <v>10644000.569368495</v>
      </c>
      <c r="Q916" s="15">
        <f t="shared" ca="1" si="354"/>
        <v>13689737.868038829</v>
      </c>
      <c r="R916" s="15">
        <f ca="1">SUM(F916:Q916)</f>
        <v>356713828.63051248</v>
      </c>
      <c r="S916" s="140">
        <f ca="1">R916-'[113](C) Rev at 2016PGARate'!R916</f>
        <v>30737099.826160133</v>
      </c>
      <c r="T916" s="61"/>
      <c r="U916" s="61"/>
      <c r="V916" s="61"/>
      <c r="W916" s="61"/>
      <c r="X916" s="61"/>
      <c r="Y916" s="61"/>
      <c r="Z916" s="61"/>
    </row>
    <row r="917" spans="1:26">
      <c r="F917" s="735"/>
      <c r="G917" s="735"/>
      <c r="H917" s="735"/>
      <c r="I917" s="735"/>
      <c r="J917" s="735"/>
      <c r="K917" s="735"/>
      <c r="L917" s="735"/>
      <c r="M917" s="735"/>
      <c r="N917" s="735"/>
      <c r="O917" s="735"/>
      <c r="P917" s="735"/>
      <c r="Q917" s="735"/>
      <c r="R917" s="735"/>
      <c r="S917" s="804">
        <f ca="1">R917-'[113](C) Rev at Actual Rates'!R917</f>
        <v>0</v>
      </c>
    </row>
    <row r="918" spans="1:26">
      <c r="B918" s="8" t="s">
        <v>480</v>
      </c>
      <c r="S918" s="12">
        <f ca="1">R918-'[113](C) Rev at Actual Rates'!R918</f>
        <v>0</v>
      </c>
    </row>
    <row r="919" spans="1:26">
      <c r="B919" s="22" t="s">
        <v>76</v>
      </c>
      <c r="F919" s="15">
        <f t="shared" ref="F919:Q919" ca="1" si="355">F19</f>
        <v>437.37473421052636</v>
      </c>
      <c r="G919" s="15">
        <f t="shared" ca="1" si="355"/>
        <v>430.59637894736841</v>
      </c>
      <c r="H919" s="15">
        <f t="shared" ca="1" si="355"/>
        <v>418.81474210526312</v>
      </c>
      <c r="I919" s="15">
        <f t="shared" ca="1" si="355"/>
        <v>409.04043157894733</v>
      </c>
      <c r="J919" s="15">
        <f t="shared" ca="1" si="355"/>
        <v>393.34108684210531</v>
      </c>
      <c r="K919" s="15">
        <f t="shared" ca="1" si="355"/>
        <v>415.55387368421054</v>
      </c>
      <c r="L919" s="15">
        <f t="shared" ca="1" si="355"/>
        <v>419.00241052631571</v>
      </c>
      <c r="M919" s="15">
        <f t="shared" ca="1" si="355"/>
        <v>429.76327631578943</v>
      </c>
      <c r="N919" s="15">
        <f t="shared" ca="1" si="355"/>
        <v>399.1717684210526</v>
      </c>
      <c r="O919" s="15">
        <f t="shared" ca="1" si="355"/>
        <v>427.54236052631575</v>
      </c>
      <c r="P919" s="15">
        <f t="shared" ca="1" si="355"/>
        <v>427.2152368421053</v>
      </c>
      <c r="Q919" s="15">
        <f t="shared" ca="1" si="355"/>
        <v>416.07799736842105</v>
      </c>
      <c r="R919" s="15">
        <f t="shared" ref="R919:R926" ca="1" si="356">SUM(F919:Q919)</f>
        <v>5023.494297368421</v>
      </c>
      <c r="S919" s="56">
        <f ca="1">R919-'[113](C) Rev at 2016PGARate'!R919</f>
        <v>0</v>
      </c>
      <c r="U919" s="15"/>
    </row>
    <row r="920" spans="1:26">
      <c r="B920" s="22" t="s">
        <v>77</v>
      </c>
      <c r="F920" s="140">
        <f t="shared" ref="F920:Q920" ca="1" si="357">F37+F38</f>
        <v>23504729</v>
      </c>
      <c r="G920" s="140">
        <f t="shared" ca="1" si="357"/>
        <v>30264713</v>
      </c>
      <c r="H920" s="140">
        <f t="shared" ca="1" si="357"/>
        <v>43041240</v>
      </c>
      <c r="I920" s="140">
        <f t="shared" ca="1" si="357"/>
        <v>41224329</v>
      </c>
      <c r="J920" s="140">
        <f t="shared" ca="1" si="357"/>
        <v>35702909</v>
      </c>
      <c r="K920" s="140">
        <f t="shared" ca="1" si="357"/>
        <v>31731221</v>
      </c>
      <c r="L920" s="140">
        <f t="shared" ca="1" si="357"/>
        <v>24590837</v>
      </c>
      <c r="M920" s="140">
        <f t="shared" ca="1" si="357"/>
        <v>18605493</v>
      </c>
      <c r="N920" s="140">
        <f t="shared" ca="1" si="357"/>
        <v>14736027</v>
      </c>
      <c r="O920" s="140">
        <f t="shared" ca="1" si="357"/>
        <v>13234162</v>
      </c>
      <c r="P920" s="140">
        <f t="shared" ca="1" si="357"/>
        <v>12835130</v>
      </c>
      <c r="Q920" s="140">
        <f t="shared" ca="1" si="357"/>
        <v>14817698</v>
      </c>
      <c r="R920" s="15">
        <f t="shared" ca="1" si="356"/>
        <v>304288488</v>
      </c>
      <c r="S920" s="56">
        <f ca="1">R920-'[113](C) Rev at 2016PGARate'!R920</f>
        <v>20681393</v>
      </c>
      <c r="U920" s="15"/>
    </row>
    <row r="921" spans="1:26">
      <c r="B921" s="22" t="s">
        <v>78</v>
      </c>
      <c r="F921" s="140">
        <f t="shared" ref="F921:Q921" ca="1" si="358">+F55+F56</f>
        <v>17.687794654110789</v>
      </c>
      <c r="G921" s="140">
        <f t="shared" ca="1" si="358"/>
        <v>19.032280848862975</v>
      </c>
      <c r="H921" s="140">
        <f t="shared" ca="1" si="358"/>
        <v>22.403916861729837</v>
      </c>
      <c r="I921" s="140">
        <f t="shared" ca="1" si="358"/>
        <v>22.320618453566571</v>
      </c>
      <c r="J921" s="140">
        <f t="shared" ca="1" si="358"/>
        <v>20.806265750320701</v>
      </c>
      <c r="K921" s="140">
        <f t="shared" ca="1" si="358"/>
        <v>22.531039475840625</v>
      </c>
      <c r="L921" s="140">
        <f t="shared" ca="1" si="358"/>
        <v>19.244200266161325</v>
      </c>
      <c r="M921" s="140">
        <f t="shared" ca="1" si="358"/>
        <v>18.454938693838681</v>
      </c>
      <c r="N921" s="140">
        <f t="shared" ca="1" si="358"/>
        <v>21.95476753543246</v>
      </c>
      <c r="O921" s="140">
        <f t="shared" ca="1" si="358"/>
        <v>17.344902344567544</v>
      </c>
      <c r="P921" s="140">
        <f t="shared" ca="1" si="358"/>
        <v>11.720127440000001</v>
      </c>
      <c r="Q921" s="140">
        <f t="shared" ca="1" si="358"/>
        <v>11.932020275568515</v>
      </c>
      <c r="R921" s="15">
        <f t="shared" ca="1" si="356"/>
        <v>225.4328726</v>
      </c>
      <c r="S921" s="56">
        <f ca="1">R921-'[113](C) Rev at 2016PGARate'!R921</f>
        <v>0</v>
      </c>
      <c r="U921" s="15"/>
    </row>
    <row r="922" spans="1:26">
      <c r="B922" s="51" t="s">
        <v>79</v>
      </c>
      <c r="F922" s="15">
        <f t="shared" ref="F922:Q922" ca="1" si="359">F74+F75+F411+F412</f>
        <v>6632918.5513715502</v>
      </c>
      <c r="G922" s="15">
        <f t="shared" ca="1" si="359"/>
        <v>8411003.4392625671</v>
      </c>
      <c r="H922" s="15">
        <f t="shared" ca="1" si="359"/>
        <v>11897926.733526897</v>
      </c>
      <c r="I922" s="15">
        <f t="shared" ca="1" si="359"/>
        <v>11635155.998234475</v>
      </c>
      <c r="J922" s="15">
        <f t="shared" ca="1" si="359"/>
        <v>9983283.2216712907</v>
      </c>
      <c r="K922" s="15">
        <f t="shared" ca="1" si="359"/>
        <v>9032503.2623873148</v>
      </c>
      <c r="L922" s="15">
        <f t="shared" ca="1" si="359"/>
        <v>7051944.3651348231</v>
      </c>
      <c r="M922" s="15">
        <f t="shared" ca="1" si="359"/>
        <v>5632277.8860020097</v>
      </c>
      <c r="N922" s="15">
        <f t="shared" ca="1" si="359"/>
        <v>4709927.6116656233</v>
      </c>
      <c r="O922" s="15">
        <f t="shared" ca="1" si="359"/>
        <v>4416789.1513781091</v>
      </c>
      <c r="P922" s="15">
        <f t="shared" ca="1" si="359"/>
        <v>4330777.8469862221</v>
      </c>
      <c r="Q922" s="15">
        <f t="shared" ca="1" si="359"/>
        <v>4692777.0819575544</v>
      </c>
      <c r="R922" s="15">
        <f t="shared" ca="1" si="356"/>
        <v>88427285.149578422</v>
      </c>
      <c r="S922" s="56">
        <f ca="1">R922-'[113](C) Rev at 2016PGARate'!R922</f>
        <v>4801838.8814999908</v>
      </c>
      <c r="U922" s="15"/>
    </row>
    <row r="923" spans="1:26">
      <c r="B923" s="22" t="s">
        <v>80</v>
      </c>
      <c r="F923" s="15">
        <f t="shared" ref="F923:Q923" ca="1" si="360">F106+F111+F114+F117+F443+F448+F451+F454</f>
        <v>1200527.4889939409</v>
      </c>
      <c r="G923" s="15">
        <f t="shared" ca="1" si="360"/>
        <v>1334099.4245111141</v>
      </c>
      <c r="H923" s="15">
        <f t="shared" ca="1" si="360"/>
        <v>1564351.1096318073</v>
      </c>
      <c r="I923" s="15">
        <f t="shared" ca="1" si="360"/>
        <v>1553132.1251095713</v>
      </c>
      <c r="J923" s="15">
        <f t="shared" ca="1" si="360"/>
        <v>1402646.7119953928</v>
      </c>
      <c r="K923" s="15">
        <f t="shared" ca="1" si="360"/>
        <v>1405502.383658543</v>
      </c>
      <c r="L923" s="15">
        <f t="shared" ca="1" si="360"/>
        <v>1227746.3949872178</v>
      </c>
      <c r="M923" s="15">
        <f t="shared" ca="1" si="360"/>
        <v>1038005.034337209</v>
      </c>
      <c r="N923" s="15">
        <f t="shared" ca="1" si="360"/>
        <v>1246860.2025213959</v>
      </c>
      <c r="O923" s="15">
        <f t="shared" ca="1" si="360"/>
        <v>964522.82253699843</v>
      </c>
      <c r="P923" s="15">
        <f t="shared" ca="1" si="360"/>
        <v>947641.33213169128</v>
      </c>
      <c r="Q923" s="15">
        <f t="shared" ca="1" si="360"/>
        <v>978690.92811799736</v>
      </c>
      <c r="R923" s="15">
        <f t="shared" ca="1" si="356"/>
        <v>14863725.958532881</v>
      </c>
      <c r="S923" s="56">
        <f ca="1">R923-'[113](C) Rev at 2016PGARate'!R923</f>
        <v>345309.53072000295</v>
      </c>
      <c r="U923" s="15"/>
    </row>
    <row r="924" spans="1:26">
      <c r="B924" s="22" t="s">
        <v>84</v>
      </c>
      <c r="F924" s="15">
        <f t="shared" ref="F924:Q924" ca="1" si="361">F285+F290+F292+F294+F297+F634+F639+F641+F643+F646</f>
        <v>143004.73410633518</v>
      </c>
      <c r="G924" s="15">
        <f t="shared" ca="1" si="361"/>
        <v>158030.66204973438</v>
      </c>
      <c r="H924" s="15">
        <f t="shared" ca="1" si="361"/>
        <v>191507.03055655933</v>
      </c>
      <c r="I924" s="15">
        <f t="shared" ca="1" si="361"/>
        <v>205824.09651820443</v>
      </c>
      <c r="J924" s="15">
        <f t="shared" ca="1" si="361"/>
        <v>170848.20538287368</v>
      </c>
      <c r="K924" s="15">
        <f t="shared" ca="1" si="361"/>
        <v>170511.24900246807</v>
      </c>
      <c r="L924" s="15">
        <f t="shared" ca="1" si="361"/>
        <v>148687.04429731908</v>
      </c>
      <c r="M924" s="15">
        <f t="shared" ca="1" si="361"/>
        <v>124973.26195498279</v>
      </c>
      <c r="N924" s="15">
        <f t="shared" ca="1" si="361"/>
        <v>104736.03422715729</v>
      </c>
      <c r="O924" s="15">
        <f t="shared" ca="1" si="361"/>
        <v>100278.40682244035</v>
      </c>
      <c r="P924" s="15">
        <f t="shared" ca="1" si="361"/>
        <v>102829.8476845352</v>
      </c>
      <c r="Q924" s="15">
        <f t="shared" ca="1" si="361"/>
        <v>89578.409312755248</v>
      </c>
      <c r="R924" s="15">
        <f t="shared" ca="1" si="356"/>
        <v>1710808.9819153652</v>
      </c>
      <c r="S924" s="56">
        <f ca="1">R924-'[113](C) Rev at 2016PGARate'!R924</f>
        <v>48695.071379999863</v>
      </c>
      <c r="U924" s="15"/>
    </row>
    <row r="925" spans="1:26">
      <c r="B925" s="22" t="s">
        <v>86</v>
      </c>
      <c r="F925" s="15">
        <f t="shared" ref="F925:Q925" ca="1" si="362">F328+F332+F334+F336+F339+F677+F681+F683+F685+F688</f>
        <v>175779.48227889367</v>
      </c>
      <c r="G925" s="15">
        <f t="shared" ca="1" si="362"/>
        <v>202647.08946731454</v>
      </c>
      <c r="H925" s="15">
        <f t="shared" ca="1" si="362"/>
        <v>268252.46882877039</v>
      </c>
      <c r="I925" s="15">
        <f t="shared" ca="1" si="362"/>
        <v>284254.91467583604</v>
      </c>
      <c r="J925" s="15">
        <f t="shared" ca="1" si="362"/>
        <v>258961.11943503327</v>
      </c>
      <c r="K925" s="15">
        <f t="shared" ca="1" si="362"/>
        <v>225091.07516504661</v>
      </c>
      <c r="L925" s="15">
        <f t="shared" ca="1" si="362"/>
        <v>172716.66143891006</v>
      </c>
      <c r="M925" s="15">
        <f t="shared" ca="1" si="362"/>
        <v>132032.58037823488</v>
      </c>
      <c r="N925" s="15">
        <f t="shared" ca="1" si="362"/>
        <v>104076.75670158716</v>
      </c>
      <c r="O925" s="15">
        <f t="shared" ca="1" si="362"/>
        <v>84195.064956423463</v>
      </c>
      <c r="P925" s="15">
        <f t="shared" ca="1" si="362"/>
        <v>108057.53589227695</v>
      </c>
      <c r="Q925" s="15">
        <f t="shared" ca="1" si="362"/>
        <v>120279.18058283857</v>
      </c>
      <c r="R925" s="15">
        <f t="shared" ca="1" si="356"/>
        <v>2136343.9298011656</v>
      </c>
      <c r="S925" s="56">
        <f ca="1">R925-'[113](C) Rev at 2016PGARate'!R925</f>
        <v>155295.05220000003</v>
      </c>
      <c r="U925" s="15"/>
    </row>
    <row r="926" spans="1:26">
      <c r="B926" s="22" t="s">
        <v>88</v>
      </c>
      <c r="F926" s="15">
        <f t="shared" ref="F926:Q926" ca="1" si="363">F378+F386+F388+F390+F393+F727+F735+F737+F739+F742</f>
        <v>132282.01335851228</v>
      </c>
      <c r="G926" s="15">
        <f t="shared" ca="1" si="363"/>
        <v>93419.387730164584</v>
      </c>
      <c r="H926" s="15">
        <f t="shared" ca="1" si="363"/>
        <v>104797.91357635771</v>
      </c>
      <c r="I926" s="15">
        <f t="shared" ca="1" si="363"/>
        <v>115881.67672934587</v>
      </c>
      <c r="J926" s="15">
        <f t="shared" ca="1" si="363"/>
        <v>102676.53600225772</v>
      </c>
      <c r="K926" s="15">
        <f t="shared" ca="1" si="363"/>
        <v>103196.0869750227</v>
      </c>
      <c r="L926" s="15">
        <f t="shared" ca="1" si="363"/>
        <v>90921.350938183212</v>
      </c>
      <c r="M926" s="15">
        <f t="shared" ca="1" si="363"/>
        <v>81785.930363118285</v>
      </c>
      <c r="N926" s="15">
        <f t="shared" ca="1" si="363"/>
        <v>72523.868683712717</v>
      </c>
      <c r="O926" s="15">
        <f t="shared" ca="1" si="363"/>
        <v>71174.587929571135</v>
      </c>
      <c r="P926" s="15">
        <f t="shared" ca="1" si="363"/>
        <v>76218.980833543392</v>
      </c>
      <c r="Q926" s="15">
        <f t="shared" ca="1" si="363"/>
        <v>107127.45268990102</v>
      </c>
      <c r="R926" s="15">
        <f t="shared" ca="1" si="356"/>
        <v>1152005.7858096906</v>
      </c>
      <c r="S926" s="56">
        <f ca="1">R926-'[113](C) Rev at 2016PGARate'!R926</f>
        <v>24658.259279999882</v>
      </c>
      <c r="U926" s="15"/>
    </row>
    <row r="927" spans="1:26">
      <c r="B927" s="12" t="s">
        <v>481</v>
      </c>
      <c r="C927" s="711"/>
      <c r="F927" s="15">
        <f t="shared" ref="F927:Q927" ca="1" si="364">F135+F136+F138</f>
        <v>575.26941120000004</v>
      </c>
      <c r="G927" s="15">
        <f t="shared" ca="1" si="364"/>
        <v>1528.9044488</v>
      </c>
      <c r="H927" s="15">
        <f t="shared" ca="1" si="364"/>
        <v>1722.5147111999997</v>
      </c>
      <c r="I927" s="15">
        <f t="shared" ca="1" si="364"/>
        <v>1712.4201871999999</v>
      </c>
      <c r="J927" s="15">
        <f t="shared" ca="1" si="364"/>
        <v>1396.499196</v>
      </c>
      <c r="K927" s="15">
        <f t="shared" ca="1" si="364"/>
        <v>1401.5479624</v>
      </c>
      <c r="L927" s="15">
        <f t="shared" ca="1" si="364"/>
        <v>1201.01746</v>
      </c>
      <c r="M927" s="15">
        <f t="shared" ca="1" si="364"/>
        <v>1130.2023432000001</v>
      </c>
      <c r="N927" s="15">
        <f t="shared" ca="1" si="364"/>
        <v>1079.0798224</v>
      </c>
      <c r="O927" s="15">
        <f t="shared" ca="1" si="364"/>
        <v>1102.0339576000001</v>
      </c>
      <c r="P927" s="15">
        <f t="shared" ca="1" si="364"/>
        <v>1215.2400576</v>
      </c>
      <c r="Q927" s="15">
        <f t="shared" ca="1" si="364"/>
        <v>1274.2546607999998</v>
      </c>
      <c r="R927" s="15">
        <f ca="1">R135+R136+R138</f>
        <v>15338.984218399999</v>
      </c>
      <c r="S927" s="56">
        <f ca="1">R927-'[113](C) Rev at 2016PGARate'!R927</f>
        <v>0</v>
      </c>
      <c r="U927" s="15"/>
    </row>
    <row r="928" spans="1:26" s="12" customFormat="1">
      <c r="B928" s="12" t="s">
        <v>81</v>
      </c>
      <c r="F928" s="56">
        <f t="shared" ref="F928:Q928" ca="1" si="365">+F165+F170+F172+F173+F174+F482+F487+F489+F490+F491</f>
        <v>292054.39782059757</v>
      </c>
      <c r="G928" s="56">
        <f t="shared" ca="1" si="365"/>
        <v>312416.24635029997</v>
      </c>
      <c r="H928" s="56">
        <f t="shared" ca="1" si="365"/>
        <v>320859.07004039997</v>
      </c>
      <c r="I928" s="56">
        <f t="shared" ca="1" si="365"/>
        <v>322630.86525049998</v>
      </c>
      <c r="J928" s="56">
        <f t="shared" ca="1" si="365"/>
        <v>309742.38283429999</v>
      </c>
      <c r="K928" s="56">
        <f t="shared" ca="1" si="365"/>
        <v>322172.57724120619</v>
      </c>
      <c r="L928" s="56">
        <f t="shared" ca="1" si="365"/>
        <v>298490.01873181999</v>
      </c>
      <c r="M928" s="56">
        <f t="shared" ca="1" si="365"/>
        <v>289745.08765990002</v>
      </c>
      <c r="N928" s="56">
        <f t="shared" ca="1" si="365"/>
        <v>298046.89200080006</v>
      </c>
      <c r="O928" s="56">
        <f t="shared" ca="1" si="365"/>
        <v>280793.29371410003</v>
      </c>
      <c r="P928" s="56">
        <f t="shared" ca="1" si="365"/>
        <v>295141.99097330001</v>
      </c>
      <c r="Q928" s="56">
        <f t="shared" ca="1" si="365"/>
        <v>287947.84989890002</v>
      </c>
      <c r="R928" s="56">
        <f ca="1">SUM(F928:Q928)</f>
        <v>3630040.6725161234</v>
      </c>
      <c r="S928" s="56">
        <f ca="1">R928-'[113](C) Rev at 2016PGARate'!R928</f>
        <v>27148.489200000186</v>
      </c>
      <c r="U928" s="15"/>
    </row>
    <row r="929" spans="2:21" s="12" customFormat="1">
      <c r="B929" s="12" t="s">
        <v>482</v>
      </c>
      <c r="F929" s="56">
        <f t="shared" ref="F929:Q929" ca="1" si="366">+F201+F206+F208+F209+F518+F523+F525+F526</f>
        <v>631493.54975225963</v>
      </c>
      <c r="G929" s="56">
        <f t="shared" ca="1" si="366"/>
        <v>634236.487515877</v>
      </c>
      <c r="H929" s="56">
        <f t="shared" ca="1" si="366"/>
        <v>655349.56132985954</v>
      </c>
      <c r="I929" s="56">
        <f t="shared" ca="1" si="366"/>
        <v>624393.87631141813</v>
      </c>
      <c r="J929" s="56">
        <f t="shared" ca="1" si="366"/>
        <v>626101.8963884</v>
      </c>
      <c r="K929" s="56">
        <f t="shared" ca="1" si="366"/>
        <v>651178.3338408001</v>
      </c>
      <c r="L929" s="56">
        <f t="shared" ca="1" si="366"/>
        <v>613310.4361222001</v>
      </c>
      <c r="M929" s="56">
        <f t="shared" ca="1" si="366"/>
        <v>609816.88769340003</v>
      </c>
      <c r="N929" s="56">
        <f t="shared" ca="1" si="366"/>
        <v>608320.35094079992</v>
      </c>
      <c r="O929" s="56">
        <f t="shared" ca="1" si="366"/>
        <v>579576.62430080003</v>
      </c>
      <c r="P929" s="56">
        <f t="shared" ca="1" si="366"/>
        <v>610190.26668680005</v>
      </c>
      <c r="Q929" s="56">
        <f t="shared" ca="1" si="366"/>
        <v>615261.60418140248</v>
      </c>
      <c r="R929" s="56">
        <f ca="1">SUM(F929:Q929)</f>
        <v>7459229.8750640182</v>
      </c>
      <c r="S929" s="56">
        <f ca="1">R929-'[113](C) Rev at 2016PGARate'!R929</f>
        <v>29716.075200001709</v>
      </c>
      <c r="U929" s="15"/>
    </row>
    <row r="930" spans="2:21" s="12" customFormat="1">
      <c r="B930" s="172" t="s">
        <v>483</v>
      </c>
      <c r="F930" s="56">
        <f t="shared" ref="F930:Q930" ca="1" si="367">F551+F555+F557+F558</f>
        <v>2931.21054</v>
      </c>
      <c r="G930" s="56">
        <f t="shared" ca="1" si="367"/>
        <v>8226.3032799999983</v>
      </c>
      <c r="H930" s="56">
        <f t="shared" ca="1" si="367"/>
        <v>7967.5500440000005</v>
      </c>
      <c r="I930" s="56">
        <f t="shared" ca="1" si="367"/>
        <v>7735.1786160000001</v>
      </c>
      <c r="J930" s="56">
        <f t="shared" ca="1" si="367"/>
        <v>8074.0117959999998</v>
      </c>
      <c r="K930" s="56">
        <f t="shared" ca="1" si="367"/>
        <v>8763.8516799999998</v>
      </c>
      <c r="L930" s="56">
        <f t="shared" ca="1" si="367"/>
        <v>6603.868684</v>
      </c>
      <c r="M930" s="56">
        <f t="shared" ca="1" si="367"/>
        <v>6204.4294159999999</v>
      </c>
      <c r="N930" s="56">
        <f t="shared" ca="1" si="367"/>
        <v>7573.7319479999996</v>
      </c>
      <c r="O930" s="56">
        <f t="shared" ca="1" si="367"/>
        <v>8015.2421159999994</v>
      </c>
      <c r="P930" s="56">
        <f t="shared" ca="1" si="367"/>
        <v>8161.0424119999989</v>
      </c>
      <c r="Q930" s="56">
        <f t="shared" ca="1" si="367"/>
        <v>6096.5826280000001</v>
      </c>
      <c r="R930" s="56">
        <f ca="1">SUM(F930:Q930)</f>
        <v>86353.003159999993</v>
      </c>
      <c r="S930" s="56">
        <f ca="1">R930-'[113](C) Rev at 2016PGARate'!R930</f>
        <v>0</v>
      </c>
      <c r="U930" s="15"/>
    </row>
    <row r="931" spans="2:21" s="12" customFormat="1">
      <c r="B931" s="12" t="s">
        <v>484</v>
      </c>
      <c r="F931" s="56">
        <f t="shared" ref="F931:Q931" ca="1" si="368">+F242+F250+F252+F253+F591+F599+F601+F602</f>
        <v>329634.49223880004</v>
      </c>
      <c r="G931" s="56">
        <f t="shared" ca="1" si="368"/>
        <v>290919.66029819997</v>
      </c>
      <c r="H931" s="56">
        <f t="shared" ca="1" si="368"/>
        <v>309400.16751290002</v>
      </c>
      <c r="I931" s="56">
        <f t="shared" ca="1" si="368"/>
        <v>322979.99414610001</v>
      </c>
      <c r="J931" s="56">
        <f t="shared" ca="1" si="368"/>
        <v>315950.72237480001</v>
      </c>
      <c r="K931" s="56">
        <f t="shared" ca="1" si="368"/>
        <v>333228.50078599999</v>
      </c>
      <c r="L931" s="56">
        <f t="shared" ca="1" si="368"/>
        <v>283707.20653799997</v>
      </c>
      <c r="M931" s="56">
        <f t="shared" ca="1" si="368"/>
        <v>313561.35051829997</v>
      </c>
      <c r="N931" s="56">
        <f t="shared" ca="1" si="368"/>
        <v>286117.86904429999</v>
      </c>
      <c r="O931" s="56">
        <f t="shared" ca="1" si="368"/>
        <v>299022.47569649998</v>
      </c>
      <c r="P931" s="56">
        <f t="shared" ca="1" si="368"/>
        <v>285120.31661689997</v>
      </c>
      <c r="Q931" s="56">
        <f t="shared" ca="1" si="368"/>
        <v>275524.42839431256</v>
      </c>
      <c r="R931" s="56">
        <f ca="1">SUM(F931:Q931)</f>
        <v>3645167.1841651122</v>
      </c>
      <c r="S931" s="56">
        <f ca="1">R931-'[113](C) Rev at 2016PGARate'!R931</f>
        <v>23543.084729999304</v>
      </c>
      <c r="U931" s="15"/>
    </row>
    <row r="932" spans="2:21" s="12" customFormat="1">
      <c r="B932" s="172" t="s">
        <v>111</v>
      </c>
      <c r="F932" s="56">
        <f>F783</f>
        <v>114015.96108960001</v>
      </c>
      <c r="G932" s="56">
        <f t="shared" ref="G932:Q932" si="369">G783</f>
        <v>124389.08265314579</v>
      </c>
      <c r="H932" s="56">
        <f t="shared" si="369"/>
        <v>130128.6227829</v>
      </c>
      <c r="I932" s="56">
        <f t="shared" si="369"/>
        <v>130718.6535827</v>
      </c>
      <c r="J932" s="56">
        <f t="shared" si="369"/>
        <v>125487.66862339999</v>
      </c>
      <c r="K932" s="56">
        <f t="shared" si="369"/>
        <v>126654.95966000001</v>
      </c>
      <c r="L932" s="56">
        <f t="shared" si="369"/>
        <v>116238.61933869999</v>
      </c>
      <c r="M932" s="56">
        <f t="shared" si="369"/>
        <v>108682.8284171</v>
      </c>
      <c r="N932" s="56">
        <f t="shared" si="369"/>
        <v>103642.69318859999</v>
      </c>
      <c r="O932" s="56">
        <f t="shared" si="369"/>
        <v>114307.0699736</v>
      </c>
      <c r="P932" s="56">
        <f t="shared" si="369"/>
        <v>116528.94376189999</v>
      </c>
      <c r="Q932" s="56">
        <f t="shared" si="369"/>
        <v>116022.34653989998</v>
      </c>
      <c r="R932" s="56">
        <f>SUM(F932:Q932)</f>
        <v>1426817.4496115458</v>
      </c>
      <c r="S932" s="56">
        <f ca="1">R932-'[113](C) Rev at 2016PGARate'!R932</f>
        <v>23183.297629999695</v>
      </c>
      <c r="U932" s="15"/>
    </row>
    <row r="933" spans="2:21" s="12" customFormat="1">
      <c r="B933" s="172" t="s">
        <v>485</v>
      </c>
      <c r="F933" s="52">
        <f t="shared" ref="F933:R933" ca="1" si="370">SUM(F919:F932)</f>
        <v>33160401.213490557</v>
      </c>
      <c r="G933" s="52">
        <f t="shared" ca="1" si="370"/>
        <v>41836079.316227011</v>
      </c>
      <c r="H933" s="52">
        <f t="shared" ca="1" si="370"/>
        <v>58493943.961200602</v>
      </c>
      <c r="I933" s="52">
        <f t="shared" ca="1" si="370"/>
        <v>56429180.16041138</v>
      </c>
      <c r="J933" s="52">
        <f t="shared" ca="1" si="370"/>
        <v>49008492.123052336</v>
      </c>
      <c r="K933" s="52">
        <f t="shared" ca="1" si="370"/>
        <v>44111862.913271971</v>
      </c>
      <c r="L933" s="52">
        <f t="shared" ca="1" si="370"/>
        <v>34602842.230281964</v>
      </c>
      <c r="M933" s="52">
        <f t="shared" ca="1" si="370"/>
        <v>26944156.697298467</v>
      </c>
      <c r="N933" s="52">
        <f t="shared" ca="1" si="370"/>
        <v>22279353.217280339</v>
      </c>
      <c r="O933" s="52">
        <f t="shared" ref="O933:Q933" ca="1" si="371">SUM(O919:O932)</f>
        <v>20154383.660645012</v>
      </c>
      <c r="P933" s="52">
        <f t="shared" ca="1" si="371"/>
        <v>19717452.279401053</v>
      </c>
      <c r="Q933" s="52">
        <f t="shared" ca="1" si="371"/>
        <v>22108706.128982008</v>
      </c>
      <c r="R933" s="52">
        <f t="shared" ca="1" si="370"/>
        <v>428846853.90154266</v>
      </c>
      <c r="S933" s="52">
        <f ca="1">R933-'[113](C) Rev at 2016PGARate'!R933</f>
        <v>26160780.741840065</v>
      </c>
    </row>
    <row r="934" spans="2:21">
      <c r="F934" s="15"/>
      <c r="G934" s="15"/>
      <c r="H934" s="15"/>
      <c r="I934" s="15"/>
      <c r="J934" s="15"/>
      <c r="K934" s="15"/>
      <c r="L934" s="15"/>
      <c r="M934" s="15"/>
      <c r="N934" s="15"/>
      <c r="O934" s="15"/>
      <c r="P934" s="15"/>
      <c r="Q934" s="15"/>
      <c r="R934" s="15"/>
      <c r="U934" s="15"/>
    </row>
    <row r="935" spans="2:21">
      <c r="B935" s="8" t="s">
        <v>213</v>
      </c>
    </row>
    <row r="936" spans="2:21">
      <c r="B936" s="22" t="s">
        <v>76</v>
      </c>
      <c r="F936" s="15">
        <f t="shared" ref="F936:Q936" ca="1" si="372">F20</f>
        <v>352.11996368421052</v>
      </c>
      <c r="G936" s="15">
        <f t="shared" ca="1" si="372"/>
        <v>346.66287157894737</v>
      </c>
      <c r="H936" s="15">
        <f t="shared" ca="1" si="372"/>
        <v>337.17775684210523</v>
      </c>
      <c r="I936" s="15">
        <f t="shared" ca="1" si="372"/>
        <v>329.30869263157888</v>
      </c>
      <c r="J936" s="15">
        <f t="shared" ca="1" si="372"/>
        <v>316.66952473684211</v>
      </c>
      <c r="K936" s="15">
        <f t="shared" ca="1" si="372"/>
        <v>334.55250947368421</v>
      </c>
      <c r="L936" s="15">
        <f t="shared" ca="1" si="372"/>
        <v>337.32884421052626</v>
      </c>
      <c r="M936" s="15">
        <f t="shared" ca="1" si="372"/>
        <v>345.99216052631579</v>
      </c>
      <c r="N936" s="15">
        <f t="shared" ca="1" si="372"/>
        <v>321.36366736842103</v>
      </c>
      <c r="O936" s="15">
        <f t="shared" ca="1" si="372"/>
        <v>344.20415421052627</v>
      </c>
      <c r="P936" s="15">
        <f t="shared" ca="1" si="372"/>
        <v>343.94079473684212</v>
      </c>
      <c r="Q936" s="15">
        <f t="shared" ca="1" si="372"/>
        <v>334.97446894736839</v>
      </c>
      <c r="R936" s="15">
        <f t="shared" ref="R936:R943" ca="1" si="373">SUM(F936:Q936)</f>
        <v>4044.2954089473678</v>
      </c>
      <c r="S936" s="56">
        <f ca="1">R936-'[113](C) Rev at 2016PGARate'!R936</f>
        <v>0</v>
      </c>
      <c r="U936" s="15"/>
    </row>
    <row r="937" spans="2:21">
      <c r="B937" s="22" t="s">
        <v>77</v>
      </c>
      <c r="F937" s="56">
        <f t="shared" ref="F937:Q937" ca="1" si="374">F39</f>
        <v>17901056</v>
      </c>
      <c r="G937" s="56">
        <f t="shared" ca="1" si="374"/>
        <v>25969131</v>
      </c>
      <c r="H937" s="56">
        <f t="shared" ca="1" si="374"/>
        <v>40333425</v>
      </c>
      <c r="I937" s="56">
        <f t="shared" ca="1" si="374"/>
        <v>38222843</v>
      </c>
      <c r="J937" s="56">
        <f t="shared" ca="1" si="374"/>
        <v>32397088</v>
      </c>
      <c r="K937" s="56">
        <f t="shared" ca="1" si="374"/>
        <v>27251429</v>
      </c>
      <c r="L937" s="56">
        <f t="shared" ca="1" si="374"/>
        <v>19100790</v>
      </c>
      <c r="M937" s="56">
        <f t="shared" ca="1" si="374"/>
        <v>12028916</v>
      </c>
      <c r="N937" s="56">
        <f t="shared" ca="1" si="374"/>
        <v>8036885</v>
      </c>
      <c r="O937" s="56">
        <f t="shared" ca="1" si="374"/>
        <v>6067276</v>
      </c>
      <c r="P937" s="56">
        <f t="shared" ca="1" si="374"/>
        <v>5614737</v>
      </c>
      <c r="Q937" s="56">
        <f t="shared" ca="1" si="374"/>
        <v>8080171</v>
      </c>
      <c r="R937" s="15">
        <f t="shared" ca="1" si="373"/>
        <v>241003747</v>
      </c>
      <c r="S937" s="56">
        <f ca="1">R937-'[113](C) Rev at 2016PGARate'!R937</f>
        <v>23649961</v>
      </c>
      <c r="U937" s="15"/>
    </row>
    <row r="938" spans="2:21">
      <c r="B938" s="22" t="s">
        <v>78</v>
      </c>
      <c r="F938" s="56">
        <f t="shared" ref="F938:Q938" ca="1" si="375">+F57</f>
        <v>75.044065709999998</v>
      </c>
      <c r="G938" s="56">
        <f t="shared" ca="1" si="375"/>
        <v>99.403038510000002</v>
      </c>
      <c r="H938" s="56">
        <f t="shared" ca="1" si="375"/>
        <v>132.22755563999999</v>
      </c>
      <c r="I938" s="56">
        <f t="shared" ca="1" si="375"/>
        <v>133.62979913999999</v>
      </c>
      <c r="J938" s="56">
        <f t="shared" ca="1" si="375"/>
        <v>122.52002420999999</v>
      </c>
      <c r="K938" s="56">
        <f t="shared" ca="1" si="375"/>
        <v>127.99678668</v>
      </c>
      <c r="L938" s="56">
        <f t="shared" ca="1" si="375"/>
        <v>99.523230810000001</v>
      </c>
      <c r="M938" s="56">
        <f t="shared" ca="1" si="375"/>
        <v>87.327718770000004</v>
      </c>
      <c r="N938" s="56">
        <f t="shared" ca="1" si="375"/>
        <v>70.701117269999997</v>
      </c>
      <c r="O938" s="56">
        <f t="shared" ca="1" si="375"/>
        <v>20.200319219999997</v>
      </c>
      <c r="P938" s="56">
        <f t="shared" ca="1" si="375"/>
        <v>15.152242619999999</v>
      </c>
      <c r="Q938" s="56">
        <f t="shared" ca="1" si="375"/>
        <v>15.49278747</v>
      </c>
      <c r="R938" s="15">
        <f t="shared" ca="1" si="373"/>
        <v>999.21868605000009</v>
      </c>
      <c r="S938" s="56">
        <f ca="1">R938-'[113](C) Rev at 2016PGARate'!R938</f>
        <v>0</v>
      </c>
      <c r="U938" s="15"/>
    </row>
    <row r="939" spans="2:21">
      <c r="B939" s="51" t="s">
        <v>79</v>
      </c>
      <c r="F939" s="15">
        <f t="shared" ref="F939:Q939" ca="1" si="376">F76+F413</f>
        <v>6327751.3101869505</v>
      </c>
      <c r="G939" s="15">
        <f t="shared" ca="1" si="376"/>
        <v>8806481.4470847491</v>
      </c>
      <c r="H939" s="15">
        <f t="shared" ca="1" si="376"/>
        <v>13406918.408698902</v>
      </c>
      <c r="I939" s="15">
        <f t="shared" ca="1" si="376"/>
        <v>13047467.27622645</v>
      </c>
      <c r="J939" s="15">
        <f t="shared" ca="1" si="376"/>
        <v>10973451.21000465</v>
      </c>
      <c r="K939" s="15">
        <f t="shared" ca="1" si="376"/>
        <v>9527966.7547354493</v>
      </c>
      <c r="L939" s="15">
        <f t="shared" ca="1" si="376"/>
        <v>6878540.9443003004</v>
      </c>
      <c r="M939" s="15">
        <f t="shared" ca="1" si="376"/>
        <v>4923845.2039656006</v>
      </c>
      <c r="N939" s="15">
        <f t="shared" ca="1" si="376"/>
        <v>3820090.8306898503</v>
      </c>
      <c r="O939" s="15">
        <f t="shared" ca="1" si="376"/>
        <v>3356590.4849093002</v>
      </c>
      <c r="P939" s="15">
        <f t="shared" ca="1" si="376"/>
        <v>3247247.8625145005</v>
      </c>
      <c r="Q939" s="15">
        <f t="shared" ca="1" si="376"/>
        <v>3794446.5619537504</v>
      </c>
      <c r="R939" s="15">
        <f t="shared" ca="1" si="373"/>
        <v>88110798.295270443</v>
      </c>
      <c r="S939" s="56">
        <f ca="1">R939-'[113](C) Rev at 2016PGARate'!R939</f>
        <v>6438355.4925000072</v>
      </c>
      <c r="U939" s="15"/>
    </row>
    <row r="940" spans="2:21">
      <c r="B940" s="22" t="s">
        <v>80</v>
      </c>
      <c r="F940" s="15">
        <f t="shared" ref="F940:Q940" ca="1" si="377">F112+F115+F449+F452</f>
        <v>2055011.8743345598</v>
      </c>
      <c r="G940" s="15">
        <f t="shared" ca="1" si="377"/>
        <v>2427585.2382419198</v>
      </c>
      <c r="H940" s="15">
        <f t="shared" ca="1" si="377"/>
        <v>3021208.7257457604</v>
      </c>
      <c r="I940" s="15">
        <f t="shared" ca="1" si="377"/>
        <v>2992321.2257625195</v>
      </c>
      <c r="J940" s="15">
        <f t="shared" ca="1" si="377"/>
        <v>2656714.6170931603</v>
      </c>
      <c r="K940" s="15">
        <f t="shared" ca="1" si="377"/>
        <v>2579855.5226977197</v>
      </c>
      <c r="L940" s="15">
        <f t="shared" ca="1" si="377"/>
        <v>2127626.9554470801</v>
      </c>
      <c r="M940" s="15">
        <f t="shared" ca="1" si="377"/>
        <v>1729011.5911912399</v>
      </c>
      <c r="N940" s="15">
        <f t="shared" ca="1" si="377"/>
        <v>1741575.7667534801</v>
      </c>
      <c r="O940" s="15">
        <f t="shared" ca="1" si="377"/>
        <v>1371511.43175456</v>
      </c>
      <c r="P940" s="15">
        <f t="shared" ca="1" si="377"/>
        <v>1351044.0772040801</v>
      </c>
      <c r="Q940" s="15">
        <f t="shared" ca="1" si="377"/>
        <v>1493096.6782885999</v>
      </c>
      <c r="R940" s="15">
        <f t="shared" ca="1" si="373"/>
        <v>25546563.704514679</v>
      </c>
      <c r="S940" s="56">
        <f ca="1">R940-'[113](C) Rev at 2016PGARate'!R940</f>
        <v>1013172.8710400015</v>
      </c>
      <c r="U940" s="15"/>
    </row>
    <row r="941" spans="2:21">
      <c r="B941" s="22" t="s">
        <v>84</v>
      </c>
      <c r="F941" s="15">
        <f t="shared" ref="F941:Q941" ca="1" si="378">F291+F295+F640+F644</f>
        <v>488747.83416755003</v>
      </c>
      <c r="G941" s="15">
        <f t="shared" ca="1" si="378"/>
        <v>609500.02703529992</v>
      </c>
      <c r="H941" s="15">
        <f t="shared" ca="1" si="378"/>
        <v>777290.40513306996</v>
      </c>
      <c r="I941" s="15">
        <f t="shared" ca="1" si="378"/>
        <v>778711.39377894008</v>
      </c>
      <c r="J941" s="15">
        <f t="shared" ca="1" si="378"/>
        <v>693782.03475592018</v>
      </c>
      <c r="K941" s="15">
        <f t="shared" ca="1" si="378"/>
        <v>680362.86218829989</v>
      </c>
      <c r="L941" s="15">
        <f t="shared" ca="1" si="378"/>
        <v>560849.46160859009</v>
      </c>
      <c r="M941" s="15">
        <f t="shared" ca="1" si="378"/>
        <v>435280.77816999005</v>
      </c>
      <c r="N941" s="15">
        <f t="shared" ca="1" si="378"/>
        <v>335795.32094058004</v>
      </c>
      <c r="O941" s="15">
        <f t="shared" ca="1" si="378"/>
        <v>312736.14164737001</v>
      </c>
      <c r="P941" s="15">
        <f t="shared" ca="1" si="378"/>
        <v>314473.11236879003</v>
      </c>
      <c r="Q941" s="15">
        <f t="shared" ca="1" si="378"/>
        <v>265801.51685711002</v>
      </c>
      <c r="R941" s="15">
        <f t="shared" ca="1" si="373"/>
        <v>6253330.8886515098</v>
      </c>
      <c r="S941" s="56">
        <f ca="1">R941-'[113](C) Rev at 2016PGARate'!R941</f>
        <v>316235.3665299993</v>
      </c>
      <c r="U941" s="15"/>
    </row>
    <row r="942" spans="2:21">
      <c r="B942" s="22" t="s">
        <v>86</v>
      </c>
      <c r="F942" s="15">
        <f t="shared" ref="F942:Q942" ca="1" si="379">F333+F337+F682+F686</f>
        <v>300955.01199378003</v>
      </c>
      <c r="G942" s="15">
        <f t="shared" ca="1" si="379"/>
        <v>368283.77621364006</v>
      </c>
      <c r="H942" s="15">
        <f t="shared" ca="1" si="379"/>
        <v>526610.41383000009</v>
      </c>
      <c r="I942" s="15">
        <f t="shared" ca="1" si="379"/>
        <v>567429.88398546004</v>
      </c>
      <c r="J942" s="56">
        <f t="shared" ca="1" si="379"/>
        <v>512869.55461841996</v>
      </c>
      <c r="K942" s="15">
        <f t="shared" ca="1" si="379"/>
        <v>422192.16166487994</v>
      </c>
      <c r="L942" s="15">
        <f t="shared" ca="1" si="379"/>
        <v>297131.62619351997</v>
      </c>
      <c r="M942" s="15">
        <f t="shared" ca="1" si="379"/>
        <v>200890.64050764003</v>
      </c>
      <c r="N942" s="15">
        <f t="shared" ca="1" si="379"/>
        <v>138380.40200291999</v>
      </c>
      <c r="O942" s="15">
        <f t="shared" ca="1" si="379"/>
        <v>96440.720072819997</v>
      </c>
      <c r="P942" s="15">
        <f t="shared" ca="1" si="379"/>
        <v>113152.43497445999</v>
      </c>
      <c r="Q942" s="15">
        <f t="shared" ca="1" si="379"/>
        <v>155199.41891585998</v>
      </c>
      <c r="R942" s="15">
        <f t="shared" ca="1" si="373"/>
        <v>3699536.0449733995</v>
      </c>
      <c r="S942" s="56">
        <f ca="1">R942-'[113](C) Rev at 2016PGARate'!R942</f>
        <v>381685.25160000008</v>
      </c>
      <c r="U942" s="15"/>
    </row>
    <row r="943" spans="2:21">
      <c r="B943" s="22" t="s">
        <v>88</v>
      </c>
      <c r="F943" s="15">
        <f t="shared" ref="F943:Q943" ca="1" si="380">F387+F391+F736+F740</f>
        <v>660662.48205143993</v>
      </c>
      <c r="G943" s="15">
        <f t="shared" ca="1" si="380"/>
        <v>783779.56986912002</v>
      </c>
      <c r="H943" s="15">
        <f t="shared" ca="1" si="380"/>
        <v>955677.55000079994</v>
      </c>
      <c r="I943" s="15">
        <f t="shared" ca="1" si="380"/>
        <v>1004212.0390658401</v>
      </c>
      <c r="J943" s="15">
        <f t="shared" ca="1" si="380"/>
        <v>868611.48556204</v>
      </c>
      <c r="K943" s="15">
        <f t="shared" ca="1" si="380"/>
        <v>836478.01136460004</v>
      </c>
      <c r="L943" s="15">
        <f t="shared" ca="1" si="380"/>
        <v>714171.41172564006</v>
      </c>
      <c r="M943" s="15">
        <f t="shared" ca="1" si="380"/>
        <v>602844.58412244008</v>
      </c>
      <c r="N943" s="15">
        <f t="shared" ca="1" si="380"/>
        <v>495666.92953755998</v>
      </c>
      <c r="O943" s="15">
        <f t="shared" ca="1" si="380"/>
        <v>492973.20729007997</v>
      </c>
      <c r="P943" s="15">
        <f t="shared" ca="1" si="380"/>
        <v>483732.16140216001</v>
      </c>
      <c r="Q943" s="15">
        <f t="shared" ca="1" si="380"/>
        <v>522193.94448539999</v>
      </c>
      <c r="R943" s="15">
        <f t="shared" ca="1" si="373"/>
        <v>8421003.3764771204</v>
      </c>
      <c r="S943" s="56">
        <f ca="1">R943-'[113](C) Rev at 2016PGARate'!R943</f>
        <v>354036.15192000009</v>
      </c>
      <c r="U943" s="15"/>
    </row>
    <row r="944" spans="2:21">
      <c r="B944" s="12" t="s">
        <v>481</v>
      </c>
      <c r="F944" s="15">
        <f t="shared" ref="F944:Q944" ca="1" si="381">F137</f>
        <v>0.48316799999999999</v>
      </c>
      <c r="G944" s="15">
        <f t="shared" ca="1" si="381"/>
        <v>1.8466070000000001</v>
      </c>
      <c r="H944" s="15">
        <f t="shared" ca="1" si="381"/>
        <v>2.2970429999999999</v>
      </c>
      <c r="I944" s="15">
        <f t="shared" ca="1" si="381"/>
        <v>2.273558</v>
      </c>
      <c r="J944" s="15">
        <f t="shared" ca="1" si="381"/>
        <v>1.538565</v>
      </c>
      <c r="K944" s="15">
        <f t="shared" ca="1" si="381"/>
        <v>1.550311</v>
      </c>
      <c r="L944" s="15">
        <f t="shared" ca="1" si="381"/>
        <v>1.0837749999999999</v>
      </c>
      <c r="M944" s="15">
        <f t="shared" ca="1" si="381"/>
        <v>0.91902300000000003</v>
      </c>
      <c r="N944" s="15">
        <f t="shared" ca="1" si="381"/>
        <v>0.80008599999999996</v>
      </c>
      <c r="O944" s="15">
        <f t="shared" ca="1" si="381"/>
        <v>0.85348899999999994</v>
      </c>
      <c r="P944" s="15">
        <f t="shared" ca="1" si="381"/>
        <v>1.1168640000000001</v>
      </c>
      <c r="Q944" s="15">
        <f t="shared" ca="1" si="381"/>
        <v>1.254162</v>
      </c>
      <c r="R944" s="15">
        <f ca="1">R137</f>
        <v>16.016651</v>
      </c>
      <c r="S944" s="56">
        <f ca="1">R944-'[113](C) Rev at 2016PGARate'!R944</f>
        <v>0</v>
      </c>
      <c r="U944" s="15"/>
    </row>
    <row r="945" spans="2:21">
      <c r="B945" s="4" t="s">
        <v>81</v>
      </c>
      <c r="F945" s="15">
        <f t="shared" ref="F945:Q945" ca="1" si="382">F171+F488</f>
        <v>983.91323799999986</v>
      </c>
      <c r="G945" s="15">
        <f t="shared" ca="1" si="382"/>
        <v>1102.6192590000001</v>
      </c>
      <c r="H945" s="15">
        <f t="shared" ca="1" si="382"/>
        <v>1142.958922</v>
      </c>
      <c r="I945" s="15">
        <f t="shared" ca="1" si="382"/>
        <v>1174.635168</v>
      </c>
      <c r="J945" s="15">
        <f t="shared" ca="1" si="382"/>
        <v>1092.9456440000001</v>
      </c>
      <c r="K945" s="15">
        <f t="shared" ca="1" si="382"/>
        <v>1172.6586319</v>
      </c>
      <c r="L945" s="15">
        <f t="shared" ca="1" si="382"/>
        <v>1020.0494451</v>
      </c>
      <c r="M945" s="15">
        <f t="shared" ca="1" si="382"/>
        <v>976.90060999999992</v>
      </c>
      <c r="N945" s="15">
        <f t="shared" ca="1" si="382"/>
        <v>973.98044100000004</v>
      </c>
      <c r="O945" s="15">
        <f t="shared" ca="1" si="382"/>
        <v>867.45996400000001</v>
      </c>
      <c r="P945" s="15">
        <f t="shared" ca="1" si="382"/>
        <v>965.14502699999991</v>
      </c>
      <c r="Q945" s="15">
        <f t="shared" ca="1" si="382"/>
        <v>918.22177299999998</v>
      </c>
      <c r="R945" s="15">
        <f ca="1">SUM(F945:Q945)</f>
        <v>12391.488122999999</v>
      </c>
      <c r="S945" s="56">
        <f ca="1">R945-'[113](C) Rev at 2016PGARate'!R945</f>
        <v>179.55349999999817</v>
      </c>
      <c r="U945" s="15"/>
    </row>
    <row r="946" spans="2:21">
      <c r="B946" s="4" t="s">
        <v>482</v>
      </c>
      <c r="F946" s="15">
        <f t="shared" ref="F946:Q946" ca="1" si="383">F207+F524</f>
        <v>4753.4644500000004</v>
      </c>
      <c r="G946" s="15">
        <f t="shared" ca="1" si="383"/>
        <v>4852.5138550000001</v>
      </c>
      <c r="H946" s="15">
        <f t="shared" ca="1" si="383"/>
        <v>5039.814703</v>
      </c>
      <c r="I946" s="15">
        <f t="shared" ca="1" si="383"/>
        <v>4727.0162170000003</v>
      </c>
      <c r="J946" s="15">
        <f t="shared" ca="1" si="383"/>
        <v>4721.777403</v>
      </c>
      <c r="K946" s="15">
        <f t="shared" ca="1" si="383"/>
        <v>4943.8545380000005</v>
      </c>
      <c r="L946" s="15">
        <f t="shared" ca="1" si="383"/>
        <v>4594.635311</v>
      </c>
      <c r="M946" s="15">
        <f t="shared" ca="1" si="383"/>
        <v>4484.4784880000007</v>
      </c>
      <c r="N946" s="15">
        <f t="shared" ca="1" si="383"/>
        <v>4445.3114089999999</v>
      </c>
      <c r="O946" s="15">
        <f t="shared" ca="1" si="383"/>
        <v>4067.1695819999995</v>
      </c>
      <c r="P946" s="15">
        <f t="shared" ca="1" si="383"/>
        <v>4468.85131</v>
      </c>
      <c r="Q946" s="15">
        <f t="shared" ca="1" si="383"/>
        <v>4537.1584160000002</v>
      </c>
      <c r="R946" s="15">
        <f ca="1">SUM(F946:Q946)</f>
        <v>55636.045682000004</v>
      </c>
      <c r="S946" s="56">
        <f ca="1">R946-'[113](C) Rev at 2016PGARate'!R946</f>
        <v>430.48950000000332</v>
      </c>
      <c r="U946" s="15"/>
    </row>
    <row r="947" spans="2:21">
      <c r="B947" s="172" t="s">
        <v>483</v>
      </c>
      <c r="F947" s="15">
        <f t="shared" ref="F947:Q947" ca="1" si="384">F556</f>
        <v>9.4135650000000002</v>
      </c>
      <c r="G947" s="15">
        <f t="shared" ca="1" si="384"/>
        <v>26.557580000000002</v>
      </c>
      <c r="H947" s="15">
        <f t="shared" ca="1" si="384"/>
        <v>25.274809000000001</v>
      </c>
      <c r="I947" s="15">
        <f t="shared" ca="1" si="384"/>
        <v>24.122826</v>
      </c>
      <c r="J947" s="15">
        <f t="shared" ca="1" si="384"/>
        <v>26.089931</v>
      </c>
      <c r="K947" s="15">
        <f t="shared" ca="1" si="384"/>
        <v>29.222480000000001</v>
      </c>
      <c r="L947" s="15">
        <f t="shared" ca="1" si="384"/>
        <v>18.514348999999999</v>
      </c>
      <c r="M947" s="15">
        <f t="shared" ca="1" si="384"/>
        <v>16.534126000000001</v>
      </c>
      <c r="N947" s="15">
        <f t="shared" ca="1" si="384"/>
        <v>23.322452999999999</v>
      </c>
      <c r="O947" s="15">
        <f t="shared" ca="1" si="384"/>
        <v>23.526951</v>
      </c>
      <c r="P947" s="15">
        <f t="shared" ca="1" si="384"/>
        <v>24.249756999999995</v>
      </c>
      <c r="Q947" s="15">
        <f t="shared" ca="1" si="384"/>
        <v>14.015182999999999</v>
      </c>
      <c r="R947" s="15">
        <f ca="1">SUM(F947:Q947)</f>
        <v>260.84400999999997</v>
      </c>
      <c r="S947" s="56">
        <f ca="1">R947-'[113](C) Rev at 2016PGARate'!R947</f>
        <v>0</v>
      </c>
      <c r="U947" s="15"/>
    </row>
    <row r="948" spans="2:21">
      <c r="B948" s="4" t="s">
        <v>484</v>
      </c>
      <c r="F948" s="15">
        <f t="shared" ref="F948:Q948" ca="1" si="385">F251+F600</f>
        <v>5479.9216919999999</v>
      </c>
      <c r="G948" s="15">
        <f t="shared" ca="1" si="385"/>
        <v>5293.061025</v>
      </c>
      <c r="H948" s="15">
        <f t="shared" ca="1" si="385"/>
        <v>5969.6227709999994</v>
      </c>
      <c r="I948" s="15">
        <f t="shared" ca="1" si="385"/>
        <v>6409.5587429999996</v>
      </c>
      <c r="J948" s="15">
        <f t="shared" ca="1" si="385"/>
        <v>5936.6471289999999</v>
      </c>
      <c r="K948" s="15">
        <f t="shared" ca="1" si="385"/>
        <v>6779.7991309999998</v>
      </c>
      <c r="L948" s="15">
        <f t="shared" ca="1" si="385"/>
        <v>5191.2942619999994</v>
      </c>
      <c r="M948" s="15">
        <f t="shared" ca="1" si="385"/>
        <v>6340.7478890000002</v>
      </c>
      <c r="N948" s="15">
        <f t="shared" ca="1" si="385"/>
        <v>5421.6870049999998</v>
      </c>
      <c r="O948" s="15">
        <f t="shared" ca="1" si="385"/>
        <v>5992.4139380000006</v>
      </c>
      <c r="P948" s="15">
        <f t="shared" ca="1" si="385"/>
        <v>5495.2705569999998</v>
      </c>
      <c r="Q948" s="15">
        <f t="shared" ca="1" si="385"/>
        <v>5183.6231230000003</v>
      </c>
      <c r="R948" s="15">
        <f ca="1">SUM(F948:Q948)</f>
        <v>69493.647264999992</v>
      </c>
      <c r="S948" s="56">
        <f ca="1">R948-'[113](C) Rev at 2016PGARate'!R948</f>
        <v>833.59429999999702</v>
      </c>
      <c r="U948" s="15"/>
    </row>
    <row r="949" spans="2:21">
      <c r="B949" s="22" t="s">
        <v>111</v>
      </c>
      <c r="R949" s="15">
        <f>SUM(F949:Q949)</f>
        <v>0</v>
      </c>
      <c r="S949" s="56">
        <f ca="1">R949-'[113](C) Rev at 2016PGARate'!R949</f>
        <v>0</v>
      </c>
      <c r="U949" s="15"/>
    </row>
    <row r="950" spans="2:21">
      <c r="B950" s="22" t="s">
        <v>486</v>
      </c>
      <c r="F950" s="54">
        <f t="shared" ref="F950:R950" ca="1" si="386">SUM(F936:F949)</f>
        <v>27745838.87287667</v>
      </c>
      <c r="G950" s="54">
        <f t="shared" ca="1" si="386"/>
        <v>38976483.722680829</v>
      </c>
      <c r="H950" s="54">
        <f t="shared" ca="1" si="386"/>
        <v>59033779.876969017</v>
      </c>
      <c r="I950" s="54">
        <f t="shared" ca="1" si="386"/>
        <v>56625785.363822982</v>
      </c>
      <c r="J950" s="54">
        <f t="shared" ca="1" si="386"/>
        <v>48114735.090255134</v>
      </c>
      <c r="K950" s="54">
        <f t="shared" ca="1" si="386"/>
        <v>41311673.947039001</v>
      </c>
      <c r="L950" s="54">
        <f t="shared" ca="1" si="386"/>
        <v>29690372.82849225</v>
      </c>
      <c r="M950" s="54">
        <f t="shared" ca="1" si="386"/>
        <v>19933041.697972205</v>
      </c>
      <c r="N950" s="54">
        <f t="shared" ca="1" si="386"/>
        <v>14579651.416103028</v>
      </c>
      <c r="O950" s="54">
        <f t="shared" ref="O950:Q950" ca="1" si="387">SUM(O936:O949)</f>
        <v>11708843.814071562</v>
      </c>
      <c r="P950" s="54">
        <f t="shared" ca="1" si="387"/>
        <v>11135700.375016347</v>
      </c>
      <c r="Q950" s="54">
        <f t="shared" ca="1" si="387"/>
        <v>14321913.860414138</v>
      </c>
      <c r="R950" s="54">
        <f t="shared" ca="1" si="386"/>
        <v>373177820.86571306</v>
      </c>
      <c r="S950" s="52">
        <f ca="1">R950-'[113](C) Rev at 2016PGARate'!R950</f>
        <v>32154889.770889938</v>
      </c>
    </row>
    <row r="951" spans="2:21" s="12" customFormat="1">
      <c r="B951" s="12" t="s">
        <v>52</v>
      </c>
      <c r="F951" s="56">
        <f t="shared" ref="F951:R951" ca="1" si="388">F950-F911-F912</f>
        <v>-3.5681324561664951E-9</v>
      </c>
      <c r="G951" s="56">
        <f t="shared" ca="1" si="388"/>
        <v>6.6406613541403203E-9</v>
      </c>
      <c r="H951" s="56">
        <f t="shared" ca="1" si="388"/>
        <v>-7.4087438406422734E-9</v>
      </c>
      <c r="I951" s="56">
        <f t="shared" ca="1" si="388"/>
        <v>1.7381069028488128E-8</v>
      </c>
      <c r="J951" s="56">
        <f t="shared" ca="1" si="388"/>
        <v>-2.2137115252007789E-8</v>
      </c>
      <c r="K951" s="56">
        <f t="shared" ca="1" si="388"/>
        <v>-1.8553905078988464E-8</v>
      </c>
      <c r="L951" s="56">
        <f t="shared" ca="1" si="388"/>
        <v>3.4436595797160408E-9</v>
      </c>
      <c r="M951" s="56">
        <f t="shared" ca="1" si="388"/>
        <v>-1.7311805322606233E-9</v>
      </c>
      <c r="N951" s="56">
        <f t="shared" ca="1" si="388"/>
        <v>-4.0304826143255923E-9</v>
      </c>
      <c r="O951" s="56">
        <f t="shared" ca="1" si="388"/>
        <v>4.9685553449307918E-9</v>
      </c>
      <c r="P951" s="56">
        <f t="shared" ca="1" si="388"/>
        <v>3.2695588458864222E-9</v>
      </c>
      <c r="Q951" s="56">
        <f t="shared" ca="1" si="388"/>
        <v>-8.2156148550893704E-10</v>
      </c>
      <c r="R951" s="56">
        <f t="shared" ca="1" si="388"/>
        <v>-2.4420251065748744E-7</v>
      </c>
    </row>
    <row r="952" spans="2:21">
      <c r="S952" s="12">
        <f ca="1">R952-'[113](C) Rev at Actual Rates'!R952</f>
        <v>0</v>
      </c>
    </row>
    <row r="953" spans="2:21">
      <c r="B953" s="8" t="s">
        <v>487</v>
      </c>
      <c r="S953" s="12">
        <f ca="1">R953-'[113](C) Rev at Actual Rates'!R953</f>
        <v>0</v>
      </c>
    </row>
    <row r="954" spans="2:21">
      <c r="B954" s="22" t="s">
        <v>76</v>
      </c>
      <c r="F954" s="15">
        <f t="shared" ref="F954:Q967" ca="1" si="389">F919+F936</f>
        <v>789.49469789473687</v>
      </c>
      <c r="G954" s="15">
        <f t="shared" ca="1" si="389"/>
        <v>777.25925052631578</v>
      </c>
      <c r="H954" s="15">
        <f t="shared" ca="1" si="389"/>
        <v>755.9924989473684</v>
      </c>
      <c r="I954" s="15">
        <f t="shared" ca="1" si="389"/>
        <v>738.34912421052627</v>
      </c>
      <c r="J954" s="15">
        <f t="shared" ca="1" si="389"/>
        <v>710.01061157894742</v>
      </c>
      <c r="K954" s="15">
        <f t="shared" ca="1" si="389"/>
        <v>750.1063831578947</v>
      </c>
      <c r="L954" s="15">
        <f t="shared" ca="1" si="389"/>
        <v>756.33125473684197</v>
      </c>
      <c r="M954" s="15">
        <f t="shared" ca="1" si="389"/>
        <v>775.75543684210515</v>
      </c>
      <c r="N954" s="15">
        <f t="shared" ca="1" si="389"/>
        <v>720.53543578947369</v>
      </c>
      <c r="O954" s="15">
        <f t="shared" ca="1" si="389"/>
        <v>771.74651473684207</v>
      </c>
      <c r="P954" s="15">
        <f t="shared" ca="1" si="389"/>
        <v>771.15603157894748</v>
      </c>
      <c r="Q954" s="15">
        <f t="shared" ca="1" si="389"/>
        <v>751.05246631578939</v>
      </c>
      <c r="R954" s="15">
        <f t="shared" ref="R954:R967" ca="1" si="390">SUM(F954:Q954)</f>
        <v>9067.7897063157907</v>
      </c>
      <c r="S954" s="56">
        <f ca="1">R954-'[113](C) Rev at 2016PGARate'!R954</f>
        <v>0</v>
      </c>
      <c r="U954" s="15"/>
    </row>
    <row r="955" spans="2:21">
      <c r="B955" s="22" t="s">
        <v>77</v>
      </c>
      <c r="F955" s="15">
        <f t="shared" ca="1" si="389"/>
        <v>41405785</v>
      </c>
      <c r="G955" s="15">
        <f t="shared" ca="1" si="389"/>
        <v>56233844</v>
      </c>
      <c r="H955" s="15">
        <f t="shared" ca="1" si="389"/>
        <v>83374665</v>
      </c>
      <c r="I955" s="15">
        <f t="shared" ca="1" si="389"/>
        <v>79447172</v>
      </c>
      <c r="J955" s="15">
        <f t="shared" ca="1" si="389"/>
        <v>68099997</v>
      </c>
      <c r="K955" s="15">
        <f t="shared" ca="1" si="389"/>
        <v>58982650</v>
      </c>
      <c r="L955" s="15">
        <f t="shared" ca="1" si="389"/>
        <v>43691627</v>
      </c>
      <c r="M955" s="15">
        <f t="shared" ca="1" si="389"/>
        <v>30634409</v>
      </c>
      <c r="N955" s="15">
        <f t="shared" ca="1" si="389"/>
        <v>22772912</v>
      </c>
      <c r="O955" s="15">
        <f t="shared" ca="1" si="389"/>
        <v>19301438</v>
      </c>
      <c r="P955" s="15">
        <f t="shared" ca="1" si="389"/>
        <v>18449867</v>
      </c>
      <c r="Q955" s="15">
        <f t="shared" ca="1" si="389"/>
        <v>22897869</v>
      </c>
      <c r="R955" s="15">
        <f t="shared" ca="1" si="390"/>
        <v>545292235</v>
      </c>
      <c r="S955" s="56">
        <f ca="1">R955-'[113](C) Rev at 2016PGARate'!R955</f>
        <v>44331354</v>
      </c>
      <c r="U955" s="15"/>
    </row>
    <row r="956" spans="2:21">
      <c r="B956" s="22" t="s">
        <v>78</v>
      </c>
      <c r="F956" s="15">
        <f t="shared" ca="1" si="389"/>
        <v>92.731860364110787</v>
      </c>
      <c r="G956" s="15">
        <f t="shared" ca="1" si="389"/>
        <v>118.43531935886298</v>
      </c>
      <c r="H956" s="15">
        <f t="shared" ca="1" si="389"/>
        <v>154.63147250172983</v>
      </c>
      <c r="I956" s="15">
        <f t="shared" ca="1" si="389"/>
        <v>155.95041759356656</v>
      </c>
      <c r="J956" s="15">
        <f t="shared" ca="1" si="389"/>
        <v>143.32628996032068</v>
      </c>
      <c r="K956" s="15">
        <f t="shared" ca="1" si="389"/>
        <v>150.52782615584061</v>
      </c>
      <c r="L956" s="15">
        <f t="shared" ca="1" si="389"/>
        <v>118.76743107616133</v>
      </c>
      <c r="M956" s="15">
        <f t="shared" ca="1" si="389"/>
        <v>105.78265746383869</v>
      </c>
      <c r="N956" s="15">
        <f t="shared" ca="1" si="389"/>
        <v>92.655884805432464</v>
      </c>
      <c r="O956" s="15">
        <f t="shared" ca="1" si="389"/>
        <v>37.545221564567541</v>
      </c>
      <c r="P956" s="15">
        <f t="shared" ca="1" si="389"/>
        <v>26.872370060000002</v>
      </c>
      <c r="Q956" s="15">
        <f t="shared" ca="1" si="389"/>
        <v>27.424807745568515</v>
      </c>
      <c r="R956" s="15">
        <f t="shared" ca="1" si="390"/>
        <v>1224.65155865</v>
      </c>
      <c r="S956" s="56">
        <f ca="1">R956-'[113](C) Rev at 2016PGARate'!R956</f>
        <v>0</v>
      </c>
      <c r="U956" s="15"/>
    </row>
    <row r="957" spans="2:21">
      <c r="B957" s="51" t="s">
        <v>79</v>
      </c>
      <c r="F957" s="15">
        <f t="shared" ca="1" si="389"/>
        <v>12960669.861558501</v>
      </c>
      <c r="G957" s="15">
        <f t="shared" ca="1" si="389"/>
        <v>17217484.886347316</v>
      </c>
      <c r="H957" s="15">
        <f t="shared" ca="1" si="389"/>
        <v>25304845.142225798</v>
      </c>
      <c r="I957" s="15">
        <f t="shared" ca="1" si="389"/>
        <v>24682623.274460927</v>
      </c>
      <c r="J957" s="15">
        <f t="shared" ca="1" si="389"/>
        <v>20956734.431675941</v>
      </c>
      <c r="K957" s="15">
        <f t="shared" ca="1" si="389"/>
        <v>18560470.017122764</v>
      </c>
      <c r="L957" s="15">
        <f t="shared" ca="1" si="389"/>
        <v>13930485.309435124</v>
      </c>
      <c r="M957" s="15">
        <f t="shared" ca="1" si="389"/>
        <v>10556123.08996761</v>
      </c>
      <c r="N957" s="15">
        <f t="shared" ca="1" si="389"/>
        <v>8530018.4423554726</v>
      </c>
      <c r="O957" s="15">
        <f t="shared" ca="1" si="389"/>
        <v>7773379.6362874098</v>
      </c>
      <c r="P957" s="15">
        <f t="shared" ca="1" si="389"/>
        <v>7578025.7095007226</v>
      </c>
      <c r="Q957" s="15">
        <f t="shared" ca="1" si="389"/>
        <v>8487223.6439113058</v>
      </c>
      <c r="R957" s="15">
        <f t="shared" ca="1" si="390"/>
        <v>176538083.44484892</v>
      </c>
      <c r="S957" s="56">
        <f ca="1">R957-'[113](C) Rev at 2016PGARate'!R957</f>
        <v>11240194.374000043</v>
      </c>
      <c r="U957" s="15"/>
    </row>
    <row r="958" spans="2:21">
      <c r="B958" s="22" t="s">
        <v>80</v>
      </c>
      <c r="F958" s="15">
        <f t="shared" ca="1" si="389"/>
        <v>3255539.3633285007</v>
      </c>
      <c r="G958" s="15">
        <f t="shared" ca="1" si="389"/>
        <v>3761684.6627530339</v>
      </c>
      <c r="H958" s="15">
        <f t="shared" ca="1" si="389"/>
        <v>4585559.8353775674</v>
      </c>
      <c r="I958" s="15">
        <f t="shared" ca="1" si="389"/>
        <v>4545453.350872091</v>
      </c>
      <c r="J958" s="15">
        <f t="shared" ca="1" si="389"/>
        <v>4059361.3290885529</v>
      </c>
      <c r="K958" s="15">
        <f t="shared" ca="1" si="389"/>
        <v>3985357.906356263</v>
      </c>
      <c r="L958" s="15">
        <f t="shared" ca="1" si="389"/>
        <v>3355373.3504342977</v>
      </c>
      <c r="M958" s="15">
        <f t="shared" ca="1" si="389"/>
        <v>2767016.6255284487</v>
      </c>
      <c r="N958" s="15">
        <f t="shared" ca="1" si="389"/>
        <v>2988435.9692748757</v>
      </c>
      <c r="O958" s="15">
        <f t="shared" ca="1" si="389"/>
        <v>2336034.2542915586</v>
      </c>
      <c r="P958" s="15">
        <f t="shared" ca="1" si="389"/>
        <v>2298685.4093357716</v>
      </c>
      <c r="Q958" s="15">
        <f t="shared" ca="1" si="389"/>
        <v>2471787.6064065974</v>
      </c>
      <c r="R958" s="15">
        <f t="shared" ca="1" si="390"/>
        <v>40410289.66304756</v>
      </c>
      <c r="S958" s="56">
        <f ca="1">R958-'[113](C) Rev at 2016PGARate'!R958</f>
        <v>1358482.4017600045</v>
      </c>
      <c r="U958" s="15"/>
    </row>
    <row r="959" spans="2:21">
      <c r="B959" s="22" t="s">
        <v>84</v>
      </c>
      <c r="F959" s="15">
        <f t="shared" ca="1" si="389"/>
        <v>631752.56827388518</v>
      </c>
      <c r="G959" s="15">
        <f t="shared" ca="1" si="389"/>
        <v>767530.6890850343</v>
      </c>
      <c r="H959" s="15">
        <f t="shared" ca="1" si="389"/>
        <v>968797.43568962929</v>
      </c>
      <c r="I959" s="15">
        <f t="shared" ca="1" si="389"/>
        <v>984535.49029714451</v>
      </c>
      <c r="J959" s="15">
        <f t="shared" ca="1" si="389"/>
        <v>864630.24013879383</v>
      </c>
      <c r="K959" s="15">
        <f t="shared" ca="1" si="389"/>
        <v>850874.11119076796</v>
      </c>
      <c r="L959" s="15">
        <f t="shared" ca="1" si="389"/>
        <v>709536.50590590923</v>
      </c>
      <c r="M959" s="15">
        <f t="shared" ca="1" si="389"/>
        <v>560254.04012497282</v>
      </c>
      <c r="N959" s="15">
        <f t="shared" ca="1" si="389"/>
        <v>440531.35516773735</v>
      </c>
      <c r="O959" s="15">
        <f t="shared" ca="1" si="389"/>
        <v>413014.54846981034</v>
      </c>
      <c r="P959" s="15">
        <f t="shared" ca="1" si="389"/>
        <v>417302.96005332522</v>
      </c>
      <c r="Q959" s="15">
        <f t="shared" ca="1" si="389"/>
        <v>355379.9261698653</v>
      </c>
      <c r="R959" s="15">
        <f t="shared" ca="1" si="390"/>
        <v>7964139.8705668766</v>
      </c>
      <c r="S959" s="56">
        <f ca="1">R959-'[113](C) Rev at 2016PGARate'!R959</f>
        <v>364930.43790999986</v>
      </c>
      <c r="U959" s="15"/>
    </row>
    <row r="960" spans="2:21">
      <c r="B960" s="22" t="s">
        <v>86</v>
      </c>
      <c r="F960" s="15">
        <f t="shared" ca="1" si="389"/>
        <v>476734.49427267374</v>
      </c>
      <c r="G960" s="15">
        <f t="shared" ca="1" si="389"/>
        <v>570930.86568095465</v>
      </c>
      <c r="H960" s="15">
        <f t="shared" ca="1" si="389"/>
        <v>794862.88265877054</v>
      </c>
      <c r="I960" s="15">
        <f t="shared" ca="1" si="389"/>
        <v>851684.79866129602</v>
      </c>
      <c r="J960" s="15">
        <f t="shared" ca="1" si="389"/>
        <v>771830.67405345326</v>
      </c>
      <c r="K960" s="15">
        <f t="shared" ca="1" si="389"/>
        <v>647283.23682992649</v>
      </c>
      <c r="L960" s="15">
        <f t="shared" ca="1" si="389"/>
        <v>469848.28763243003</v>
      </c>
      <c r="M960" s="15">
        <f t="shared" ca="1" si="389"/>
        <v>332923.22088587494</v>
      </c>
      <c r="N960" s="15">
        <f t="shared" ca="1" si="389"/>
        <v>242457.15870450716</v>
      </c>
      <c r="O960" s="15">
        <f t="shared" ca="1" si="389"/>
        <v>180635.78502924345</v>
      </c>
      <c r="P960" s="15">
        <f t="shared" ca="1" si="389"/>
        <v>221209.97086673696</v>
      </c>
      <c r="Q960" s="15">
        <f t="shared" ca="1" si="389"/>
        <v>275478.59949869855</v>
      </c>
      <c r="R960" s="15">
        <f t="shared" ca="1" si="390"/>
        <v>5835879.9747745655</v>
      </c>
      <c r="S960" s="56">
        <f ca="1">R960-'[113](C) Rev at 2016PGARate'!R960</f>
        <v>536980.30379999988</v>
      </c>
      <c r="U960" s="15"/>
    </row>
    <row r="961" spans="2:21">
      <c r="B961" s="22" t="s">
        <v>88</v>
      </c>
      <c r="F961" s="15">
        <f t="shared" ca="1" si="389"/>
        <v>792944.49540995224</v>
      </c>
      <c r="G961" s="15">
        <f t="shared" ca="1" si="389"/>
        <v>877198.95759928459</v>
      </c>
      <c r="H961" s="15">
        <f t="shared" ca="1" si="389"/>
        <v>1060475.4635771576</v>
      </c>
      <c r="I961" s="15">
        <f t="shared" ca="1" si="389"/>
        <v>1120093.7157951859</v>
      </c>
      <c r="J961" s="15">
        <f t="shared" ca="1" si="389"/>
        <v>971288.02156429773</v>
      </c>
      <c r="K961" s="15">
        <f t="shared" ca="1" si="389"/>
        <v>939674.09833962272</v>
      </c>
      <c r="L961" s="15">
        <f t="shared" ca="1" si="389"/>
        <v>805092.76266382332</v>
      </c>
      <c r="M961" s="15">
        <f t="shared" ca="1" si="389"/>
        <v>684630.51448555838</v>
      </c>
      <c r="N961" s="15">
        <f t="shared" ca="1" si="389"/>
        <v>568190.79822127265</v>
      </c>
      <c r="O961" s="15">
        <f t="shared" ca="1" si="389"/>
        <v>564147.79521965107</v>
      </c>
      <c r="P961" s="15">
        <f t="shared" ca="1" si="389"/>
        <v>559951.14223570342</v>
      </c>
      <c r="Q961" s="15">
        <f t="shared" ca="1" si="389"/>
        <v>629321.39717530098</v>
      </c>
      <c r="R961" s="15">
        <f t="shared" ca="1" si="390"/>
        <v>9573009.1622868106</v>
      </c>
      <c r="S961" s="56">
        <f ca="1">R961-'[113](C) Rev at 2016PGARate'!R961</f>
        <v>378694.41119999997</v>
      </c>
      <c r="U961" s="15"/>
    </row>
    <row r="962" spans="2:21">
      <c r="B962" s="12" t="s">
        <v>481</v>
      </c>
      <c r="C962" s="711"/>
      <c r="F962" s="15">
        <f t="shared" ca="1" si="389"/>
        <v>575.75257920000001</v>
      </c>
      <c r="G962" s="15">
        <f t="shared" ca="1" si="389"/>
        <v>1530.7510557999999</v>
      </c>
      <c r="H962" s="15">
        <f t="shared" ca="1" si="389"/>
        <v>1724.8117541999998</v>
      </c>
      <c r="I962" s="15">
        <f t="shared" ca="1" si="389"/>
        <v>1714.6937452</v>
      </c>
      <c r="J962" s="15">
        <f t="shared" ca="1" si="389"/>
        <v>1398.037761</v>
      </c>
      <c r="K962" s="15">
        <f t="shared" ca="1" si="389"/>
        <v>1403.0982733999999</v>
      </c>
      <c r="L962" s="15">
        <f t="shared" ca="1" si="389"/>
        <v>1202.1012350000001</v>
      </c>
      <c r="M962" s="15">
        <f t="shared" ca="1" si="389"/>
        <v>1131.1213662</v>
      </c>
      <c r="N962" s="15">
        <f t="shared" ca="1" si="389"/>
        <v>1079.8799084</v>
      </c>
      <c r="O962" s="15">
        <f t="shared" ca="1" si="389"/>
        <v>1102.8874466000002</v>
      </c>
      <c r="P962" s="15">
        <f t="shared" ca="1" si="389"/>
        <v>1216.3569216000001</v>
      </c>
      <c r="Q962" s="15">
        <f t="shared" ca="1" si="389"/>
        <v>1275.5088227999997</v>
      </c>
      <c r="R962" s="15">
        <f t="shared" ca="1" si="390"/>
        <v>15355.000869400001</v>
      </c>
      <c r="S962" s="56">
        <f ca="1">R962-'[113](C) Rev at 2016PGARate'!R962</f>
        <v>0</v>
      </c>
      <c r="U962" s="15"/>
    </row>
    <row r="963" spans="2:21">
      <c r="B963" s="4" t="s">
        <v>81</v>
      </c>
      <c r="F963" s="15">
        <f t="shared" ca="1" si="389"/>
        <v>293038.31105859758</v>
      </c>
      <c r="G963" s="15">
        <f t="shared" ca="1" si="389"/>
        <v>313518.86560929997</v>
      </c>
      <c r="H963" s="15">
        <f t="shared" ca="1" si="389"/>
        <v>322002.02896239999</v>
      </c>
      <c r="I963" s="15">
        <f t="shared" ca="1" si="389"/>
        <v>323805.50041849999</v>
      </c>
      <c r="J963" s="15">
        <f t="shared" ca="1" si="389"/>
        <v>310835.32847830001</v>
      </c>
      <c r="K963" s="15">
        <f t="shared" ca="1" si="389"/>
        <v>323345.23587310617</v>
      </c>
      <c r="L963" s="15">
        <f t="shared" ca="1" si="389"/>
        <v>299510.06817692</v>
      </c>
      <c r="M963" s="15">
        <f t="shared" ca="1" si="389"/>
        <v>290721.98826990003</v>
      </c>
      <c r="N963" s="15">
        <f t="shared" ca="1" si="389"/>
        <v>299020.87244180008</v>
      </c>
      <c r="O963" s="15">
        <f t="shared" ca="1" si="389"/>
        <v>281660.75367810001</v>
      </c>
      <c r="P963" s="15">
        <f t="shared" ca="1" si="389"/>
        <v>296107.1360003</v>
      </c>
      <c r="Q963" s="15">
        <f t="shared" ca="1" si="389"/>
        <v>288866.07167190005</v>
      </c>
      <c r="R963" s="15">
        <f t="shared" ca="1" si="390"/>
        <v>3642432.1606391235</v>
      </c>
      <c r="S963" s="56">
        <f ca="1">R963-'[113](C) Rev at 2016PGARate'!R963</f>
        <v>27328.042700000107</v>
      </c>
      <c r="U963" s="15"/>
    </row>
    <row r="964" spans="2:21">
      <c r="B964" s="4" t="s">
        <v>482</v>
      </c>
      <c r="F964" s="15">
        <f t="shared" ca="1" si="389"/>
        <v>636247.0142022596</v>
      </c>
      <c r="G964" s="15">
        <f t="shared" ca="1" si="389"/>
        <v>639089.00137087703</v>
      </c>
      <c r="H964" s="15">
        <f t="shared" ca="1" si="389"/>
        <v>660389.37603285955</v>
      </c>
      <c r="I964" s="15">
        <f t="shared" ca="1" si="389"/>
        <v>629120.8925284181</v>
      </c>
      <c r="J964" s="15">
        <f t="shared" ca="1" si="389"/>
        <v>630823.67379140004</v>
      </c>
      <c r="K964" s="15">
        <f t="shared" ca="1" si="389"/>
        <v>656122.18837880006</v>
      </c>
      <c r="L964" s="15">
        <f t="shared" ca="1" si="389"/>
        <v>617905.07143320015</v>
      </c>
      <c r="M964" s="15">
        <f t="shared" ca="1" si="389"/>
        <v>614301.36618140002</v>
      </c>
      <c r="N964" s="15">
        <f t="shared" ca="1" si="389"/>
        <v>612765.66234979988</v>
      </c>
      <c r="O964" s="15">
        <f t="shared" ca="1" si="389"/>
        <v>583643.79388280003</v>
      </c>
      <c r="P964" s="15">
        <f t="shared" ca="1" si="389"/>
        <v>614659.11799680011</v>
      </c>
      <c r="Q964" s="15">
        <f t="shared" ca="1" si="389"/>
        <v>619798.76259740244</v>
      </c>
      <c r="R964" s="15">
        <f t="shared" ca="1" si="390"/>
        <v>7514865.9207460163</v>
      </c>
      <c r="S964" s="56">
        <f ca="1">R964-'[113](C) Rev at 2016PGARate'!R964</f>
        <v>30146.564699999988</v>
      </c>
      <c r="U964" s="15"/>
    </row>
    <row r="965" spans="2:21">
      <c r="B965" s="172" t="s">
        <v>483</v>
      </c>
      <c r="F965" s="15">
        <f t="shared" ca="1" si="389"/>
        <v>2940.6241049999999</v>
      </c>
      <c r="G965" s="15">
        <f t="shared" ca="1" si="389"/>
        <v>8252.8608599999989</v>
      </c>
      <c r="H965" s="15">
        <f t="shared" ca="1" si="389"/>
        <v>7992.8248530000001</v>
      </c>
      <c r="I965" s="15">
        <f t="shared" ca="1" si="389"/>
        <v>7759.301442</v>
      </c>
      <c r="J965" s="15">
        <f t="shared" ca="1" si="389"/>
        <v>8100.1017270000002</v>
      </c>
      <c r="K965" s="15">
        <f t="shared" ca="1" si="389"/>
        <v>8793.0741600000001</v>
      </c>
      <c r="L965" s="15">
        <f t="shared" ca="1" si="389"/>
        <v>6622.3830330000001</v>
      </c>
      <c r="M965" s="15">
        <f t="shared" ca="1" si="389"/>
        <v>6220.9635419999995</v>
      </c>
      <c r="N965" s="15">
        <f t="shared" ca="1" si="389"/>
        <v>7597.0544009999994</v>
      </c>
      <c r="O965" s="15">
        <f t="shared" ca="1" si="389"/>
        <v>8038.7690669999993</v>
      </c>
      <c r="P965" s="15">
        <f t="shared" ca="1" si="389"/>
        <v>8185.2921689999985</v>
      </c>
      <c r="Q965" s="15">
        <f t="shared" ca="1" si="389"/>
        <v>6110.5978110000005</v>
      </c>
      <c r="R965" s="15">
        <f t="shared" ca="1" si="390"/>
        <v>86613.847169999979</v>
      </c>
      <c r="S965" s="56">
        <f ca="1">R965-'[113](C) Rev at 2016PGARate'!R965</f>
        <v>0</v>
      </c>
      <c r="U965" s="15"/>
    </row>
    <row r="966" spans="2:21">
      <c r="B966" s="4" t="s">
        <v>484</v>
      </c>
      <c r="F966" s="15">
        <f t="shared" ca="1" si="389"/>
        <v>335114.41393080004</v>
      </c>
      <c r="G966" s="15">
        <f t="shared" ca="1" si="389"/>
        <v>296212.72132319998</v>
      </c>
      <c r="H966" s="15">
        <f t="shared" ca="1" si="389"/>
        <v>315369.79028390005</v>
      </c>
      <c r="I966" s="15">
        <f t="shared" ca="1" si="389"/>
        <v>329389.55288909998</v>
      </c>
      <c r="J966" s="15">
        <f t="shared" ca="1" si="389"/>
        <v>321887.3695038</v>
      </c>
      <c r="K966" s="15">
        <f t="shared" ca="1" si="389"/>
        <v>340008.299917</v>
      </c>
      <c r="L966" s="15">
        <f t="shared" ca="1" si="389"/>
        <v>288898.50079999998</v>
      </c>
      <c r="M966" s="15">
        <f t="shared" ca="1" si="389"/>
        <v>319902.09840729996</v>
      </c>
      <c r="N966" s="15">
        <f t="shared" ca="1" si="389"/>
        <v>291539.55604930001</v>
      </c>
      <c r="O966" s="15">
        <f t="shared" ca="1" si="389"/>
        <v>305014.88963449997</v>
      </c>
      <c r="P966" s="15">
        <f t="shared" ca="1" si="389"/>
        <v>290615.58717389998</v>
      </c>
      <c r="Q966" s="15">
        <f t="shared" ca="1" si="389"/>
        <v>280708.05151731259</v>
      </c>
      <c r="R966" s="15">
        <f t="shared" ca="1" si="390"/>
        <v>3714660.8314301125</v>
      </c>
      <c r="S966" s="56">
        <f ca="1">R966-'[113](C) Rev at 2016PGARate'!R966</f>
        <v>24376.679030000232</v>
      </c>
      <c r="U966" s="15"/>
    </row>
    <row r="967" spans="2:21">
      <c r="B967" s="22" t="s">
        <v>111</v>
      </c>
      <c r="F967" s="15">
        <f t="shared" si="389"/>
        <v>114015.96108960001</v>
      </c>
      <c r="G967" s="15">
        <f t="shared" si="389"/>
        <v>124389.08265314579</v>
      </c>
      <c r="H967" s="15">
        <f t="shared" si="389"/>
        <v>130128.6227829</v>
      </c>
      <c r="I967" s="15">
        <f t="shared" si="389"/>
        <v>130718.6535827</v>
      </c>
      <c r="J967" s="15">
        <f t="shared" si="389"/>
        <v>125487.66862339999</v>
      </c>
      <c r="K967" s="15">
        <f t="shared" si="389"/>
        <v>126654.95966000001</v>
      </c>
      <c r="L967" s="15">
        <f t="shared" si="389"/>
        <v>116238.61933869999</v>
      </c>
      <c r="M967" s="15">
        <f t="shared" si="389"/>
        <v>108682.8284171</v>
      </c>
      <c r="N967" s="15">
        <f t="shared" si="389"/>
        <v>103642.69318859999</v>
      </c>
      <c r="O967" s="15">
        <f t="shared" si="389"/>
        <v>114307.0699736</v>
      </c>
      <c r="P967" s="15">
        <f t="shared" si="389"/>
        <v>116528.94376189999</v>
      </c>
      <c r="Q967" s="15">
        <f t="shared" si="389"/>
        <v>116022.34653989998</v>
      </c>
      <c r="R967" s="15">
        <f t="shared" si="390"/>
        <v>1426817.4496115458</v>
      </c>
      <c r="S967" s="56">
        <f ca="1">R967-'[113](C) Rev at 2016PGARate'!R967</f>
        <v>23183.297629999695</v>
      </c>
      <c r="U967" s="15"/>
    </row>
    <row r="968" spans="2:21">
      <c r="B968" s="22" t="s">
        <v>488</v>
      </c>
      <c r="F968" s="54">
        <f t="shared" ref="F968:R968" ca="1" si="391">SUM(F954:F967)</f>
        <v>60906240.08636722</v>
      </c>
      <c r="G968" s="54">
        <f t="shared" ca="1" si="391"/>
        <v>80812563.038907856</v>
      </c>
      <c r="H968" s="54">
        <f t="shared" ca="1" si="391"/>
        <v>117527723.83816963</v>
      </c>
      <c r="I968" s="54">
        <f t="shared" ca="1" si="391"/>
        <v>113054965.52423434</v>
      </c>
      <c r="J968" s="54">
        <f t="shared" ca="1" si="391"/>
        <v>97123227.2133075</v>
      </c>
      <c r="K968" s="54">
        <f t="shared" ca="1" si="391"/>
        <v>85423536.860310927</v>
      </c>
      <c r="L968" s="54">
        <f t="shared" ca="1" si="391"/>
        <v>64293215.058774211</v>
      </c>
      <c r="M968" s="54">
        <f t="shared" ca="1" si="391"/>
        <v>46877198.395270675</v>
      </c>
      <c r="N968" s="54">
        <f t="shared" ca="1" si="391"/>
        <v>36859004.633383363</v>
      </c>
      <c r="O968" s="54">
        <f t="shared" ref="O968:Q968" ca="1" si="392">SUM(O954:O967)</f>
        <v>31863227.474716574</v>
      </c>
      <c r="P968" s="54">
        <f t="shared" ca="1" si="392"/>
        <v>30853152.654417403</v>
      </c>
      <c r="Q968" s="54">
        <f t="shared" ca="1" si="392"/>
        <v>36430619.989396147</v>
      </c>
      <c r="R968" s="54">
        <f t="shared" ca="1" si="391"/>
        <v>802024674.76725578</v>
      </c>
      <c r="S968" s="52">
        <f ca="1">R968-'[113](C) Rev at 2016PGARate'!R968</f>
        <v>58315670.512729883</v>
      </c>
    </row>
    <row r="969" spans="2:21" s="12" customFormat="1">
      <c r="B969" s="12" t="s">
        <v>52</v>
      </c>
      <c r="F969" s="56">
        <f t="shared" ref="F969:R969" ca="1" si="393">F968-F933-F950</f>
        <v>0</v>
      </c>
      <c r="G969" s="56">
        <f t="shared" ca="1" si="393"/>
        <v>0</v>
      </c>
      <c r="H969" s="56">
        <f t="shared" ca="1" si="393"/>
        <v>0</v>
      </c>
      <c r="I969" s="56">
        <f t="shared" ca="1" si="393"/>
        <v>0</v>
      </c>
      <c r="J969" s="56">
        <f t="shared" ca="1" si="393"/>
        <v>0</v>
      </c>
      <c r="K969" s="56">
        <f t="shared" ca="1" si="393"/>
        <v>0</v>
      </c>
      <c r="L969" s="56">
        <f t="shared" ca="1" si="393"/>
        <v>0</v>
      </c>
      <c r="M969" s="56">
        <f t="shared" ca="1" si="393"/>
        <v>0</v>
      </c>
      <c r="N969" s="56">
        <f t="shared" ca="1" si="393"/>
        <v>0</v>
      </c>
      <c r="O969" s="56">
        <f t="shared" ca="1" si="393"/>
        <v>0</v>
      </c>
      <c r="P969" s="56">
        <f t="shared" ca="1" si="393"/>
        <v>0</v>
      </c>
      <c r="Q969" s="56">
        <f t="shared" ca="1" si="393"/>
        <v>0</v>
      </c>
      <c r="R969" s="56">
        <f t="shared" ca="1" si="393"/>
        <v>0</v>
      </c>
      <c r="S969" s="56">
        <f ca="1">R969-'[113](C) Rev at Actual Rates'!R969</f>
        <v>0</v>
      </c>
    </row>
    <row r="970" spans="2:21">
      <c r="B970" s="4" t="s">
        <v>52</v>
      </c>
      <c r="F970" s="15">
        <f t="shared" ref="F970:R970" ca="1" si="394">F968-SUM(F911:F913)</f>
        <v>114015.96108958125</v>
      </c>
      <c r="G970" s="15">
        <f t="shared" ca="1" si="394"/>
        <v>124389.08265313506</v>
      </c>
      <c r="H970" s="15">
        <f t="shared" ca="1" si="394"/>
        <v>130128.62278285623</v>
      </c>
      <c r="I970" s="15">
        <f t="shared" ca="1" si="394"/>
        <v>130718.65358270705</v>
      </c>
      <c r="J970" s="15">
        <f t="shared" ca="1" si="394"/>
        <v>125487.66862338781</v>
      </c>
      <c r="K970" s="15">
        <f t="shared" ca="1" si="394"/>
        <v>126654.95965991914</v>
      </c>
      <c r="L970" s="15">
        <f t="shared" ca="1" si="394"/>
        <v>116238.61933869869</v>
      </c>
      <c r="M970" s="15">
        <f t="shared" ca="1" si="394"/>
        <v>108682.82841710746</v>
      </c>
      <c r="N970" s="15">
        <f t="shared" ca="1" si="394"/>
        <v>103642.69318859279</v>
      </c>
      <c r="O970" s="15">
        <f t="shared" ref="O970:Q970" ca="1" si="395">O968-SUM(O911:O913)</f>
        <v>114307.06997361779</v>
      </c>
      <c r="P970" s="15">
        <f t="shared" ca="1" si="395"/>
        <v>116528.94376191497</v>
      </c>
      <c r="Q970" s="15">
        <f t="shared" ca="1" si="395"/>
        <v>116022.34653989971</v>
      </c>
      <c r="R970" s="15">
        <f t="shared" ca="1" si="394"/>
        <v>1426817.4496113062</v>
      </c>
      <c r="S970" s="56">
        <f ca="1">R970-'[113](C) Rev at Actual Rates'!R970</f>
        <v>1426817.4496113062</v>
      </c>
    </row>
    <row r="971" spans="2:21">
      <c r="F971" s="15"/>
      <c r="G971" s="15"/>
      <c r="H971" s="15"/>
      <c r="I971" s="15"/>
      <c r="J971" s="15"/>
      <c r="K971" s="15"/>
      <c r="L971" s="15"/>
      <c r="M971" s="15"/>
      <c r="N971" s="15"/>
      <c r="O971" s="15"/>
      <c r="P971" s="15"/>
      <c r="Q971" s="15"/>
      <c r="R971" s="15"/>
      <c r="S971" s="56">
        <f ca="1">R971-'[113](C) Rev at Actual Rates'!R971</f>
        <v>0</v>
      </c>
    </row>
    <row r="972" spans="2:21">
      <c r="B972" s="8" t="s">
        <v>489</v>
      </c>
      <c r="S972" s="12">
        <f ca="1">R972-'[113](C) Rev at Actual Rates'!R972</f>
        <v>0</v>
      </c>
    </row>
    <row r="973" spans="2:21">
      <c r="B973" s="22" t="s">
        <v>76</v>
      </c>
      <c r="F973" s="15">
        <f t="shared" ref="F973:Q973" ca="1" si="396">F23</f>
        <v>336.57872947368423</v>
      </c>
      <c r="G973" s="15">
        <f t="shared" ca="1" si="396"/>
        <v>331.36249263157896</v>
      </c>
      <c r="H973" s="15">
        <f t="shared" ca="1" si="396"/>
        <v>322.2960147368421</v>
      </c>
      <c r="I973" s="15">
        <f t="shared" ca="1" si="396"/>
        <v>314.77426105263157</v>
      </c>
      <c r="J973" s="15">
        <f t="shared" ca="1" si="396"/>
        <v>302.69293789473687</v>
      </c>
      <c r="K973" s="15">
        <f t="shared" ca="1" si="396"/>
        <v>319.78663578947373</v>
      </c>
      <c r="L973" s="15">
        <f t="shared" ca="1" si="396"/>
        <v>322.44043368421046</v>
      </c>
      <c r="M973" s="15">
        <f t="shared" ca="1" si="396"/>
        <v>330.72138421052631</v>
      </c>
      <c r="N973" s="15">
        <f t="shared" ca="1" si="396"/>
        <v>307.17989894736843</v>
      </c>
      <c r="O973" s="15">
        <f t="shared" ca="1" si="396"/>
        <v>329.01229368421053</v>
      </c>
      <c r="P973" s="15">
        <f t="shared" ca="1" si="396"/>
        <v>328.76055789473685</v>
      </c>
      <c r="Q973" s="15">
        <f t="shared" ca="1" si="396"/>
        <v>320.18997157894739</v>
      </c>
      <c r="R973" s="15">
        <f t="shared" ref="R973:R980" ca="1" si="397">SUM(F973:Q973)</f>
        <v>3865.7956115789466</v>
      </c>
      <c r="S973" s="56">
        <f ca="1">R973-'[113](C) Rev at 2016PGARate'!R973</f>
        <v>0</v>
      </c>
      <c r="U973" s="15"/>
    </row>
    <row r="974" spans="2:21">
      <c r="B974" s="22" t="s">
        <v>77</v>
      </c>
      <c r="F974" s="56">
        <f t="shared" ref="F974:Q974" ca="1" si="398">F42</f>
        <v>17111745.519792903</v>
      </c>
      <c r="G974" s="56">
        <f t="shared" ca="1" si="398"/>
        <v>24824074.907850102</v>
      </c>
      <c r="H974" s="56">
        <f t="shared" ca="1" si="398"/>
        <v>38555004.362148903</v>
      </c>
      <c r="I974" s="56">
        <f t="shared" ca="1" si="398"/>
        <v>36537484.437908806</v>
      </c>
      <c r="J974" s="56">
        <f t="shared" ca="1" si="398"/>
        <v>30968604.295491204</v>
      </c>
      <c r="K974" s="56">
        <f t="shared" ca="1" si="398"/>
        <v>26049832.639134005</v>
      </c>
      <c r="L974" s="56">
        <f t="shared" ca="1" si="398"/>
        <v>18258578.920696501</v>
      </c>
      <c r="M974" s="56">
        <f t="shared" ca="1" si="398"/>
        <v>11498525.732841002</v>
      </c>
      <c r="N974" s="56">
        <f t="shared" ca="1" si="398"/>
        <v>7682514.9793742998</v>
      </c>
      <c r="O974" s="56">
        <f t="shared" ca="1" si="398"/>
        <v>5799751.9405900007</v>
      </c>
      <c r="P974" s="56">
        <f t="shared" ca="1" si="398"/>
        <v>5367166.4646976003</v>
      </c>
      <c r="Q974" s="56">
        <f t="shared" ca="1" si="398"/>
        <v>7723891.9664834002</v>
      </c>
      <c r="R974" s="15">
        <f t="shared" ca="1" si="397"/>
        <v>230377176.16700873</v>
      </c>
      <c r="S974" s="56">
        <f ca="1">R974-'[113](C) Rev at 2016PGARate'!R974</f>
        <v>22607167.251899958</v>
      </c>
      <c r="U974" s="15"/>
    </row>
    <row r="975" spans="2:21">
      <c r="B975" s="22" t="s">
        <v>78</v>
      </c>
      <c r="F975" s="56">
        <f t="shared" ref="F975:Q975" ca="1" si="399">F60</f>
        <v>75.044065709999998</v>
      </c>
      <c r="G975" s="56">
        <f t="shared" ca="1" si="399"/>
        <v>99.403038510000002</v>
      </c>
      <c r="H975" s="56">
        <f t="shared" ca="1" si="399"/>
        <v>132.22755563999999</v>
      </c>
      <c r="I975" s="56">
        <f t="shared" ca="1" si="399"/>
        <v>133.62979913999999</v>
      </c>
      <c r="J975" s="56">
        <f t="shared" ca="1" si="399"/>
        <v>122.52002420999999</v>
      </c>
      <c r="K975" s="56">
        <f t="shared" ca="1" si="399"/>
        <v>127.99678668</v>
      </c>
      <c r="L975" s="56">
        <f t="shared" ca="1" si="399"/>
        <v>99.523230810000001</v>
      </c>
      <c r="M975" s="56">
        <f t="shared" ca="1" si="399"/>
        <v>87.327718770000004</v>
      </c>
      <c r="N975" s="56">
        <f t="shared" ca="1" si="399"/>
        <v>70.701117269999997</v>
      </c>
      <c r="O975" s="56">
        <f t="shared" ca="1" si="399"/>
        <v>20.200319219999997</v>
      </c>
      <c r="P975" s="56">
        <f t="shared" ca="1" si="399"/>
        <v>15.152242619999999</v>
      </c>
      <c r="Q975" s="56">
        <f t="shared" ca="1" si="399"/>
        <v>15.49278747</v>
      </c>
      <c r="R975" s="15">
        <f t="shared" ca="1" si="397"/>
        <v>999.21868605000009</v>
      </c>
      <c r="S975" s="56">
        <f ca="1">R975-'[113](C) Rev at 2016PGARate'!R975</f>
        <v>0</v>
      </c>
      <c r="U975" s="15"/>
    </row>
    <row r="976" spans="2:21">
      <c r="B976" s="51" t="s">
        <v>79</v>
      </c>
      <c r="F976" s="15">
        <f t="shared" ref="F976:Q976" ca="1" si="400">F79+F416</f>
        <v>6048692.3153556203</v>
      </c>
      <c r="G976" s="15">
        <f t="shared" ca="1" si="400"/>
        <v>8418108.431118099</v>
      </c>
      <c r="H976" s="15">
        <f t="shared" ca="1" si="400"/>
        <v>12815662.369781239</v>
      </c>
      <c r="I976" s="15">
        <f t="shared" ca="1" si="400"/>
        <v>12472063.325483819</v>
      </c>
      <c r="J976" s="15">
        <f t="shared" ca="1" si="400"/>
        <v>10489513.05972294</v>
      </c>
      <c r="K976" s="15">
        <f t="shared" ca="1" si="400"/>
        <v>9107775.6481282189</v>
      </c>
      <c r="L976" s="15">
        <f t="shared" ca="1" si="400"/>
        <v>6575191.6772814803</v>
      </c>
      <c r="M976" s="15">
        <f t="shared" ca="1" si="400"/>
        <v>4706699.6136969598</v>
      </c>
      <c r="N976" s="15">
        <f t="shared" ca="1" si="400"/>
        <v>3651621.7087032604</v>
      </c>
      <c r="O976" s="15">
        <f t="shared" ca="1" si="400"/>
        <v>3208562.1062858799</v>
      </c>
      <c r="P976" s="15">
        <f t="shared" ca="1" si="400"/>
        <v>3104041.5827381997</v>
      </c>
      <c r="Q976" s="15">
        <f t="shared" ca="1" si="400"/>
        <v>3627108.3731385004</v>
      </c>
      <c r="R976" s="15">
        <f t="shared" ca="1" si="397"/>
        <v>84225040.21143423</v>
      </c>
      <c r="S976" s="56">
        <f ca="1">R976-'[113](C) Rev at 2016PGARate'!R976</f>
        <v>6154418.7629999965</v>
      </c>
      <c r="U976" s="15"/>
    </row>
    <row r="977" spans="2:21">
      <c r="B977" s="22" t="s">
        <v>80</v>
      </c>
      <c r="F977" s="15">
        <f t="shared" ref="F977:Q977" ca="1" si="401">F121+F458</f>
        <v>1963224.5869821201</v>
      </c>
      <c r="G977" s="15">
        <f t="shared" ca="1" si="401"/>
        <v>2319411.23619984</v>
      </c>
      <c r="H977" s="15">
        <f t="shared" ca="1" si="401"/>
        <v>2886835.9141145209</v>
      </c>
      <c r="I977" s="15">
        <f t="shared" ca="1" si="401"/>
        <v>2859226.8116022903</v>
      </c>
      <c r="J977" s="15">
        <f t="shared" ca="1" si="401"/>
        <v>2538476.3269605702</v>
      </c>
      <c r="K977" s="15">
        <f t="shared" ca="1" si="401"/>
        <v>2464920.0126576903</v>
      </c>
      <c r="L977" s="15">
        <f t="shared" ca="1" si="401"/>
        <v>2032645.5979594104</v>
      </c>
      <c r="M977" s="15">
        <f t="shared" ca="1" si="401"/>
        <v>1651871.0823282299</v>
      </c>
      <c r="N977" s="15">
        <f t="shared" ca="1" si="401"/>
        <v>1662896.3544672101</v>
      </c>
      <c r="O977" s="15">
        <f t="shared" ca="1" si="401"/>
        <v>1309917.1396721201</v>
      </c>
      <c r="P977" s="15">
        <f t="shared" ca="1" si="401"/>
        <v>1290385.1904171603</v>
      </c>
      <c r="Q977" s="15">
        <f t="shared" ca="1" si="401"/>
        <v>1426202.5135884502</v>
      </c>
      <c r="R977" s="15">
        <f t="shared" ca="1" si="397"/>
        <v>24406012.766949613</v>
      </c>
      <c r="S977" s="56">
        <f ca="1">R977-'[113](C) Rev at 2016PGARate'!R977</f>
        <v>968499.63408000395</v>
      </c>
      <c r="U977" s="15"/>
    </row>
    <row r="978" spans="2:21">
      <c r="B978" s="22" t="s">
        <v>84</v>
      </c>
      <c r="F978" s="15">
        <f t="shared" ref="F978:Q978" ca="1" si="402">F301+F650</f>
        <v>467159.9015485</v>
      </c>
      <c r="G978" s="15">
        <f t="shared" ca="1" si="402"/>
        <v>582588.20839099993</v>
      </c>
      <c r="H978" s="15">
        <f t="shared" ca="1" si="402"/>
        <v>742981.13896289992</v>
      </c>
      <c r="I978" s="15">
        <f t="shared" ca="1" si="402"/>
        <v>744340.97574179992</v>
      </c>
      <c r="J978" s="15">
        <f t="shared" ca="1" si="402"/>
        <v>663157.66630239994</v>
      </c>
      <c r="K978" s="15">
        <f t="shared" ca="1" si="402"/>
        <v>650328.72830099985</v>
      </c>
      <c r="L978" s="15">
        <f t="shared" ca="1" si="402"/>
        <v>536078.68607729999</v>
      </c>
      <c r="M978" s="15">
        <f t="shared" ca="1" si="402"/>
        <v>416051.97583530005</v>
      </c>
      <c r="N978" s="15">
        <f t="shared" ca="1" si="402"/>
        <v>320959.3850526</v>
      </c>
      <c r="O978" s="15">
        <f t="shared" ca="1" si="402"/>
        <v>298916.40648389998</v>
      </c>
      <c r="P978" s="15">
        <f t="shared" ca="1" si="402"/>
        <v>300571.0045713</v>
      </c>
      <c r="Q978" s="15">
        <f t="shared" ca="1" si="402"/>
        <v>254047.93950169999</v>
      </c>
      <c r="R978" s="15">
        <f t="shared" ca="1" si="397"/>
        <v>5977182.0167696988</v>
      </c>
      <c r="S978" s="56">
        <f ca="1">R978-'[113](C) Rev at 2016PGARate'!R978</f>
        <v>302290.94909999892</v>
      </c>
      <c r="U978" s="15"/>
    </row>
    <row r="979" spans="2:21">
      <c r="B979" s="22" t="s">
        <v>86</v>
      </c>
      <c r="F979" s="15">
        <f t="shared" ref="F979:Q979" ca="1" si="403">F343+F692</f>
        <v>287658.56838773994</v>
      </c>
      <c r="G979" s="15">
        <f t="shared" ca="1" si="403"/>
        <v>352019.70918412</v>
      </c>
      <c r="H979" s="15">
        <f t="shared" ca="1" si="403"/>
        <v>503365.33444000001</v>
      </c>
      <c r="I979" s="15">
        <f t="shared" ca="1" si="403"/>
        <v>542384.77927117993</v>
      </c>
      <c r="J979" s="15">
        <f t="shared" ca="1" si="403"/>
        <v>490231.34318485996</v>
      </c>
      <c r="K979" s="15">
        <f t="shared" ca="1" si="403"/>
        <v>403550.65541904001</v>
      </c>
      <c r="L979" s="15">
        <f t="shared" ca="1" si="403"/>
        <v>284003.82704815996</v>
      </c>
      <c r="M979" s="15">
        <f t="shared" ca="1" si="403"/>
        <v>192005.13603612001</v>
      </c>
      <c r="N979" s="15">
        <f t="shared" ca="1" si="403"/>
        <v>132251.81144836001</v>
      </c>
      <c r="O979" s="15">
        <f t="shared" ca="1" si="403"/>
        <v>92161.944120059983</v>
      </c>
      <c r="P979" s="15">
        <f t="shared" ca="1" si="403"/>
        <v>108137.29160817999</v>
      </c>
      <c r="Q979" s="15">
        <f t="shared" ca="1" si="403"/>
        <v>148330.93961438001</v>
      </c>
      <c r="R979" s="15">
        <f t="shared" ca="1" si="397"/>
        <v>3536101.3397621997</v>
      </c>
      <c r="S979" s="56">
        <f ca="1">R979-'[113](C) Rev at 2016PGARate'!R979</f>
        <v>364855.76279999968</v>
      </c>
      <c r="U979" s="15"/>
    </row>
    <row r="980" spans="2:21">
      <c r="B980" s="22" t="s">
        <v>88</v>
      </c>
      <c r="F980" s="15">
        <f t="shared" ref="F980:Q980" ca="1" si="404">F397+F746</f>
        <v>631528.51754285989</v>
      </c>
      <c r="G980" s="15">
        <f t="shared" ca="1" si="404"/>
        <v>749216.37490727997</v>
      </c>
      <c r="H980" s="15">
        <f t="shared" ca="1" si="404"/>
        <v>913533.97960019996</v>
      </c>
      <c r="I980" s="15">
        <f t="shared" ca="1" si="404"/>
        <v>959928.18959646008</v>
      </c>
      <c r="J980" s="15">
        <f t="shared" ca="1" si="404"/>
        <v>830307.36374551</v>
      </c>
      <c r="K980" s="15">
        <f t="shared" ca="1" si="404"/>
        <v>799590.91491615004</v>
      </c>
      <c r="L980" s="15">
        <f t="shared" ca="1" si="404"/>
        <v>682677.80473641003</v>
      </c>
      <c r="M980" s="15">
        <f t="shared" ca="1" si="404"/>
        <v>576260.27943561005</v>
      </c>
      <c r="N980" s="15">
        <f t="shared" ca="1" si="404"/>
        <v>473808.95647938998</v>
      </c>
      <c r="O980" s="15">
        <f t="shared" ca="1" si="404"/>
        <v>471234.02228251996</v>
      </c>
      <c r="P980" s="15">
        <f t="shared" ca="1" si="404"/>
        <v>462400.48902054003</v>
      </c>
      <c r="Q980" s="15">
        <f t="shared" ca="1" si="404"/>
        <v>499166.18029634998</v>
      </c>
      <c r="R980" s="15">
        <f t="shared" ca="1" si="397"/>
        <v>8049653.0725592822</v>
      </c>
      <c r="S980" s="56">
        <f ca="1">R980-'[113](C) Rev at 2016PGARate'!R980</f>
        <v>338423.82798000053</v>
      </c>
      <c r="U980" s="15"/>
    </row>
    <row r="981" spans="2:21">
      <c r="B981" s="12" t="s">
        <v>481</v>
      </c>
      <c r="F981" s="15">
        <f t="shared" ref="F981:Q981" ca="1" si="405">F137</f>
        <v>0.48316799999999999</v>
      </c>
      <c r="G981" s="15">
        <f t="shared" ca="1" si="405"/>
        <v>1.8466070000000001</v>
      </c>
      <c r="H981" s="15">
        <f t="shared" ca="1" si="405"/>
        <v>2.2970429999999999</v>
      </c>
      <c r="I981" s="15">
        <f t="shared" ca="1" si="405"/>
        <v>2.273558</v>
      </c>
      <c r="J981" s="15">
        <f t="shared" ca="1" si="405"/>
        <v>1.538565</v>
      </c>
      <c r="K981" s="15">
        <f t="shared" ca="1" si="405"/>
        <v>1.550311</v>
      </c>
      <c r="L981" s="15">
        <f t="shared" ca="1" si="405"/>
        <v>1.0837749999999999</v>
      </c>
      <c r="M981" s="15">
        <f t="shared" ca="1" si="405"/>
        <v>0.91902300000000003</v>
      </c>
      <c r="N981" s="15">
        <f t="shared" ca="1" si="405"/>
        <v>0.80008599999999996</v>
      </c>
      <c r="O981" s="15">
        <f t="shared" ca="1" si="405"/>
        <v>0.85348899999999994</v>
      </c>
      <c r="P981" s="15">
        <f t="shared" ca="1" si="405"/>
        <v>1.1168640000000001</v>
      </c>
      <c r="Q981" s="15">
        <f t="shared" ca="1" si="405"/>
        <v>1.254162</v>
      </c>
      <c r="R981" s="15">
        <f ca="1">R137</f>
        <v>16.016651</v>
      </c>
      <c r="S981" s="56">
        <f ca="1">R981-'[113](C) Rev at 2016PGARate'!R981</f>
        <v>0</v>
      </c>
      <c r="U981" s="15"/>
    </row>
    <row r="982" spans="2:21">
      <c r="B982" s="4" t="s">
        <v>81</v>
      </c>
      <c r="F982" s="15">
        <f t="shared" ref="F982:Q982" ca="1" si="406">F177+F494</f>
        <v>983.91323799999986</v>
      </c>
      <c r="G982" s="15">
        <f t="shared" ca="1" si="406"/>
        <v>1102.6192590000001</v>
      </c>
      <c r="H982" s="15">
        <f t="shared" ca="1" si="406"/>
        <v>1142.958922</v>
      </c>
      <c r="I982" s="15">
        <f t="shared" ca="1" si="406"/>
        <v>1174.635168</v>
      </c>
      <c r="J982" s="15">
        <f t="shared" ca="1" si="406"/>
        <v>1092.9456440000001</v>
      </c>
      <c r="K982" s="15">
        <f t="shared" ca="1" si="406"/>
        <v>1172.6586319</v>
      </c>
      <c r="L982" s="15">
        <f t="shared" ca="1" si="406"/>
        <v>1020.0494451</v>
      </c>
      <c r="M982" s="15">
        <f t="shared" ca="1" si="406"/>
        <v>976.90060999999992</v>
      </c>
      <c r="N982" s="15">
        <f t="shared" ca="1" si="406"/>
        <v>973.98044100000004</v>
      </c>
      <c r="O982" s="15">
        <f t="shared" ca="1" si="406"/>
        <v>867.45996400000001</v>
      </c>
      <c r="P982" s="15">
        <f t="shared" ca="1" si="406"/>
        <v>965.14502699999991</v>
      </c>
      <c r="Q982" s="15">
        <f t="shared" ca="1" si="406"/>
        <v>918.22177299999998</v>
      </c>
      <c r="R982" s="15">
        <f ca="1">SUM(F982:Q982)</f>
        <v>12391.488122999999</v>
      </c>
      <c r="S982" s="56">
        <f ca="1">R982-'[113](C) Rev at 2016PGARate'!R982</f>
        <v>179.55349999999817</v>
      </c>
      <c r="U982" s="15"/>
    </row>
    <row r="983" spans="2:21">
      <c r="B983" s="4" t="s">
        <v>482</v>
      </c>
      <c r="F983" s="15">
        <f t="shared" ref="F983:Q983" ca="1" si="407">F212+F529</f>
        <v>4753.4644500000004</v>
      </c>
      <c r="G983" s="15">
        <f t="shared" ca="1" si="407"/>
        <v>4852.5138550000001</v>
      </c>
      <c r="H983" s="15">
        <f t="shared" ca="1" si="407"/>
        <v>5039.814703</v>
      </c>
      <c r="I983" s="15">
        <f t="shared" ca="1" si="407"/>
        <v>4727.0162170000003</v>
      </c>
      <c r="J983" s="15">
        <f t="shared" ca="1" si="407"/>
        <v>4721.777403</v>
      </c>
      <c r="K983" s="15">
        <f t="shared" ca="1" si="407"/>
        <v>4943.8545380000005</v>
      </c>
      <c r="L983" s="15">
        <f t="shared" ca="1" si="407"/>
        <v>4594.635311</v>
      </c>
      <c r="M983" s="15">
        <f t="shared" ca="1" si="407"/>
        <v>4484.4784880000007</v>
      </c>
      <c r="N983" s="15">
        <f t="shared" ca="1" si="407"/>
        <v>4445.3114089999999</v>
      </c>
      <c r="O983" s="15">
        <f t="shared" ca="1" si="407"/>
        <v>4067.1695819999995</v>
      </c>
      <c r="P983" s="15">
        <f t="shared" ca="1" si="407"/>
        <v>4468.85131</v>
      </c>
      <c r="Q983" s="15">
        <f t="shared" ca="1" si="407"/>
        <v>4537.1584160000002</v>
      </c>
      <c r="R983" s="15">
        <f ca="1">SUM(F983:Q983)</f>
        <v>55636.045682000004</v>
      </c>
      <c r="S983" s="56">
        <f ca="1">R983-'[113](C) Rev at 2016PGARate'!R983</f>
        <v>430.48950000000332</v>
      </c>
      <c r="U983" s="15"/>
    </row>
    <row r="984" spans="2:21">
      <c r="B984" s="172" t="s">
        <v>483</v>
      </c>
      <c r="F984" s="15">
        <f t="shared" ref="F984:Q984" ca="1" si="408">F561</f>
        <v>9.4135650000000002</v>
      </c>
      <c r="G984" s="15">
        <f t="shared" ca="1" si="408"/>
        <v>26.557580000000002</v>
      </c>
      <c r="H984" s="15">
        <f t="shared" ca="1" si="408"/>
        <v>25.274809000000001</v>
      </c>
      <c r="I984" s="15">
        <f t="shared" ca="1" si="408"/>
        <v>24.122826</v>
      </c>
      <c r="J984" s="15">
        <f t="shared" ca="1" si="408"/>
        <v>26.089931</v>
      </c>
      <c r="K984" s="15">
        <f t="shared" ca="1" si="408"/>
        <v>29.222480000000001</v>
      </c>
      <c r="L984" s="15">
        <f t="shared" ca="1" si="408"/>
        <v>18.514348999999999</v>
      </c>
      <c r="M984" s="15">
        <f t="shared" ca="1" si="408"/>
        <v>16.534126000000001</v>
      </c>
      <c r="N984" s="15">
        <f t="shared" ca="1" si="408"/>
        <v>23.322452999999999</v>
      </c>
      <c r="O984" s="15">
        <f t="shared" ca="1" si="408"/>
        <v>23.526951</v>
      </c>
      <c r="P984" s="15">
        <f t="shared" ca="1" si="408"/>
        <v>24.249756999999995</v>
      </c>
      <c r="Q984" s="15">
        <f t="shared" ca="1" si="408"/>
        <v>14.015182999999999</v>
      </c>
      <c r="R984" s="15">
        <f ca="1">SUM(F984:Q984)</f>
        <v>260.84400999999997</v>
      </c>
      <c r="S984" s="56">
        <f ca="1">R984-'[113](C) Rev at 2016PGARate'!R984</f>
        <v>0</v>
      </c>
      <c r="U984" s="15"/>
    </row>
    <row r="985" spans="2:21">
      <c r="B985" s="4" t="s">
        <v>484</v>
      </c>
      <c r="F985" s="15">
        <f t="shared" ref="F985:Q985" ca="1" si="409">F256+F605</f>
        <v>5479.9216919999999</v>
      </c>
      <c r="G985" s="15">
        <f t="shared" ca="1" si="409"/>
        <v>5293.061025</v>
      </c>
      <c r="H985" s="15">
        <f t="shared" ca="1" si="409"/>
        <v>5969.6227709999994</v>
      </c>
      <c r="I985" s="15">
        <f t="shared" ca="1" si="409"/>
        <v>6409.5587429999996</v>
      </c>
      <c r="J985" s="15">
        <f t="shared" ca="1" si="409"/>
        <v>5936.6471289999999</v>
      </c>
      <c r="K985" s="15">
        <f t="shared" ca="1" si="409"/>
        <v>6779.7991309999998</v>
      </c>
      <c r="L985" s="15">
        <f t="shared" ca="1" si="409"/>
        <v>5191.2942619999994</v>
      </c>
      <c r="M985" s="15">
        <f t="shared" ca="1" si="409"/>
        <v>6340.7478890000002</v>
      </c>
      <c r="N985" s="15">
        <f t="shared" ca="1" si="409"/>
        <v>5421.6870049999998</v>
      </c>
      <c r="O985" s="15">
        <f t="shared" ca="1" si="409"/>
        <v>5992.4139380000006</v>
      </c>
      <c r="P985" s="15">
        <f t="shared" ca="1" si="409"/>
        <v>5495.2705569999998</v>
      </c>
      <c r="Q985" s="15">
        <f t="shared" ca="1" si="409"/>
        <v>5183.6231230000003</v>
      </c>
      <c r="R985" s="15">
        <f ca="1">SUM(F985:Q985)</f>
        <v>69493.647264999992</v>
      </c>
      <c r="S985" s="56">
        <f ca="1">R985-'[113](C) Rev at 2016PGARate'!R985</f>
        <v>833.59429999999702</v>
      </c>
      <c r="U985" s="15"/>
    </row>
    <row r="986" spans="2:21">
      <c r="B986" s="22" t="s">
        <v>111</v>
      </c>
      <c r="R986" s="15">
        <f>SUM(F986:Q986)</f>
        <v>0</v>
      </c>
      <c r="S986" s="56">
        <f ca="1">R986-'[113](C) Rev at 2016PGARate'!R986</f>
        <v>0</v>
      </c>
      <c r="U986" s="15"/>
    </row>
    <row r="987" spans="2:21">
      <c r="B987" s="22" t="s">
        <v>490</v>
      </c>
      <c r="F987" s="54">
        <f t="shared" ref="F987:N987" ca="1" si="410">SUM(F973:F986)</f>
        <v>26521648.228517927</v>
      </c>
      <c r="G987" s="54">
        <f t="shared" ca="1" si="410"/>
        <v>37257126.231507584</v>
      </c>
      <c r="H987" s="54">
        <f t="shared" ca="1" si="410"/>
        <v>56430017.590866148</v>
      </c>
      <c r="I987" s="54">
        <f t="shared" ca="1" si="410"/>
        <v>54128214.53017655</v>
      </c>
      <c r="J987" s="54">
        <f t="shared" ca="1" si="410"/>
        <v>45992494.267041579</v>
      </c>
      <c r="K987" s="54">
        <f t="shared" ca="1" si="410"/>
        <v>39489373.46707046</v>
      </c>
      <c r="L987" s="54">
        <f t="shared" ca="1" si="410"/>
        <v>28380424.054605853</v>
      </c>
      <c r="M987" s="54">
        <f t="shared" ca="1" si="410"/>
        <v>19053651.449412201</v>
      </c>
      <c r="N987" s="54">
        <f t="shared" ca="1" si="410"/>
        <v>13935296.177935336</v>
      </c>
      <c r="O987" s="54">
        <f t="shared" ref="O987:Q987" ca="1" si="411">SUM(O973:O986)</f>
        <v>11191844.195971388</v>
      </c>
      <c r="P987" s="54">
        <f t="shared" ca="1" si="411"/>
        <v>10644000.569368493</v>
      </c>
      <c r="Q987" s="54">
        <f t="shared" ca="1" si="411"/>
        <v>13689737.868038831</v>
      </c>
      <c r="R987" s="54">
        <f ca="1">SUM(R973:R986)</f>
        <v>356713828.63051242</v>
      </c>
      <c r="S987" s="54">
        <f ca="1">R987-'[113](C) Rev at 2016PGARate'!R987</f>
        <v>30737099.826160073</v>
      </c>
    </row>
    <row r="988" spans="2:21">
      <c r="B988" s="12" t="s">
        <v>52</v>
      </c>
      <c r="C988" s="12"/>
      <c r="D988" s="12"/>
      <c r="E988" s="12"/>
      <c r="F988" s="56">
        <f t="shared" ref="F988:Q988" ca="1" si="412">F987-F916</f>
        <v>0</v>
      </c>
      <c r="G988" s="56">
        <f t="shared" ca="1" si="412"/>
        <v>0</v>
      </c>
      <c r="H988" s="56">
        <f t="shared" ca="1" si="412"/>
        <v>0</v>
      </c>
      <c r="I988" s="56">
        <f t="shared" ca="1" si="412"/>
        <v>0</v>
      </c>
      <c r="J988" s="56">
        <f t="shared" ca="1" si="412"/>
        <v>0</v>
      </c>
      <c r="K988" s="56">
        <f t="shared" ca="1" si="412"/>
        <v>0</v>
      </c>
      <c r="L988" s="56">
        <f t="shared" ca="1" si="412"/>
        <v>0</v>
      </c>
      <c r="M988" s="56">
        <f t="shared" ca="1" si="412"/>
        <v>0</v>
      </c>
      <c r="N988" s="56">
        <f t="shared" ca="1" si="412"/>
        <v>0</v>
      </c>
      <c r="O988" s="56">
        <f t="shared" ca="1" si="412"/>
        <v>0</v>
      </c>
      <c r="P988" s="56">
        <f t="shared" ca="1" si="412"/>
        <v>0</v>
      </c>
      <c r="Q988" s="56">
        <f t="shared" ca="1" si="412"/>
        <v>0</v>
      </c>
      <c r="R988" s="56">
        <f ca="1">R987-R916</f>
        <v>0</v>
      </c>
    </row>
    <row r="990" spans="2:21" ht="13.8" thickBot="1"/>
    <row r="991" spans="2:21">
      <c r="B991" s="88" t="s">
        <v>491</v>
      </c>
      <c r="C991" s="736"/>
      <c r="D991" s="736"/>
      <c r="E991" s="736"/>
      <c r="F991" s="737">
        <f ca="1">'[113]Weather Adj'!D185</f>
        <v>86649728.5</v>
      </c>
      <c r="G991" s="737">
        <f ca="1">'[113]Weather Adj'!E185</f>
        <v>114711801.845</v>
      </c>
      <c r="H991" s="737">
        <f ca="1">'[113]Weather Adj'!F185</f>
        <v>165319961.97599998</v>
      </c>
      <c r="I991" s="737">
        <f ca="1">'[113]Weather Adj'!G185</f>
        <v>159895882.11699998</v>
      </c>
      <c r="J991" s="737">
        <f ca="1">'[113]Weather Adj'!H185</f>
        <v>138019004.68799999</v>
      </c>
      <c r="K991" s="737">
        <f ca="1">'[113]Weather Adj'!I185</f>
        <v>123218845.25200002</v>
      </c>
      <c r="L991" s="737">
        <f ca="1">'[113]Weather Adj'!J185</f>
        <v>91155981.328000009</v>
      </c>
      <c r="M991" s="737">
        <f ca="1">'[113]Weather Adj'!K185</f>
        <v>68300513.405000001</v>
      </c>
      <c r="N991" s="737">
        <f ca="1">'[113]Weather Adj'!L185</f>
        <v>52674576.057000004</v>
      </c>
      <c r="O991" s="737">
        <f ca="1">'[113]Weather Adj'!M185</f>
        <v>46002541.435000002</v>
      </c>
      <c r="P991" s="737">
        <f ca="1">'[113]Weather Adj'!N185</f>
        <v>44532806.316</v>
      </c>
      <c r="Q991" s="737">
        <f ca="1">'[113]Weather Adj'!O185</f>
        <v>52069110.110999994</v>
      </c>
      <c r="R991" s="738">
        <f ca="1">SUM(F991:Q991)</f>
        <v>1142550753.03</v>
      </c>
    </row>
    <row r="992" spans="2:21">
      <c r="B992" s="57" t="s">
        <v>52</v>
      </c>
      <c r="C992" s="18"/>
      <c r="D992" s="18"/>
      <c r="E992" s="18"/>
      <c r="F992" s="40">
        <f t="shared" ref="F992:R992" ca="1" si="413">F858-F991</f>
        <v>0</v>
      </c>
      <c r="G992" s="40">
        <f t="shared" ca="1" si="413"/>
        <v>0</v>
      </c>
      <c r="H992" s="40">
        <f t="shared" ca="1" si="413"/>
        <v>0</v>
      </c>
      <c r="I992" s="40">
        <f t="shared" ca="1" si="413"/>
        <v>0</v>
      </c>
      <c r="J992" s="40">
        <f t="shared" ca="1" si="413"/>
        <v>0</v>
      </c>
      <c r="K992" s="40">
        <f t="shared" ca="1" si="413"/>
        <v>0</v>
      </c>
      <c r="L992" s="40">
        <f t="shared" ca="1" si="413"/>
        <v>0</v>
      </c>
      <c r="M992" s="40">
        <f t="shared" ca="1" si="413"/>
        <v>0</v>
      </c>
      <c r="N992" s="40">
        <f t="shared" ca="1" si="413"/>
        <v>0</v>
      </c>
      <c r="O992" s="40">
        <f t="shared" ca="1" si="413"/>
        <v>0</v>
      </c>
      <c r="P992" s="40">
        <f t="shared" ca="1" si="413"/>
        <v>0</v>
      </c>
      <c r="Q992" s="40">
        <f t="shared" ca="1" si="413"/>
        <v>0</v>
      </c>
      <c r="R992" s="41">
        <f t="shared" ca="1" si="413"/>
        <v>0</v>
      </c>
    </row>
    <row r="993" spans="2:18">
      <c r="B993" s="57"/>
      <c r="C993" s="18"/>
      <c r="D993" s="18"/>
      <c r="E993" s="18"/>
      <c r="F993" s="40"/>
      <c r="G993" s="40"/>
      <c r="H993" s="40"/>
      <c r="I993" s="40"/>
      <c r="J993" s="40"/>
      <c r="K993" s="40"/>
      <c r="L993" s="40"/>
      <c r="M993" s="40"/>
      <c r="N993" s="40"/>
      <c r="O993" s="40"/>
      <c r="P993" s="40"/>
      <c r="Q993" s="40"/>
      <c r="R993" s="41"/>
    </row>
    <row r="994" spans="2:18">
      <c r="B994" s="739" t="s">
        <v>492</v>
      </c>
      <c r="C994" s="18"/>
      <c r="D994" s="18"/>
      <c r="E994" s="18"/>
      <c r="F994" s="740">
        <f ca="1">[113]Data!C216</f>
        <v>818368.28908302239</v>
      </c>
      <c r="G994" s="740">
        <f ca="1">[113]Data!D216</f>
        <v>787636.74408581317</v>
      </c>
      <c r="H994" s="740">
        <f ca="1">[113]Data!E216</f>
        <v>810190.56559788389</v>
      </c>
      <c r="I994" s="740">
        <f ca="1">[113]Data!F216</f>
        <v>813129.24253372685</v>
      </c>
      <c r="J994" s="740">
        <f ca="1">[113]Data!G216</f>
        <v>768608.50002991559</v>
      </c>
      <c r="K994" s="740">
        <f ca="1">[113]Data!H216</f>
        <v>823587.0098152206</v>
      </c>
      <c r="L994" s="740">
        <f ca="1">[113]Data!I216</f>
        <v>822204.98693601403</v>
      </c>
      <c r="M994" s="740">
        <f ca="1">[113]Data!J216</f>
        <v>842612.91917286918</v>
      </c>
      <c r="N994" s="740">
        <f ca="1">[113]Data!K216</f>
        <v>802975.55884284864</v>
      </c>
      <c r="O994" s="740">
        <f ca="1">[113]Data!L216</f>
        <v>825906.17605984223</v>
      </c>
      <c r="P994" s="740">
        <f ca="1">[113]Data!M216</f>
        <v>825439.03772501915</v>
      </c>
      <c r="Q994" s="740">
        <f ca="1">[113]Data!N216</f>
        <v>807248.27525372629</v>
      </c>
      <c r="R994" s="41">
        <f ca="1">SUM(F994:Q994)</f>
        <v>9747907.305135902</v>
      </c>
    </row>
    <row r="995" spans="2:18">
      <c r="B995" s="739" t="s">
        <v>52</v>
      </c>
      <c r="C995" s="18"/>
      <c r="D995" s="18"/>
      <c r="E995" s="18"/>
      <c r="F995" s="40">
        <f t="shared" ref="F995:R995" ca="1" si="414">F811-F994</f>
        <v>0</v>
      </c>
      <c r="G995" s="40">
        <f t="shared" ca="1" si="414"/>
        <v>0</v>
      </c>
      <c r="H995" s="40">
        <f t="shared" ca="1" si="414"/>
        <v>0</v>
      </c>
      <c r="I995" s="40">
        <f t="shared" ca="1" si="414"/>
        <v>0</v>
      </c>
      <c r="J995" s="40">
        <f t="shared" ca="1" si="414"/>
        <v>0</v>
      </c>
      <c r="K995" s="40">
        <f t="shared" ca="1" si="414"/>
        <v>0</v>
      </c>
      <c r="L995" s="40">
        <f t="shared" ca="1" si="414"/>
        <v>0</v>
      </c>
      <c r="M995" s="40">
        <f t="shared" ca="1" si="414"/>
        <v>0</v>
      </c>
      <c r="N995" s="40">
        <f t="shared" ca="1" si="414"/>
        <v>0</v>
      </c>
      <c r="O995" s="40">
        <f t="shared" ca="1" si="414"/>
        <v>0</v>
      </c>
      <c r="P995" s="40">
        <f t="shared" ca="1" si="414"/>
        <v>0</v>
      </c>
      <c r="Q995" s="40">
        <f t="shared" ca="1" si="414"/>
        <v>0</v>
      </c>
      <c r="R995" s="41">
        <f t="shared" ca="1" si="414"/>
        <v>0</v>
      </c>
    </row>
    <row r="996" spans="2:18">
      <c r="B996" s="739"/>
      <c r="C996" s="18"/>
      <c r="D996" s="18"/>
      <c r="E996" s="18"/>
      <c r="F996" s="40"/>
      <c r="G996" s="40"/>
      <c r="H996" s="40"/>
      <c r="I996" s="40"/>
      <c r="J996" s="40"/>
      <c r="K996" s="40"/>
      <c r="L996" s="40"/>
      <c r="M996" s="40"/>
      <c r="N996" s="40"/>
      <c r="O996" s="40"/>
      <c r="P996" s="40"/>
      <c r="Q996" s="40"/>
      <c r="R996" s="41"/>
    </row>
    <row r="997" spans="2:18">
      <c r="B997" s="739" t="s">
        <v>493</v>
      </c>
      <c r="C997" s="18"/>
      <c r="D997" s="18"/>
      <c r="E997" s="18"/>
      <c r="F997" s="740">
        <f ca="1">[113]Data!C236</f>
        <v>520390.78300000005</v>
      </c>
      <c r="G997" s="740">
        <f ca="1">[113]Data!D236</f>
        <v>511348.02100000001</v>
      </c>
      <c r="H997" s="740">
        <f ca="1">[113]Data!E236</f>
        <v>530276.99700000009</v>
      </c>
      <c r="I997" s="740">
        <f ca="1">[113]Data!F236</f>
        <v>521580.64400000003</v>
      </c>
      <c r="J997" s="740">
        <f ca="1">[113]Data!G236</f>
        <v>506200.69499999995</v>
      </c>
      <c r="K997" s="740">
        <f ca="1">[113]Data!H236</f>
        <v>524161.0749999999</v>
      </c>
      <c r="L997" s="740">
        <f ca="1">[113]Data!I236</f>
        <v>522490.98599999998</v>
      </c>
      <c r="M997" s="740">
        <f ca="1">[113]Data!J236</f>
        <v>449816.54800000001</v>
      </c>
      <c r="N997" s="740">
        <f ca="1">[113]Data!K236</f>
        <v>720321.08799999999</v>
      </c>
      <c r="O997" s="740">
        <f ca="1">[113]Data!L236</f>
        <v>523199.76500000001</v>
      </c>
      <c r="P997" s="740">
        <f ca="1">[113]Data!M236</f>
        <v>521680.33500000002</v>
      </c>
      <c r="Q997" s="740">
        <f ca="1">[113]Data!N236</f>
        <v>512015.45100000006</v>
      </c>
      <c r="R997" s="41">
        <f ca="1">SUM(F997:Q997)</f>
        <v>6363482.3879999993</v>
      </c>
    </row>
    <row r="998" spans="2:18">
      <c r="B998" s="739" t="s">
        <v>52</v>
      </c>
      <c r="C998" s="18"/>
      <c r="D998" s="18"/>
      <c r="E998" s="18"/>
      <c r="F998" s="40">
        <f t="shared" ref="F998:R998" ca="1" si="415">F895-F997</f>
        <v>0</v>
      </c>
      <c r="G998" s="40">
        <f t="shared" ca="1" si="415"/>
        <v>0</v>
      </c>
      <c r="H998" s="40">
        <f t="shared" ca="1" si="415"/>
        <v>0</v>
      </c>
      <c r="I998" s="40">
        <f t="shared" ca="1" si="415"/>
        <v>0</v>
      </c>
      <c r="J998" s="40">
        <f t="shared" ca="1" si="415"/>
        <v>0</v>
      </c>
      <c r="K998" s="40">
        <f t="shared" ca="1" si="415"/>
        <v>0</v>
      </c>
      <c r="L998" s="40">
        <f t="shared" ca="1" si="415"/>
        <v>0</v>
      </c>
      <c r="M998" s="40">
        <f t="shared" ca="1" si="415"/>
        <v>0</v>
      </c>
      <c r="N998" s="40">
        <f t="shared" ca="1" si="415"/>
        <v>0</v>
      </c>
      <c r="O998" s="40">
        <f t="shared" ca="1" si="415"/>
        <v>0</v>
      </c>
      <c r="P998" s="40">
        <f t="shared" ca="1" si="415"/>
        <v>0</v>
      </c>
      <c r="Q998" s="40">
        <f t="shared" ca="1" si="415"/>
        <v>0</v>
      </c>
      <c r="R998" s="40">
        <f t="shared" ca="1" si="415"/>
        <v>0</v>
      </c>
    </row>
    <row r="999" spans="2:18" ht="13.8" thickBot="1">
      <c r="B999" s="741"/>
      <c r="C999" s="95"/>
      <c r="D999" s="95"/>
      <c r="E999" s="95"/>
      <c r="F999" s="73"/>
      <c r="G999" s="73"/>
      <c r="H999" s="73"/>
      <c r="I999" s="73"/>
      <c r="J999" s="73"/>
      <c r="K999" s="73"/>
      <c r="L999" s="73"/>
      <c r="M999" s="73"/>
      <c r="N999" s="73"/>
      <c r="O999" s="73"/>
      <c r="P999" s="73"/>
      <c r="Q999" s="73"/>
      <c r="R999" s="742"/>
    </row>
    <row r="1000" spans="2:18">
      <c r="B1000" s="117"/>
      <c r="C1000" s="18"/>
      <c r="D1000" s="18"/>
      <c r="E1000" s="18"/>
      <c r="F1000" s="40"/>
      <c r="G1000" s="40"/>
      <c r="H1000" s="40"/>
      <c r="I1000" s="40"/>
      <c r="J1000" s="40"/>
      <c r="K1000" s="40"/>
      <c r="L1000" s="40"/>
      <c r="M1000" s="40"/>
      <c r="N1000" s="40"/>
      <c r="O1000" s="40"/>
      <c r="P1000" s="40"/>
      <c r="Q1000" s="40"/>
    </row>
    <row r="1002" spans="2:18" s="12" customFormat="1">
      <c r="B1002" s="9"/>
      <c r="C1002" s="9"/>
      <c r="D1002" s="9"/>
      <c r="E1002" s="9"/>
      <c r="F1002" s="9"/>
      <c r="G1002" s="9"/>
      <c r="H1002" s="9"/>
      <c r="I1002" s="9"/>
      <c r="J1002" s="9"/>
      <c r="K1002" s="9"/>
      <c r="L1002" s="9"/>
      <c r="M1002" s="9"/>
      <c r="N1002" s="9"/>
      <c r="O1002" s="9"/>
      <c r="P1002" s="9"/>
      <c r="Q1002" s="9"/>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heetViews>
  <sheetFormatPr defaultColWidth="9.109375" defaultRowHeight="13.2"/>
  <cols>
    <col min="1" max="1" width="2" style="4" customWidth="1"/>
    <col min="2" max="2" width="1.44140625" style="4" customWidth="1"/>
    <col min="3" max="3" width="32" style="4" customWidth="1"/>
    <col min="4" max="4" width="12" style="4" bestFit="1" customWidth="1"/>
    <col min="5" max="5" width="10.109375" style="4" customWidth="1"/>
    <col min="6" max="17" width="10.88671875" style="4" customWidth="1"/>
    <col min="18" max="18" width="12" style="4" customWidth="1"/>
    <col min="19" max="19" width="14.5546875" style="18" bestFit="1" customWidth="1"/>
    <col min="20" max="20" width="14.5546875" style="4" bestFit="1" customWidth="1"/>
    <col min="21" max="16384" width="9.109375" style="4"/>
  </cols>
  <sheetData>
    <row r="1" spans="2:18">
      <c r="B1" s="691" t="str">
        <f ca="1">[113]Revenue!$B$1</f>
        <v>Puget Sound Energy</v>
      </c>
      <c r="C1" s="1"/>
      <c r="D1" s="6"/>
      <c r="E1" s="6"/>
      <c r="F1" s="1"/>
      <c r="G1" s="1"/>
      <c r="H1" s="1"/>
      <c r="I1" s="1"/>
      <c r="J1" s="1"/>
      <c r="K1" s="1"/>
      <c r="L1" s="1"/>
      <c r="M1" s="1"/>
      <c r="N1" s="1"/>
      <c r="O1" s="1"/>
      <c r="P1" s="1"/>
      <c r="Q1" s="1"/>
      <c r="R1" s="1"/>
    </row>
    <row r="2" spans="2:18">
      <c r="B2" s="691" t="str">
        <f ca="1">[113]Revenue!$B$2</f>
        <v>2017 General Rate Case - Gas</v>
      </c>
      <c r="C2" s="1"/>
      <c r="D2" s="1"/>
      <c r="E2" s="1"/>
      <c r="F2" s="1"/>
      <c r="G2" s="1"/>
      <c r="H2" s="1"/>
      <c r="I2" s="1"/>
      <c r="J2" s="1"/>
      <c r="K2" s="1"/>
      <c r="L2" s="1"/>
      <c r="M2" s="1"/>
      <c r="N2" s="1"/>
      <c r="O2" s="1"/>
      <c r="P2" s="1"/>
      <c r="Q2" s="1"/>
      <c r="R2" s="1"/>
    </row>
    <row r="3" spans="2:18">
      <c r="B3" s="1" t="s">
        <v>494</v>
      </c>
      <c r="C3" s="1"/>
      <c r="D3" s="1"/>
      <c r="E3" s="1"/>
      <c r="F3" s="692"/>
      <c r="G3" s="692"/>
      <c r="H3" s="692"/>
      <c r="I3" s="692"/>
      <c r="J3" s="692"/>
      <c r="K3" s="692"/>
      <c r="L3" s="692"/>
      <c r="M3" s="692"/>
      <c r="N3" s="692"/>
      <c r="O3" s="692"/>
      <c r="P3" s="692"/>
      <c r="Q3" s="692"/>
      <c r="R3" s="1"/>
    </row>
    <row r="4" spans="2:18">
      <c r="B4" s="691" t="str">
        <f ca="1">[113]Revenue!$B$4</f>
        <v>Test Year Ended September 30, 2016</v>
      </c>
      <c r="C4" s="1"/>
      <c r="D4" s="1"/>
      <c r="E4" s="1"/>
      <c r="F4" s="1"/>
      <c r="G4" s="1"/>
      <c r="H4" s="1"/>
      <c r="I4" s="1"/>
      <c r="J4" s="1"/>
      <c r="K4" s="1"/>
      <c r="L4" s="1"/>
      <c r="M4" s="1"/>
      <c r="N4" s="1"/>
      <c r="O4" s="1"/>
      <c r="P4" s="1"/>
      <c r="Q4" s="1"/>
      <c r="R4" s="1"/>
    </row>
    <row r="5" spans="2:18">
      <c r="R5" s="231"/>
    </row>
    <row r="6" spans="2:18">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row>
    <row r="7" spans="2:18">
      <c r="B7" s="231" t="s">
        <v>495</v>
      </c>
    </row>
    <row r="8" spans="2:18">
      <c r="B8" s="231" t="s">
        <v>132</v>
      </c>
    </row>
    <row r="9" spans="2:18">
      <c r="B9" s="4" t="s">
        <v>496</v>
      </c>
      <c r="D9" s="4">
        <v>71</v>
      </c>
      <c r="E9" s="4" t="s">
        <v>360</v>
      </c>
      <c r="F9" s="720">
        <f ca="1">'[113]Rentals at Actual Rates'!F9</f>
        <v>7.49</v>
      </c>
      <c r="G9" s="732">
        <f t="shared" ref="G9:Q14" ca="1" si="0">F9</f>
        <v>7.49</v>
      </c>
      <c r="H9" s="732">
        <f t="shared" ca="1" si="0"/>
        <v>7.49</v>
      </c>
      <c r="I9" s="732">
        <f t="shared" ca="1" si="0"/>
        <v>7.49</v>
      </c>
      <c r="J9" s="732">
        <f t="shared" ca="1" si="0"/>
        <v>7.49</v>
      </c>
      <c r="K9" s="346">
        <f t="shared" ca="1" si="0"/>
        <v>7.49</v>
      </c>
      <c r="L9" s="346">
        <f t="shared" ca="1" si="0"/>
        <v>7.49</v>
      </c>
      <c r="M9" s="346">
        <f t="shared" ca="1" si="0"/>
        <v>7.49</v>
      </c>
      <c r="N9" s="346">
        <f t="shared" ca="1" si="0"/>
        <v>7.49</v>
      </c>
      <c r="O9" s="346">
        <f t="shared" ca="1" si="0"/>
        <v>7.49</v>
      </c>
      <c r="P9" s="346">
        <f t="shared" ca="1" si="0"/>
        <v>7.49</v>
      </c>
      <c r="Q9" s="346">
        <f t="shared" ca="1" si="0"/>
        <v>7.49</v>
      </c>
    </row>
    <row r="10" spans="2:18">
      <c r="B10" s="4" t="s">
        <v>497</v>
      </c>
      <c r="D10" s="4">
        <v>71</v>
      </c>
      <c r="E10" s="4" t="s">
        <v>360</v>
      </c>
      <c r="F10" s="720">
        <f ca="1">'[113]Rentals at Actual Rates'!F10</f>
        <v>12.29</v>
      </c>
      <c r="G10" s="732">
        <f t="shared" ca="1" si="0"/>
        <v>12.29</v>
      </c>
      <c r="H10" s="732">
        <f t="shared" ca="1" si="0"/>
        <v>12.29</v>
      </c>
      <c r="I10" s="732">
        <f t="shared" ca="1" si="0"/>
        <v>12.29</v>
      </c>
      <c r="J10" s="732">
        <f t="shared" ca="1" si="0"/>
        <v>12.29</v>
      </c>
      <c r="K10" s="346">
        <f t="shared" ca="1" si="0"/>
        <v>12.29</v>
      </c>
      <c r="L10" s="346">
        <f t="shared" ca="1" si="0"/>
        <v>12.29</v>
      </c>
      <c r="M10" s="346">
        <f t="shared" ca="1" si="0"/>
        <v>12.29</v>
      </c>
      <c r="N10" s="346">
        <f t="shared" ca="1" si="0"/>
        <v>12.29</v>
      </c>
      <c r="O10" s="346">
        <f t="shared" ca="1" si="0"/>
        <v>12.29</v>
      </c>
      <c r="P10" s="346">
        <f t="shared" ca="1" si="0"/>
        <v>12.29</v>
      </c>
      <c r="Q10" s="346">
        <f t="shared" ca="1" si="0"/>
        <v>12.29</v>
      </c>
    </row>
    <row r="11" spans="2:18">
      <c r="B11" s="4" t="s">
        <v>498</v>
      </c>
      <c r="D11" s="4">
        <v>71</v>
      </c>
      <c r="E11" s="4" t="s">
        <v>360</v>
      </c>
      <c r="F11" s="720">
        <f ca="1">'[113]Rentals at Actual Rates'!F11</f>
        <v>17.43</v>
      </c>
      <c r="G11" s="732">
        <f t="shared" ca="1" si="0"/>
        <v>17.43</v>
      </c>
      <c r="H11" s="732">
        <f t="shared" ca="1" si="0"/>
        <v>17.43</v>
      </c>
      <c r="I11" s="732">
        <f t="shared" ca="1" si="0"/>
        <v>17.43</v>
      </c>
      <c r="J11" s="732">
        <f t="shared" ca="1" si="0"/>
        <v>17.43</v>
      </c>
      <c r="K11" s="346">
        <f t="shared" ca="1" si="0"/>
        <v>17.43</v>
      </c>
      <c r="L11" s="346">
        <f t="shared" ca="1" si="0"/>
        <v>17.43</v>
      </c>
      <c r="M11" s="346">
        <f t="shared" ca="1" si="0"/>
        <v>17.43</v>
      </c>
      <c r="N11" s="346">
        <f t="shared" ca="1" si="0"/>
        <v>17.43</v>
      </c>
      <c r="O11" s="346">
        <f t="shared" ca="1" si="0"/>
        <v>17.43</v>
      </c>
      <c r="P11" s="346">
        <f t="shared" ca="1" si="0"/>
        <v>17.43</v>
      </c>
      <c r="Q11" s="346">
        <f t="shared" ca="1" si="0"/>
        <v>17.43</v>
      </c>
    </row>
    <row r="12" spans="2:18">
      <c r="B12" s="4" t="s">
        <v>499</v>
      </c>
      <c r="D12" s="4">
        <v>71</v>
      </c>
      <c r="E12" s="4" t="s">
        <v>360</v>
      </c>
      <c r="F12" s="720">
        <f ca="1">'[113]Rentals at Actual Rates'!F12</f>
        <v>17.059999999999999</v>
      </c>
      <c r="G12" s="732">
        <f t="shared" ca="1" si="0"/>
        <v>17.059999999999999</v>
      </c>
      <c r="H12" s="732">
        <f t="shared" ca="1" si="0"/>
        <v>17.059999999999999</v>
      </c>
      <c r="I12" s="732">
        <f t="shared" ca="1" si="0"/>
        <v>17.059999999999999</v>
      </c>
      <c r="J12" s="732">
        <f t="shared" ca="1" si="0"/>
        <v>17.059999999999999</v>
      </c>
      <c r="K12" s="346">
        <f t="shared" ca="1" si="0"/>
        <v>17.059999999999999</v>
      </c>
      <c r="L12" s="346">
        <f t="shared" ca="1" si="0"/>
        <v>17.059999999999999</v>
      </c>
      <c r="M12" s="346">
        <f t="shared" ca="1" si="0"/>
        <v>17.059999999999999</v>
      </c>
      <c r="N12" s="346">
        <f t="shared" ca="1" si="0"/>
        <v>17.059999999999999</v>
      </c>
      <c r="O12" s="346">
        <f t="shared" ca="1" si="0"/>
        <v>17.059999999999999</v>
      </c>
      <c r="P12" s="346">
        <f t="shared" ca="1" si="0"/>
        <v>17.059999999999999</v>
      </c>
      <c r="Q12" s="346">
        <f t="shared" ca="1" si="0"/>
        <v>17.059999999999999</v>
      </c>
    </row>
    <row r="13" spans="2:18">
      <c r="B13" s="4" t="s">
        <v>500</v>
      </c>
      <c r="D13" s="4">
        <v>71</v>
      </c>
      <c r="E13" s="4" t="s">
        <v>360</v>
      </c>
      <c r="F13" s="720">
        <f ca="1">'[113]Rentals at Actual Rates'!F13</f>
        <v>5.93</v>
      </c>
      <c r="G13" s="732">
        <f t="shared" ca="1" si="0"/>
        <v>5.93</v>
      </c>
      <c r="H13" s="732">
        <f t="shared" ca="1" si="0"/>
        <v>5.93</v>
      </c>
      <c r="I13" s="732">
        <f t="shared" ca="1" si="0"/>
        <v>5.93</v>
      </c>
      <c r="J13" s="732">
        <f t="shared" ca="1" si="0"/>
        <v>5.93</v>
      </c>
      <c r="K13" s="346">
        <f t="shared" ca="1" si="0"/>
        <v>5.93</v>
      </c>
      <c r="L13" s="346">
        <f t="shared" ca="1" si="0"/>
        <v>5.93</v>
      </c>
      <c r="M13" s="346">
        <f t="shared" ca="1" si="0"/>
        <v>5.93</v>
      </c>
      <c r="N13" s="346">
        <f t="shared" ca="1" si="0"/>
        <v>5.93</v>
      </c>
      <c r="O13" s="346">
        <f t="shared" ca="1" si="0"/>
        <v>5.93</v>
      </c>
      <c r="P13" s="346">
        <f t="shared" ca="1" si="0"/>
        <v>5.93</v>
      </c>
      <c r="Q13" s="346">
        <f t="shared" ca="1" si="0"/>
        <v>5.93</v>
      </c>
    </row>
    <row r="14" spans="2:18">
      <c r="B14" s="4" t="s">
        <v>501</v>
      </c>
      <c r="D14" s="4">
        <v>71</v>
      </c>
      <c r="E14" s="4" t="s">
        <v>360</v>
      </c>
      <c r="F14" s="720">
        <f ca="1">'[113]Rentals at Actual Rates'!F14</f>
        <v>10.74</v>
      </c>
      <c r="G14" s="732">
        <f t="shared" ca="1" si="0"/>
        <v>10.74</v>
      </c>
      <c r="H14" s="732">
        <f t="shared" ca="1" si="0"/>
        <v>10.74</v>
      </c>
      <c r="I14" s="732">
        <f t="shared" ca="1" si="0"/>
        <v>10.74</v>
      </c>
      <c r="J14" s="732">
        <f t="shared" ca="1" si="0"/>
        <v>10.74</v>
      </c>
      <c r="K14" s="346">
        <f t="shared" ca="1" si="0"/>
        <v>10.74</v>
      </c>
      <c r="L14" s="346">
        <f t="shared" ca="1" si="0"/>
        <v>10.74</v>
      </c>
      <c r="M14" s="346">
        <f t="shared" ca="1" si="0"/>
        <v>10.74</v>
      </c>
      <c r="N14" s="346">
        <f t="shared" ca="1" si="0"/>
        <v>10.74</v>
      </c>
      <c r="O14" s="346">
        <f t="shared" ca="1" si="0"/>
        <v>10.74</v>
      </c>
      <c r="P14" s="346">
        <f t="shared" ca="1" si="0"/>
        <v>10.74</v>
      </c>
      <c r="Q14" s="346">
        <f t="shared" ca="1" si="0"/>
        <v>10.74</v>
      </c>
    </row>
    <row r="16" spans="2:18">
      <c r="B16" s="231" t="s">
        <v>350</v>
      </c>
      <c r="F16" s="104"/>
      <c r="G16" s="104"/>
      <c r="H16" s="104"/>
      <c r="I16" s="104"/>
      <c r="J16" s="104"/>
      <c r="K16" s="104"/>
      <c r="L16" s="104"/>
      <c r="M16" s="104"/>
      <c r="N16" s="104"/>
      <c r="O16" s="104"/>
      <c r="P16" s="104"/>
      <c r="Q16" s="104"/>
    </row>
    <row r="17" spans="2:19" s="12" customFormat="1" ht="14.4">
      <c r="B17" s="12" t="s">
        <v>496</v>
      </c>
      <c r="E17" s="12" t="s">
        <v>502</v>
      </c>
      <c r="F17" s="743">
        <f ca="1">'[113]Rentals at Actual Rates'!F17</f>
        <v>1180</v>
      </c>
      <c r="G17" s="743">
        <f ca="1">'[113]Rentals at Actual Rates'!G17</f>
        <v>1178</v>
      </c>
      <c r="H17" s="743">
        <f ca="1">'[113]Rentals at Actual Rates'!H17</f>
        <v>1172</v>
      </c>
      <c r="I17" s="743">
        <f ca="1">'[113]Rentals at Actual Rates'!I17</f>
        <v>1175</v>
      </c>
      <c r="J17" s="743">
        <f ca="1">'[113]Rentals at Actual Rates'!J17</f>
        <v>1155</v>
      </c>
      <c r="K17" s="743">
        <f ca="1">'[113]Rentals at Actual Rates'!K17</f>
        <v>1159</v>
      </c>
      <c r="L17" s="743">
        <f ca="1">'[113]Rentals at Actual Rates'!L17</f>
        <v>1153</v>
      </c>
      <c r="M17" s="743">
        <f ca="1">'[113]Rentals at Actual Rates'!M17</f>
        <v>1146</v>
      </c>
      <c r="N17" s="743">
        <f ca="1">'[113]Rentals at Actual Rates'!N17</f>
        <v>1143</v>
      </c>
      <c r="O17" s="744">
        <f ca="1">'[113]Rentals at Actual Rates'!O17</f>
        <v>1129</v>
      </c>
      <c r="P17" s="744">
        <f ca="1">'[113]Rentals at Actual Rates'!P17</f>
        <v>1125</v>
      </c>
      <c r="Q17" s="744">
        <f ca="1">'[113]Rentals at Actual Rates'!Q17</f>
        <v>1122</v>
      </c>
      <c r="R17" s="716">
        <f ca="1">SUM(F17:Q17)</f>
        <v>13837</v>
      </c>
      <c r="S17" s="117"/>
    </row>
    <row r="18" spans="2:19" s="12" customFormat="1" ht="14.4">
      <c r="B18" s="12" t="s">
        <v>497</v>
      </c>
      <c r="E18" s="12" t="s">
        <v>502</v>
      </c>
      <c r="F18" s="743">
        <f ca="1">'[113]Rentals at Actual Rates'!F18</f>
        <v>18415</v>
      </c>
      <c r="G18" s="743">
        <f ca="1">'[113]Rentals at Actual Rates'!G18</f>
        <v>18314</v>
      </c>
      <c r="H18" s="743">
        <f ca="1">'[113]Rentals at Actual Rates'!H18</f>
        <v>18266</v>
      </c>
      <c r="I18" s="743">
        <f ca="1">'[113]Rentals at Actual Rates'!I18</f>
        <v>18180</v>
      </c>
      <c r="J18" s="743">
        <f ca="1">'[113]Rentals at Actual Rates'!J18</f>
        <v>18081</v>
      </c>
      <c r="K18" s="743">
        <f ca="1">'[113]Rentals at Actual Rates'!K18</f>
        <v>18019</v>
      </c>
      <c r="L18" s="743">
        <f ca="1">'[113]Rentals at Actual Rates'!L18</f>
        <v>17981</v>
      </c>
      <c r="M18" s="743">
        <f ca="1">'[113]Rentals at Actual Rates'!M18</f>
        <v>17906</v>
      </c>
      <c r="N18" s="743">
        <f ca="1">'[113]Rentals at Actual Rates'!N18</f>
        <v>17855</v>
      </c>
      <c r="O18" s="744">
        <f ca="1">'[113]Rentals at Actual Rates'!O18</f>
        <v>17744</v>
      </c>
      <c r="P18" s="744">
        <f ca="1">'[113]Rentals at Actual Rates'!P18</f>
        <v>17623</v>
      </c>
      <c r="Q18" s="744">
        <f ca="1">'[113]Rentals at Actual Rates'!Q18</f>
        <v>17477</v>
      </c>
      <c r="R18" s="716">
        <f t="shared" ref="R18:R22" ca="1" si="1">SUM(F18:Q18)</f>
        <v>215861</v>
      </c>
      <c r="S18" s="117"/>
    </row>
    <row r="19" spans="2:19" s="12" customFormat="1" ht="14.4">
      <c r="B19" s="12" t="s">
        <v>498</v>
      </c>
      <c r="E19" s="12" t="s">
        <v>502</v>
      </c>
      <c r="F19" s="743">
        <f ca="1">'[113]Rentals at Actual Rates'!F19</f>
        <v>3478</v>
      </c>
      <c r="G19" s="743">
        <f ca="1">'[113]Rentals at Actual Rates'!G19</f>
        <v>3444</v>
      </c>
      <c r="H19" s="743">
        <f ca="1">'[113]Rentals at Actual Rates'!H19</f>
        <v>3437</v>
      </c>
      <c r="I19" s="743">
        <f ca="1">'[113]Rentals at Actual Rates'!I19</f>
        <v>3414</v>
      </c>
      <c r="J19" s="743">
        <f ca="1">'[113]Rentals at Actual Rates'!J19</f>
        <v>3418</v>
      </c>
      <c r="K19" s="743">
        <f ca="1">'[113]Rentals at Actual Rates'!K19</f>
        <v>3394</v>
      </c>
      <c r="L19" s="743">
        <f ca="1">'[113]Rentals at Actual Rates'!L19</f>
        <v>3383</v>
      </c>
      <c r="M19" s="743">
        <f ca="1">'[113]Rentals at Actual Rates'!M19</f>
        <v>3348</v>
      </c>
      <c r="N19" s="743">
        <f ca="1">'[113]Rentals at Actual Rates'!N19</f>
        <v>3342</v>
      </c>
      <c r="O19" s="744">
        <f ca="1">'[113]Rentals at Actual Rates'!O19</f>
        <v>3342</v>
      </c>
      <c r="P19" s="744">
        <f ca="1">'[113]Rentals at Actual Rates'!P19</f>
        <v>3299</v>
      </c>
      <c r="Q19" s="744">
        <f ca="1">'[113]Rentals at Actual Rates'!Q19</f>
        <v>3280</v>
      </c>
      <c r="R19" s="716">
        <f t="shared" ca="1" si="1"/>
        <v>40579</v>
      </c>
      <c r="S19" s="117"/>
    </row>
    <row r="20" spans="2:19" s="12" customFormat="1" ht="14.4">
      <c r="B20" s="12" t="s">
        <v>499</v>
      </c>
      <c r="E20" s="12" t="s">
        <v>502</v>
      </c>
      <c r="F20" s="743">
        <f ca="1">'[113]Rentals at Actual Rates'!F20</f>
        <v>817</v>
      </c>
      <c r="G20" s="743">
        <f ca="1">'[113]Rentals at Actual Rates'!G20</f>
        <v>818</v>
      </c>
      <c r="H20" s="743">
        <f ca="1">'[113]Rentals at Actual Rates'!H20</f>
        <v>811</v>
      </c>
      <c r="I20" s="743">
        <f ca="1">'[113]Rentals at Actual Rates'!I20</f>
        <v>803</v>
      </c>
      <c r="J20" s="743">
        <f ca="1">'[113]Rentals at Actual Rates'!J20</f>
        <v>794</v>
      </c>
      <c r="K20" s="743">
        <f ca="1">'[113]Rentals at Actual Rates'!K20</f>
        <v>793</v>
      </c>
      <c r="L20" s="743">
        <f ca="1">'[113]Rentals at Actual Rates'!L20</f>
        <v>779</v>
      </c>
      <c r="M20" s="743">
        <f ca="1">'[113]Rentals at Actual Rates'!M20</f>
        <v>778</v>
      </c>
      <c r="N20" s="743">
        <f ca="1">'[113]Rentals at Actual Rates'!N20</f>
        <v>772</v>
      </c>
      <c r="O20" s="744">
        <f ca="1">'[113]Rentals at Actual Rates'!O20</f>
        <v>763</v>
      </c>
      <c r="P20" s="744">
        <f ca="1">'[113]Rentals at Actual Rates'!P20</f>
        <v>761</v>
      </c>
      <c r="Q20" s="744">
        <f ca="1">'[113]Rentals at Actual Rates'!Q20</f>
        <v>754</v>
      </c>
      <c r="R20" s="716">
        <f t="shared" ca="1" si="1"/>
        <v>9443</v>
      </c>
      <c r="S20" s="117"/>
    </row>
    <row r="21" spans="2:19" s="12" customFormat="1" ht="14.4">
      <c r="B21" s="12" t="s">
        <v>500</v>
      </c>
      <c r="E21" s="12" t="s">
        <v>502</v>
      </c>
      <c r="F21" s="743">
        <f ca="1">'[113]Rentals at Actual Rates'!F21</f>
        <v>3795</v>
      </c>
      <c r="G21" s="743">
        <f ca="1">'[113]Rentals at Actual Rates'!G21</f>
        <v>3777</v>
      </c>
      <c r="H21" s="743">
        <f ca="1">'[113]Rentals at Actual Rates'!H21</f>
        <v>3771</v>
      </c>
      <c r="I21" s="743">
        <f ca="1">'[113]Rentals at Actual Rates'!I21</f>
        <v>3752</v>
      </c>
      <c r="J21" s="743">
        <f ca="1">'[113]Rentals at Actual Rates'!J21</f>
        <v>3736</v>
      </c>
      <c r="K21" s="743">
        <f ca="1">'[113]Rentals at Actual Rates'!K21</f>
        <v>3740</v>
      </c>
      <c r="L21" s="743">
        <f ca="1">'[113]Rentals at Actual Rates'!L21</f>
        <v>3722</v>
      </c>
      <c r="M21" s="743">
        <f ca="1">'[113]Rentals at Actual Rates'!M21</f>
        <v>3713</v>
      </c>
      <c r="N21" s="743">
        <f ca="1">'[113]Rentals at Actual Rates'!N21</f>
        <v>3698</v>
      </c>
      <c r="O21" s="744">
        <f ca="1">'[113]Rentals at Actual Rates'!O21</f>
        <v>3705</v>
      </c>
      <c r="P21" s="744">
        <f ca="1">'[113]Rentals at Actual Rates'!P21</f>
        <v>3680</v>
      </c>
      <c r="Q21" s="744">
        <f ca="1">'[113]Rentals at Actual Rates'!Q21</f>
        <v>3667</v>
      </c>
      <c r="R21" s="716">
        <f t="shared" ca="1" si="1"/>
        <v>44756</v>
      </c>
      <c r="S21" s="117"/>
    </row>
    <row r="22" spans="2:19" s="12" customFormat="1" ht="14.4">
      <c r="B22" s="12" t="s">
        <v>501</v>
      </c>
      <c r="E22" s="12" t="s">
        <v>502</v>
      </c>
      <c r="F22" s="743">
        <f ca="1">'[113]Rentals at Actual Rates'!F22</f>
        <v>216</v>
      </c>
      <c r="G22" s="743">
        <f ca="1">'[113]Rentals at Actual Rates'!G22</f>
        <v>219</v>
      </c>
      <c r="H22" s="743">
        <f ca="1">'[113]Rentals at Actual Rates'!H22</f>
        <v>222</v>
      </c>
      <c r="I22" s="743">
        <f ca="1">'[113]Rentals at Actual Rates'!I22</f>
        <v>213</v>
      </c>
      <c r="J22" s="743">
        <f ca="1">'[113]Rentals at Actual Rates'!J22</f>
        <v>213</v>
      </c>
      <c r="K22" s="743">
        <f ca="1">'[113]Rentals at Actual Rates'!K22</f>
        <v>211</v>
      </c>
      <c r="L22" s="743">
        <f ca="1">'[113]Rentals at Actual Rates'!L22</f>
        <v>214</v>
      </c>
      <c r="M22" s="743">
        <f ca="1">'[113]Rentals at Actual Rates'!M22</f>
        <v>209</v>
      </c>
      <c r="N22" s="743">
        <f ca="1">'[113]Rentals at Actual Rates'!N22</f>
        <v>217</v>
      </c>
      <c r="O22" s="744">
        <f ca="1">'[113]Rentals at Actual Rates'!O22</f>
        <v>217</v>
      </c>
      <c r="P22" s="744">
        <f ca="1">'[113]Rentals at Actual Rates'!P22</f>
        <v>216</v>
      </c>
      <c r="Q22" s="744">
        <f ca="1">'[113]Rentals at Actual Rates'!Q22</f>
        <v>210</v>
      </c>
      <c r="R22" s="716">
        <f t="shared" ca="1" si="1"/>
        <v>2577</v>
      </c>
      <c r="S22" s="117"/>
    </row>
    <row r="23" spans="2:19">
      <c r="B23" s="4" t="s">
        <v>503</v>
      </c>
      <c r="F23" s="109">
        <f t="shared" ref="F23:K23" ca="1" si="2">SUM(F17:F22)</f>
        <v>27901</v>
      </c>
      <c r="G23" s="109">
        <f t="shared" ca="1" si="2"/>
        <v>27750</v>
      </c>
      <c r="H23" s="109">
        <f t="shared" ca="1" si="2"/>
        <v>27679</v>
      </c>
      <c r="I23" s="109">
        <f t="shared" ca="1" si="2"/>
        <v>27537</v>
      </c>
      <c r="J23" s="109">
        <f t="shared" ca="1" si="2"/>
        <v>27397</v>
      </c>
      <c r="K23" s="109">
        <f t="shared" ca="1" si="2"/>
        <v>27316</v>
      </c>
      <c r="L23" s="109">
        <f ca="1">SUM(L17:L22)</f>
        <v>27232</v>
      </c>
      <c r="M23" s="109">
        <f ca="1">SUM(M17:M22)</f>
        <v>27100</v>
      </c>
      <c r="N23" s="109">
        <f ca="1">SUM(N17:N22)</f>
        <v>27027</v>
      </c>
      <c r="O23" s="109">
        <f t="shared" ref="O23:Q23" ca="1" si="3">SUM(O17:O22)</f>
        <v>26900</v>
      </c>
      <c r="P23" s="109">
        <f t="shared" ca="1" si="3"/>
        <v>26704</v>
      </c>
      <c r="Q23" s="109">
        <f t="shared" ca="1" si="3"/>
        <v>26510</v>
      </c>
      <c r="R23" s="109">
        <f ca="1">SUM(R17:R22)</f>
        <v>327053</v>
      </c>
    </row>
    <row r="25" spans="2:19">
      <c r="B25" s="231" t="s">
        <v>353</v>
      </c>
    </row>
    <row r="26" spans="2:19">
      <c r="B26" s="4" t="s">
        <v>496</v>
      </c>
      <c r="D26" s="4">
        <v>71</v>
      </c>
      <c r="F26" s="15">
        <f t="shared" ref="F26:Q31" ca="1" si="4">F9*F17</f>
        <v>8838.2000000000007</v>
      </c>
      <c r="G26" s="15">
        <f t="shared" ca="1" si="4"/>
        <v>8823.2199999999993</v>
      </c>
      <c r="H26" s="15">
        <f t="shared" ca="1" si="4"/>
        <v>8778.2800000000007</v>
      </c>
      <c r="I26" s="15">
        <f t="shared" ca="1" si="4"/>
        <v>8800.75</v>
      </c>
      <c r="J26" s="15">
        <f t="shared" ca="1" si="4"/>
        <v>8650.9500000000007</v>
      </c>
      <c r="K26" s="15">
        <f t="shared" ca="1" si="4"/>
        <v>8680.91</v>
      </c>
      <c r="L26" s="15">
        <f t="shared" ca="1" si="4"/>
        <v>8635.9699999999993</v>
      </c>
      <c r="M26" s="15">
        <f t="shared" ca="1" si="4"/>
        <v>8583.5400000000009</v>
      </c>
      <c r="N26" s="15">
        <f t="shared" ca="1" si="4"/>
        <v>8561.07</v>
      </c>
      <c r="O26" s="15">
        <f t="shared" ca="1" si="4"/>
        <v>8456.2100000000009</v>
      </c>
      <c r="P26" s="15">
        <f t="shared" ca="1" si="4"/>
        <v>8426.25</v>
      </c>
      <c r="Q26" s="15">
        <f t="shared" ca="1" si="4"/>
        <v>8403.7800000000007</v>
      </c>
      <c r="R26" s="15">
        <f ca="1">SUM(F26:Q26)</f>
        <v>103639.13000000002</v>
      </c>
    </row>
    <row r="27" spans="2:19">
      <c r="B27" s="4" t="s">
        <v>497</v>
      </c>
      <c r="D27" s="4">
        <v>71</v>
      </c>
      <c r="F27" s="15">
        <f t="shared" ca="1" si="4"/>
        <v>226320.34999999998</v>
      </c>
      <c r="G27" s="15">
        <f t="shared" ca="1" si="4"/>
        <v>225079.06</v>
      </c>
      <c r="H27" s="15">
        <f t="shared" ca="1" si="4"/>
        <v>224489.13999999998</v>
      </c>
      <c r="I27" s="15">
        <f t="shared" ca="1" si="4"/>
        <v>223432.19999999998</v>
      </c>
      <c r="J27" s="15">
        <f t="shared" ca="1" si="4"/>
        <v>222215.49</v>
      </c>
      <c r="K27" s="15">
        <f t="shared" ca="1" si="4"/>
        <v>221453.50999999998</v>
      </c>
      <c r="L27" s="15">
        <f t="shared" ca="1" si="4"/>
        <v>220986.49</v>
      </c>
      <c r="M27" s="15">
        <f t="shared" ca="1" si="4"/>
        <v>220064.74</v>
      </c>
      <c r="N27" s="15">
        <f t="shared" ca="1" si="4"/>
        <v>219437.94999999998</v>
      </c>
      <c r="O27" s="15">
        <f t="shared" ca="1" si="4"/>
        <v>218073.75999999998</v>
      </c>
      <c r="P27" s="15">
        <f t="shared" ca="1" si="4"/>
        <v>216586.66999999998</v>
      </c>
      <c r="Q27" s="15">
        <f t="shared" ca="1" si="4"/>
        <v>214792.33</v>
      </c>
      <c r="R27" s="15">
        <f t="shared" ref="R27:R31" ca="1" si="5">SUM(F27:Q27)</f>
        <v>2652931.6899999995</v>
      </c>
    </row>
    <row r="28" spans="2:19">
      <c r="B28" s="4" t="s">
        <v>498</v>
      </c>
      <c r="D28" s="4">
        <v>71</v>
      </c>
      <c r="F28" s="15">
        <f t="shared" ca="1" si="4"/>
        <v>60621.54</v>
      </c>
      <c r="G28" s="15">
        <f t="shared" ca="1" si="4"/>
        <v>60028.92</v>
      </c>
      <c r="H28" s="15">
        <f t="shared" ca="1" si="4"/>
        <v>59906.909999999996</v>
      </c>
      <c r="I28" s="15">
        <f t="shared" ca="1" si="4"/>
        <v>59506.02</v>
      </c>
      <c r="J28" s="15">
        <f t="shared" ca="1" si="4"/>
        <v>59575.74</v>
      </c>
      <c r="K28" s="15">
        <f t="shared" ca="1" si="4"/>
        <v>59157.42</v>
      </c>
      <c r="L28" s="15">
        <f t="shared" ca="1" si="4"/>
        <v>58965.69</v>
      </c>
      <c r="M28" s="15">
        <f t="shared" ca="1" si="4"/>
        <v>58355.64</v>
      </c>
      <c r="N28" s="15">
        <f t="shared" ca="1" si="4"/>
        <v>58251.06</v>
      </c>
      <c r="O28" s="15">
        <f t="shared" ca="1" si="4"/>
        <v>58251.06</v>
      </c>
      <c r="P28" s="15">
        <f t="shared" ca="1" si="4"/>
        <v>57501.57</v>
      </c>
      <c r="Q28" s="15">
        <f t="shared" ca="1" si="4"/>
        <v>57170.400000000001</v>
      </c>
      <c r="R28" s="15">
        <f t="shared" ca="1" si="5"/>
        <v>707291.97</v>
      </c>
    </row>
    <row r="29" spans="2:19">
      <c r="B29" s="4" t="s">
        <v>499</v>
      </c>
      <c r="D29" s="4">
        <v>71</v>
      </c>
      <c r="F29" s="15">
        <f t="shared" ca="1" si="4"/>
        <v>13938.019999999999</v>
      </c>
      <c r="G29" s="15">
        <f t="shared" ca="1" si="4"/>
        <v>13955.079999999998</v>
      </c>
      <c r="H29" s="15">
        <f t="shared" ca="1" si="4"/>
        <v>13835.66</v>
      </c>
      <c r="I29" s="15">
        <f t="shared" ca="1" si="4"/>
        <v>13699.179999999998</v>
      </c>
      <c r="J29" s="15">
        <f t="shared" ca="1" si="4"/>
        <v>13545.64</v>
      </c>
      <c r="K29" s="15">
        <f t="shared" ca="1" si="4"/>
        <v>13528.579999999998</v>
      </c>
      <c r="L29" s="15">
        <f t="shared" ca="1" si="4"/>
        <v>13289.74</v>
      </c>
      <c r="M29" s="15">
        <f t="shared" ca="1" si="4"/>
        <v>13272.679999999998</v>
      </c>
      <c r="N29" s="15">
        <f t="shared" ca="1" si="4"/>
        <v>13170.32</v>
      </c>
      <c r="O29" s="15">
        <f t="shared" ca="1" si="4"/>
        <v>13016.779999999999</v>
      </c>
      <c r="P29" s="15">
        <f t="shared" ca="1" si="4"/>
        <v>12982.66</v>
      </c>
      <c r="Q29" s="15">
        <f t="shared" ca="1" si="4"/>
        <v>12863.24</v>
      </c>
      <c r="R29" s="15">
        <f t="shared" ca="1" si="5"/>
        <v>161097.57999999999</v>
      </c>
    </row>
    <row r="30" spans="2:19">
      <c r="B30" s="4" t="s">
        <v>500</v>
      </c>
      <c r="D30" s="4">
        <v>71</v>
      </c>
      <c r="F30" s="15">
        <f t="shared" ca="1" si="4"/>
        <v>22504.35</v>
      </c>
      <c r="G30" s="15">
        <f t="shared" ca="1" si="4"/>
        <v>22397.61</v>
      </c>
      <c r="H30" s="15">
        <f t="shared" ca="1" si="4"/>
        <v>22362.03</v>
      </c>
      <c r="I30" s="15">
        <f t="shared" ca="1" si="4"/>
        <v>22249.360000000001</v>
      </c>
      <c r="J30" s="15">
        <f t="shared" ca="1" si="4"/>
        <v>22154.48</v>
      </c>
      <c r="K30" s="15">
        <f t="shared" ca="1" si="4"/>
        <v>22178.2</v>
      </c>
      <c r="L30" s="15">
        <f t="shared" ca="1" si="4"/>
        <v>22071.46</v>
      </c>
      <c r="M30" s="15">
        <f t="shared" ca="1" si="4"/>
        <v>22018.09</v>
      </c>
      <c r="N30" s="15">
        <f t="shared" ca="1" si="4"/>
        <v>21929.14</v>
      </c>
      <c r="O30" s="15">
        <f t="shared" ca="1" si="4"/>
        <v>21970.649999999998</v>
      </c>
      <c r="P30" s="15">
        <f t="shared" ca="1" si="4"/>
        <v>21822.399999999998</v>
      </c>
      <c r="Q30" s="15">
        <f t="shared" ca="1" si="4"/>
        <v>21745.309999999998</v>
      </c>
      <c r="R30" s="15">
        <f t="shared" ca="1" si="5"/>
        <v>265403.07999999996</v>
      </c>
    </row>
    <row r="31" spans="2:19">
      <c r="B31" s="4" t="s">
        <v>501</v>
      </c>
      <c r="D31" s="4">
        <v>71</v>
      </c>
      <c r="F31" s="15">
        <f t="shared" ca="1" si="4"/>
        <v>2319.84</v>
      </c>
      <c r="G31" s="15">
        <f t="shared" ca="1" si="4"/>
        <v>2352.06</v>
      </c>
      <c r="H31" s="15">
        <f t="shared" ca="1" si="4"/>
        <v>2384.2800000000002</v>
      </c>
      <c r="I31" s="15">
        <f t="shared" ca="1" si="4"/>
        <v>2287.62</v>
      </c>
      <c r="J31" s="15">
        <f t="shared" ca="1" si="4"/>
        <v>2287.62</v>
      </c>
      <c r="K31" s="15">
        <f t="shared" ca="1" si="4"/>
        <v>2266.14</v>
      </c>
      <c r="L31" s="15">
        <f t="shared" ca="1" si="4"/>
        <v>2298.36</v>
      </c>
      <c r="M31" s="15">
        <f t="shared" ca="1" si="4"/>
        <v>2244.66</v>
      </c>
      <c r="N31" s="15">
        <f t="shared" ca="1" si="4"/>
        <v>2330.58</v>
      </c>
      <c r="O31" s="15">
        <f t="shared" ca="1" si="4"/>
        <v>2330.58</v>
      </c>
      <c r="P31" s="15">
        <f t="shared" ca="1" si="4"/>
        <v>2319.84</v>
      </c>
      <c r="Q31" s="15">
        <f t="shared" ca="1" si="4"/>
        <v>2255.4</v>
      </c>
      <c r="R31" s="15">
        <f t="shared" ca="1" si="5"/>
        <v>27676.98</v>
      </c>
    </row>
    <row r="32" spans="2:19">
      <c r="B32" s="4" t="s">
        <v>357</v>
      </c>
      <c r="F32" s="54">
        <f t="shared" ref="F32:K32" ca="1" si="6">SUM(F26:F31)</f>
        <v>334542.3</v>
      </c>
      <c r="G32" s="54">
        <f t="shared" ca="1" si="6"/>
        <v>332635.95</v>
      </c>
      <c r="H32" s="54">
        <f t="shared" ca="1" si="6"/>
        <v>331756.29999999993</v>
      </c>
      <c r="I32" s="54">
        <f t="shared" ca="1" si="6"/>
        <v>329975.12999999995</v>
      </c>
      <c r="J32" s="54">
        <f t="shared" ca="1" si="6"/>
        <v>328429.92</v>
      </c>
      <c r="K32" s="54">
        <f t="shared" ca="1" si="6"/>
        <v>327264.76</v>
      </c>
      <c r="L32" s="54">
        <f ca="1">SUM(L26:L31)</f>
        <v>326247.71000000002</v>
      </c>
      <c r="M32" s="54">
        <f ca="1">SUM(M26:M31)</f>
        <v>324539.34999999998</v>
      </c>
      <c r="N32" s="54">
        <f ca="1">SUM(N26:N31)</f>
        <v>323680.12</v>
      </c>
      <c r="O32" s="54">
        <f t="shared" ref="O32:Q32" ca="1" si="7">SUM(O26:O31)</f>
        <v>322099.03999999998</v>
      </c>
      <c r="P32" s="54">
        <f t="shared" ca="1" si="7"/>
        <v>319639.39</v>
      </c>
      <c r="Q32" s="54">
        <f t="shared" ca="1" si="7"/>
        <v>317230.46000000002</v>
      </c>
      <c r="R32" s="54">
        <f ca="1">SUM(R26:R31)</f>
        <v>3918040.4299999992</v>
      </c>
    </row>
    <row r="33" spans="2:19">
      <c r="F33" s="15"/>
      <c r="G33" s="15"/>
      <c r="H33" s="15"/>
      <c r="I33" s="15"/>
      <c r="J33" s="15"/>
      <c r="K33" s="15"/>
      <c r="L33" s="15"/>
      <c r="M33" s="15"/>
      <c r="N33" s="15"/>
      <c r="O33" s="15"/>
      <c r="P33" s="15"/>
      <c r="Q33" s="15"/>
      <c r="R33" s="15"/>
    </row>
    <row r="34" spans="2:19">
      <c r="B34" s="231" t="s">
        <v>504</v>
      </c>
    </row>
    <row r="35" spans="2:19">
      <c r="B35" s="231" t="s">
        <v>132</v>
      </c>
    </row>
    <row r="36" spans="2:19">
      <c r="B36" s="4" t="s">
        <v>505</v>
      </c>
      <c r="D36" s="4">
        <v>72</v>
      </c>
      <c r="E36" s="4" t="s">
        <v>360</v>
      </c>
      <c r="F36" s="720">
        <f ca="1">'[113]Rentals at Actual Rates'!F36</f>
        <v>15.14</v>
      </c>
      <c r="G36" s="732">
        <f t="shared" ref="G36:Q42" ca="1" si="8">F36</f>
        <v>15.14</v>
      </c>
      <c r="H36" s="732">
        <f t="shared" ca="1" si="8"/>
        <v>15.14</v>
      </c>
      <c r="I36" s="732">
        <f t="shared" ca="1" si="8"/>
        <v>15.14</v>
      </c>
      <c r="J36" s="732">
        <f t="shared" ca="1" si="8"/>
        <v>15.14</v>
      </c>
      <c r="K36" s="346">
        <f t="shared" ca="1" si="8"/>
        <v>15.14</v>
      </c>
      <c r="L36" s="346">
        <f t="shared" ca="1" si="8"/>
        <v>15.14</v>
      </c>
      <c r="M36" s="346">
        <f t="shared" ca="1" si="8"/>
        <v>15.14</v>
      </c>
      <c r="N36" s="346">
        <f t="shared" ca="1" si="8"/>
        <v>15.14</v>
      </c>
      <c r="O36" s="346">
        <f t="shared" ca="1" si="8"/>
        <v>15.14</v>
      </c>
      <c r="P36" s="346">
        <f t="shared" ca="1" si="8"/>
        <v>15.14</v>
      </c>
      <c r="Q36" s="346">
        <f t="shared" ca="1" si="8"/>
        <v>15.14</v>
      </c>
    </row>
    <row r="37" spans="2:19">
      <c r="B37" s="4" t="s">
        <v>506</v>
      </c>
      <c r="D37" s="4">
        <v>72</v>
      </c>
      <c r="E37" s="4" t="s">
        <v>360</v>
      </c>
      <c r="F37" s="720">
        <f ca="1">'[113]Rentals at Actual Rates'!F37</f>
        <v>19.920000000000002</v>
      </c>
      <c r="G37" s="732">
        <f t="shared" ca="1" si="8"/>
        <v>19.920000000000002</v>
      </c>
      <c r="H37" s="732">
        <f t="shared" ca="1" si="8"/>
        <v>19.920000000000002</v>
      </c>
      <c r="I37" s="732">
        <f t="shared" ca="1" si="8"/>
        <v>19.920000000000002</v>
      </c>
      <c r="J37" s="732">
        <f t="shared" ca="1" si="8"/>
        <v>19.920000000000002</v>
      </c>
      <c r="K37" s="346">
        <f t="shared" ca="1" si="8"/>
        <v>19.920000000000002</v>
      </c>
      <c r="L37" s="346">
        <f t="shared" ca="1" si="8"/>
        <v>19.920000000000002</v>
      </c>
      <c r="M37" s="346">
        <f t="shared" ca="1" si="8"/>
        <v>19.920000000000002</v>
      </c>
      <c r="N37" s="346">
        <f t="shared" ca="1" si="8"/>
        <v>19.920000000000002</v>
      </c>
      <c r="O37" s="346">
        <f t="shared" ca="1" si="8"/>
        <v>19.920000000000002</v>
      </c>
      <c r="P37" s="346">
        <f t="shared" ca="1" si="8"/>
        <v>19.920000000000002</v>
      </c>
      <c r="Q37" s="346">
        <f t="shared" ca="1" si="8"/>
        <v>19.920000000000002</v>
      </c>
    </row>
    <row r="38" spans="2:19">
      <c r="B38" s="4" t="s">
        <v>507</v>
      </c>
      <c r="D38" s="4">
        <v>72</v>
      </c>
      <c r="E38" s="4" t="s">
        <v>360</v>
      </c>
      <c r="F38" s="720">
        <f ca="1">'[113]Rentals at Actual Rates'!F38</f>
        <v>19.920000000000002</v>
      </c>
      <c r="G38" s="732">
        <f t="shared" ca="1" si="8"/>
        <v>19.920000000000002</v>
      </c>
      <c r="H38" s="732">
        <f t="shared" ca="1" si="8"/>
        <v>19.920000000000002</v>
      </c>
      <c r="I38" s="732">
        <f t="shared" ca="1" si="8"/>
        <v>19.920000000000002</v>
      </c>
      <c r="J38" s="732">
        <f t="shared" ca="1" si="8"/>
        <v>19.920000000000002</v>
      </c>
      <c r="K38" s="346">
        <f t="shared" ca="1" si="8"/>
        <v>19.920000000000002</v>
      </c>
      <c r="L38" s="346">
        <f t="shared" ca="1" si="8"/>
        <v>19.920000000000002</v>
      </c>
      <c r="M38" s="346">
        <f t="shared" ca="1" si="8"/>
        <v>19.920000000000002</v>
      </c>
      <c r="N38" s="346">
        <f t="shared" ca="1" si="8"/>
        <v>19.920000000000002</v>
      </c>
      <c r="O38" s="346">
        <f t="shared" ca="1" si="8"/>
        <v>19.920000000000002</v>
      </c>
      <c r="P38" s="346">
        <f t="shared" ca="1" si="8"/>
        <v>19.920000000000002</v>
      </c>
      <c r="Q38" s="346">
        <f t="shared" ca="1" si="8"/>
        <v>19.920000000000002</v>
      </c>
    </row>
    <row r="39" spans="2:19">
      <c r="B39" s="4" t="s">
        <v>508</v>
      </c>
      <c r="D39" s="4">
        <v>72</v>
      </c>
      <c r="E39" s="4" t="s">
        <v>360</v>
      </c>
      <c r="F39" s="720">
        <f ca="1">'[113]Rentals at Actual Rates'!F39</f>
        <v>31.46</v>
      </c>
      <c r="G39" s="732">
        <f t="shared" ca="1" si="8"/>
        <v>31.46</v>
      </c>
      <c r="H39" s="732">
        <f t="shared" ca="1" si="8"/>
        <v>31.46</v>
      </c>
      <c r="I39" s="732">
        <f t="shared" ca="1" si="8"/>
        <v>31.46</v>
      </c>
      <c r="J39" s="732">
        <f t="shared" ca="1" si="8"/>
        <v>31.46</v>
      </c>
      <c r="K39" s="346">
        <f t="shared" ca="1" si="8"/>
        <v>31.46</v>
      </c>
      <c r="L39" s="346">
        <f t="shared" ca="1" si="8"/>
        <v>31.46</v>
      </c>
      <c r="M39" s="346">
        <f t="shared" ca="1" si="8"/>
        <v>31.46</v>
      </c>
      <c r="N39" s="346">
        <f t="shared" ca="1" si="8"/>
        <v>31.46</v>
      </c>
      <c r="O39" s="346">
        <f t="shared" ca="1" si="8"/>
        <v>31.46</v>
      </c>
      <c r="P39" s="346">
        <f t="shared" ca="1" si="8"/>
        <v>31.46</v>
      </c>
      <c r="Q39" s="346">
        <f t="shared" ca="1" si="8"/>
        <v>31.46</v>
      </c>
    </row>
    <row r="40" spans="2:19">
      <c r="B40" s="4" t="s">
        <v>509</v>
      </c>
      <c r="D40" s="4">
        <v>72</v>
      </c>
      <c r="E40" s="4" t="s">
        <v>360</v>
      </c>
      <c r="F40" s="720">
        <f ca="1">'[113]Rentals at Actual Rates'!F40</f>
        <v>41.18</v>
      </c>
      <c r="G40" s="732">
        <f t="shared" ca="1" si="8"/>
        <v>41.18</v>
      </c>
      <c r="H40" s="732">
        <f t="shared" ca="1" si="8"/>
        <v>41.18</v>
      </c>
      <c r="I40" s="732">
        <f t="shared" ca="1" si="8"/>
        <v>41.18</v>
      </c>
      <c r="J40" s="732">
        <f t="shared" ca="1" si="8"/>
        <v>41.18</v>
      </c>
      <c r="K40" s="346">
        <f t="shared" ca="1" si="8"/>
        <v>41.18</v>
      </c>
      <c r="L40" s="346">
        <f t="shared" ca="1" si="8"/>
        <v>41.18</v>
      </c>
      <c r="M40" s="346">
        <f t="shared" ca="1" si="8"/>
        <v>41.18</v>
      </c>
      <c r="N40" s="346">
        <f t="shared" ca="1" si="8"/>
        <v>41.18</v>
      </c>
      <c r="O40" s="346">
        <f t="shared" ca="1" si="8"/>
        <v>41.18</v>
      </c>
      <c r="P40" s="346">
        <f t="shared" ca="1" si="8"/>
        <v>41.18</v>
      </c>
      <c r="Q40" s="346">
        <f t="shared" ca="1" si="8"/>
        <v>41.18</v>
      </c>
    </row>
    <row r="41" spans="2:19">
      <c r="B41" s="4" t="s">
        <v>510</v>
      </c>
      <c r="D41" s="4">
        <v>72</v>
      </c>
      <c r="E41" s="4" t="s">
        <v>360</v>
      </c>
      <c r="F41" s="720">
        <f ca="1">'[113]Rentals at Actual Rates'!F41</f>
        <v>55.14</v>
      </c>
      <c r="G41" s="732">
        <f t="shared" ca="1" si="8"/>
        <v>55.14</v>
      </c>
      <c r="H41" s="732">
        <f t="shared" ca="1" si="8"/>
        <v>55.14</v>
      </c>
      <c r="I41" s="732">
        <f t="shared" ca="1" si="8"/>
        <v>55.14</v>
      </c>
      <c r="J41" s="732">
        <f t="shared" ca="1" si="8"/>
        <v>55.14</v>
      </c>
      <c r="K41" s="346">
        <f t="shared" ca="1" si="8"/>
        <v>55.14</v>
      </c>
      <c r="L41" s="346">
        <f t="shared" ca="1" si="8"/>
        <v>55.14</v>
      </c>
      <c r="M41" s="346">
        <f t="shared" ca="1" si="8"/>
        <v>55.14</v>
      </c>
      <c r="N41" s="346">
        <f t="shared" ca="1" si="8"/>
        <v>55.14</v>
      </c>
      <c r="O41" s="346">
        <f t="shared" ca="1" si="8"/>
        <v>55.14</v>
      </c>
      <c r="P41" s="346">
        <f t="shared" ca="1" si="8"/>
        <v>55.14</v>
      </c>
      <c r="Q41" s="346">
        <f t="shared" ca="1" si="8"/>
        <v>55.14</v>
      </c>
    </row>
    <row r="42" spans="2:19">
      <c r="B42" s="4" t="s">
        <v>511</v>
      </c>
      <c r="D42" s="4">
        <v>72</v>
      </c>
      <c r="E42" s="4" t="s">
        <v>360</v>
      </c>
      <c r="F42" s="720">
        <f ca="1">'[113]Rentals at Actual Rates'!F42</f>
        <v>64.13</v>
      </c>
      <c r="G42" s="732">
        <f t="shared" ca="1" si="8"/>
        <v>64.13</v>
      </c>
      <c r="H42" s="732">
        <f t="shared" ca="1" si="8"/>
        <v>64.13</v>
      </c>
      <c r="I42" s="732">
        <f t="shared" ca="1" si="8"/>
        <v>64.13</v>
      </c>
      <c r="J42" s="732">
        <f t="shared" ca="1" si="8"/>
        <v>64.13</v>
      </c>
      <c r="K42" s="346">
        <f t="shared" ca="1" si="8"/>
        <v>64.13</v>
      </c>
      <c r="L42" s="346">
        <f t="shared" ca="1" si="8"/>
        <v>64.13</v>
      </c>
      <c r="M42" s="346">
        <f t="shared" ca="1" si="8"/>
        <v>64.13</v>
      </c>
      <c r="N42" s="346">
        <f t="shared" ca="1" si="8"/>
        <v>64.13</v>
      </c>
      <c r="O42" s="346">
        <f t="shared" ca="1" si="8"/>
        <v>64.13</v>
      </c>
      <c r="P42" s="346">
        <f t="shared" ca="1" si="8"/>
        <v>64.13</v>
      </c>
      <c r="Q42" s="346">
        <f t="shared" ca="1" si="8"/>
        <v>64.13</v>
      </c>
    </row>
    <row r="44" spans="2:19">
      <c r="B44" s="231" t="s">
        <v>350</v>
      </c>
      <c r="F44" s="104"/>
      <c r="G44" s="104"/>
      <c r="H44" s="104"/>
      <c r="I44" s="104"/>
      <c r="J44" s="104"/>
      <c r="K44" s="104"/>
      <c r="L44" s="104"/>
      <c r="M44" s="104"/>
      <c r="N44" s="104"/>
      <c r="O44" s="104"/>
      <c r="P44" s="104"/>
      <c r="Q44" s="104"/>
    </row>
    <row r="45" spans="2:19" s="12" customFormat="1">
      <c r="B45" s="12" t="s">
        <v>505</v>
      </c>
      <c r="E45" s="12" t="s">
        <v>502</v>
      </c>
      <c r="F45" s="743">
        <f ca="1">'[113]Rentals at Actual Rates'!F45</f>
        <v>131</v>
      </c>
      <c r="G45" s="743">
        <f ca="1">'[113]Rentals at Actual Rates'!G45</f>
        <v>130</v>
      </c>
      <c r="H45" s="743">
        <f ca="1">'[113]Rentals at Actual Rates'!H45</f>
        <v>130</v>
      </c>
      <c r="I45" s="743">
        <f ca="1">'[113]Rentals at Actual Rates'!I45</f>
        <v>127</v>
      </c>
      <c r="J45" s="743">
        <f ca="1">'[113]Rentals at Actual Rates'!J45</f>
        <v>128</v>
      </c>
      <c r="K45" s="743">
        <f ca="1">'[113]Rentals at Actual Rates'!K45</f>
        <v>126</v>
      </c>
      <c r="L45" s="743">
        <f ca="1">'[113]Rentals at Actual Rates'!L45</f>
        <v>127</v>
      </c>
      <c r="M45" s="743">
        <f ca="1">'[113]Rentals at Actual Rates'!M45</f>
        <v>125</v>
      </c>
      <c r="N45" s="743">
        <f ca="1">'[113]Rentals at Actual Rates'!N45</f>
        <v>129</v>
      </c>
      <c r="O45" s="743">
        <f ca="1">'[113]Rentals at Actual Rates'!O45</f>
        <v>127</v>
      </c>
      <c r="P45" s="743">
        <f ca="1">'[113]Rentals at Actual Rates'!P45</f>
        <v>126</v>
      </c>
      <c r="Q45" s="743">
        <f ca="1">'[113]Rentals at Actual Rates'!Q45</f>
        <v>122</v>
      </c>
      <c r="R45" s="716">
        <f ca="1">SUM(F45:Q45)</f>
        <v>1528</v>
      </c>
      <c r="S45" s="117"/>
    </row>
    <row r="46" spans="2:19" s="12" customFormat="1">
      <c r="B46" s="12" t="s">
        <v>506</v>
      </c>
      <c r="E46" s="12" t="s">
        <v>502</v>
      </c>
      <c r="F46" s="743">
        <f ca="1">'[113]Rentals at Actual Rates'!F46</f>
        <v>98</v>
      </c>
      <c r="G46" s="743">
        <f ca="1">'[113]Rentals at Actual Rates'!G46</f>
        <v>96</v>
      </c>
      <c r="H46" s="743">
        <f ca="1">'[113]Rentals at Actual Rates'!H46</f>
        <v>94</v>
      </c>
      <c r="I46" s="743">
        <f ca="1">'[113]Rentals at Actual Rates'!I46</f>
        <v>95</v>
      </c>
      <c r="J46" s="743">
        <f ca="1">'[113]Rentals at Actual Rates'!J46</f>
        <v>95</v>
      </c>
      <c r="K46" s="743">
        <f ca="1">'[113]Rentals at Actual Rates'!K46</f>
        <v>95</v>
      </c>
      <c r="L46" s="743">
        <f ca="1">'[113]Rentals at Actual Rates'!L46</f>
        <v>96</v>
      </c>
      <c r="M46" s="743">
        <f ca="1">'[113]Rentals at Actual Rates'!M46</f>
        <v>93</v>
      </c>
      <c r="N46" s="743">
        <f ca="1">'[113]Rentals at Actual Rates'!N46</f>
        <v>92</v>
      </c>
      <c r="O46" s="743">
        <f ca="1">'[113]Rentals at Actual Rates'!O46</f>
        <v>92</v>
      </c>
      <c r="P46" s="743">
        <f ca="1">'[113]Rentals at Actual Rates'!P46</f>
        <v>91</v>
      </c>
      <c r="Q46" s="743">
        <f ca="1">'[113]Rentals at Actual Rates'!Q46</f>
        <v>90</v>
      </c>
      <c r="R46" s="716">
        <f t="shared" ref="R46:R51" ca="1" si="9">SUM(F46:Q46)</f>
        <v>1127</v>
      </c>
      <c r="S46" s="117"/>
    </row>
    <row r="47" spans="2:19" s="12" customFormat="1">
      <c r="B47" s="12" t="s">
        <v>507</v>
      </c>
      <c r="E47" s="12" t="s">
        <v>502</v>
      </c>
      <c r="F47" s="743">
        <f ca="1">'[113]Rentals at Actual Rates'!F47</f>
        <v>265</v>
      </c>
      <c r="G47" s="743">
        <f ca="1">'[113]Rentals at Actual Rates'!G47</f>
        <v>261</v>
      </c>
      <c r="H47" s="743">
        <f ca="1">'[113]Rentals at Actual Rates'!H47</f>
        <v>262</v>
      </c>
      <c r="I47" s="743">
        <f ca="1">'[113]Rentals at Actual Rates'!I47</f>
        <v>262</v>
      </c>
      <c r="J47" s="743">
        <f ca="1">'[113]Rentals at Actual Rates'!J47</f>
        <v>265</v>
      </c>
      <c r="K47" s="743">
        <f ca="1">'[113]Rentals at Actual Rates'!K47</f>
        <v>260</v>
      </c>
      <c r="L47" s="743">
        <f ca="1">'[113]Rentals at Actual Rates'!L47</f>
        <v>258</v>
      </c>
      <c r="M47" s="743">
        <f ca="1">'[113]Rentals at Actual Rates'!M47</f>
        <v>256</v>
      </c>
      <c r="N47" s="743">
        <f ca="1">'[113]Rentals at Actual Rates'!N47</f>
        <v>255</v>
      </c>
      <c r="O47" s="743">
        <f ca="1">'[113]Rentals at Actual Rates'!O47</f>
        <v>253</v>
      </c>
      <c r="P47" s="743">
        <f ca="1">'[113]Rentals at Actual Rates'!P47</f>
        <v>251</v>
      </c>
      <c r="Q47" s="743">
        <f ca="1">'[113]Rentals at Actual Rates'!Q47</f>
        <v>249</v>
      </c>
      <c r="R47" s="716">
        <f t="shared" ca="1" si="9"/>
        <v>3097</v>
      </c>
      <c r="S47" s="117"/>
    </row>
    <row r="48" spans="2:19" s="12" customFormat="1">
      <c r="B48" s="12" t="s">
        <v>508</v>
      </c>
      <c r="E48" s="12" t="s">
        <v>502</v>
      </c>
      <c r="F48" s="743">
        <f ca="1">'[113]Rentals at Actual Rates'!F48</f>
        <v>14</v>
      </c>
      <c r="G48" s="743">
        <f ca="1">'[113]Rentals at Actual Rates'!G48</f>
        <v>14</v>
      </c>
      <c r="H48" s="743">
        <f ca="1">'[113]Rentals at Actual Rates'!H48</f>
        <v>14</v>
      </c>
      <c r="I48" s="743">
        <f ca="1">'[113]Rentals at Actual Rates'!I48</f>
        <v>14</v>
      </c>
      <c r="J48" s="743">
        <f ca="1">'[113]Rentals at Actual Rates'!J48</f>
        <v>14</v>
      </c>
      <c r="K48" s="743">
        <f ca="1">'[113]Rentals at Actual Rates'!K48</f>
        <v>14</v>
      </c>
      <c r="L48" s="743">
        <f ca="1">'[113]Rentals at Actual Rates'!L48</f>
        <v>15</v>
      </c>
      <c r="M48" s="743">
        <f ca="1">'[113]Rentals at Actual Rates'!M48</f>
        <v>14</v>
      </c>
      <c r="N48" s="743">
        <f ca="1">'[113]Rentals at Actual Rates'!N48</f>
        <v>14</v>
      </c>
      <c r="O48" s="743">
        <f ca="1">'[113]Rentals at Actual Rates'!O48</f>
        <v>14</v>
      </c>
      <c r="P48" s="743">
        <f ca="1">'[113]Rentals at Actual Rates'!P48</f>
        <v>14</v>
      </c>
      <c r="Q48" s="743">
        <f ca="1">'[113]Rentals at Actual Rates'!Q48</f>
        <v>14</v>
      </c>
      <c r="R48" s="716">
        <f t="shared" ca="1" si="9"/>
        <v>169</v>
      </c>
      <c r="S48" s="117"/>
    </row>
    <row r="49" spans="2:19" s="12" customFormat="1">
      <c r="B49" s="12" t="s">
        <v>509</v>
      </c>
      <c r="E49" s="12" t="s">
        <v>502</v>
      </c>
      <c r="F49" s="743">
        <f ca="1">'[113]Rentals at Actual Rates'!F49</f>
        <v>613</v>
      </c>
      <c r="G49" s="743">
        <f ca="1">'[113]Rentals at Actual Rates'!G49</f>
        <v>613</v>
      </c>
      <c r="H49" s="743">
        <f ca="1">'[113]Rentals at Actual Rates'!H49</f>
        <v>613</v>
      </c>
      <c r="I49" s="743">
        <f ca="1">'[113]Rentals at Actual Rates'!I49</f>
        <v>609</v>
      </c>
      <c r="J49" s="743">
        <f ca="1">'[113]Rentals at Actual Rates'!J49</f>
        <v>609</v>
      </c>
      <c r="K49" s="743">
        <f ca="1">'[113]Rentals at Actual Rates'!K49</f>
        <v>603</v>
      </c>
      <c r="L49" s="743">
        <f ca="1">'[113]Rentals at Actual Rates'!L49</f>
        <v>605</v>
      </c>
      <c r="M49" s="743">
        <f ca="1">'[113]Rentals at Actual Rates'!M49</f>
        <v>599</v>
      </c>
      <c r="N49" s="743">
        <f ca="1">'[113]Rentals at Actual Rates'!N49</f>
        <v>606</v>
      </c>
      <c r="O49" s="743">
        <f ca="1">'[113]Rentals at Actual Rates'!O49</f>
        <v>600</v>
      </c>
      <c r="P49" s="743">
        <f ca="1">'[113]Rentals at Actual Rates'!P49</f>
        <v>595</v>
      </c>
      <c r="Q49" s="743">
        <f ca="1">'[113]Rentals at Actual Rates'!Q49</f>
        <v>597</v>
      </c>
      <c r="R49" s="716">
        <f t="shared" ca="1" si="9"/>
        <v>7262</v>
      </c>
      <c r="S49" s="117"/>
    </row>
    <row r="50" spans="2:19" s="12" customFormat="1">
      <c r="B50" s="12" t="s">
        <v>510</v>
      </c>
      <c r="E50" s="12" t="s">
        <v>502</v>
      </c>
      <c r="F50" s="743">
        <f ca="1">'[113]Rentals at Actual Rates'!F50</f>
        <v>420</v>
      </c>
      <c r="G50" s="743">
        <f ca="1">'[113]Rentals at Actual Rates'!G50</f>
        <v>406</v>
      </c>
      <c r="H50" s="743">
        <f ca="1">'[113]Rentals at Actual Rates'!H50</f>
        <v>404</v>
      </c>
      <c r="I50" s="743">
        <f ca="1">'[113]Rentals at Actual Rates'!I50</f>
        <v>405</v>
      </c>
      <c r="J50" s="743">
        <f ca="1">'[113]Rentals at Actual Rates'!J50</f>
        <v>404</v>
      </c>
      <c r="K50" s="743">
        <f ca="1">'[113]Rentals at Actual Rates'!K50</f>
        <v>404</v>
      </c>
      <c r="L50" s="743">
        <f ca="1">'[113]Rentals at Actual Rates'!L50</f>
        <v>405</v>
      </c>
      <c r="M50" s="743">
        <f ca="1">'[113]Rentals at Actual Rates'!M50</f>
        <v>406</v>
      </c>
      <c r="N50" s="743">
        <f ca="1">'[113]Rentals at Actual Rates'!N50</f>
        <v>414</v>
      </c>
      <c r="O50" s="743">
        <f ca="1">'[113]Rentals at Actual Rates'!O50</f>
        <v>405</v>
      </c>
      <c r="P50" s="743">
        <f ca="1">'[113]Rentals at Actual Rates'!P50</f>
        <v>405</v>
      </c>
      <c r="Q50" s="743">
        <f ca="1">'[113]Rentals at Actual Rates'!Q50</f>
        <v>405</v>
      </c>
      <c r="R50" s="716">
        <f t="shared" ca="1" si="9"/>
        <v>4883</v>
      </c>
      <c r="S50" s="117"/>
    </row>
    <row r="51" spans="2:19" s="12" customFormat="1">
      <c r="B51" s="12" t="s">
        <v>511</v>
      </c>
      <c r="E51" s="12" t="s">
        <v>502</v>
      </c>
      <c r="F51" s="743">
        <f ca="1">'[113]Rentals at Actual Rates'!F51</f>
        <v>1177</v>
      </c>
      <c r="G51" s="743">
        <f ca="1">'[113]Rentals at Actual Rates'!G51</f>
        <v>1167</v>
      </c>
      <c r="H51" s="743">
        <f ca="1">'[113]Rentals at Actual Rates'!H51</f>
        <v>1159</v>
      </c>
      <c r="I51" s="743">
        <f ca="1">'[113]Rentals at Actual Rates'!I51</f>
        <v>1160</v>
      </c>
      <c r="J51" s="743">
        <f ca="1">'[113]Rentals at Actual Rates'!J51</f>
        <v>1157</v>
      </c>
      <c r="K51" s="743">
        <f ca="1">'[113]Rentals at Actual Rates'!K51</f>
        <v>1158</v>
      </c>
      <c r="L51" s="743">
        <f ca="1">'[113]Rentals at Actual Rates'!L51</f>
        <v>1149</v>
      </c>
      <c r="M51" s="743">
        <f ca="1">'[113]Rentals at Actual Rates'!M51</f>
        <v>1144</v>
      </c>
      <c r="N51" s="743">
        <f ca="1">'[113]Rentals at Actual Rates'!N51</f>
        <v>1165</v>
      </c>
      <c r="O51" s="743">
        <f ca="1">'[113]Rentals at Actual Rates'!O51</f>
        <v>1146</v>
      </c>
      <c r="P51" s="743">
        <f ca="1">'[113]Rentals at Actual Rates'!P51</f>
        <v>1155</v>
      </c>
      <c r="Q51" s="743">
        <f ca="1">'[113]Rentals at Actual Rates'!Q51</f>
        <v>1140</v>
      </c>
      <c r="R51" s="716">
        <f t="shared" ca="1" si="9"/>
        <v>13877</v>
      </c>
      <c r="S51" s="117"/>
    </row>
    <row r="52" spans="2:19">
      <c r="B52" s="4" t="s">
        <v>503</v>
      </c>
      <c r="F52" s="109">
        <f t="shared" ref="F52:R52" ca="1" si="10">SUM(F45:F51)</f>
        <v>2718</v>
      </c>
      <c r="G52" s="109">
        <f t="shared" ca="1" si="10"/>
        <v>2687</v>
      </c>
      <c r="H52" s="109">
        <f t="shared" ca="1" si="10"/>
        <v>2676</v>
      </c>
      <c r="I52" s="109">
        <f t="shared" ca="1" si="10"/>
        <v>2672</v>
      </c>
      <c r="J52" s="109">
        <f t="shared" ca="1" si="10"/>
        <v>2672</v>
      </c>
      <c r="K52" s="109">
        <f t="shared" ca="1" si="10"/>
        <v>2660</v>
      </c>
      <c r="L52" s="109">
        <f t="shared" ca="1" si="10"/>
        <v>2655</v>
      </c>
      <c r="M52" s="109">
        <f t="shared" ca="1" si="10"/>
        <v>2637</v>
      </c>
      <c r="N52" s="109">
        <f t="shared" ca="1" si="10"/>
        <v>2675</v>
      </c>
      <c r="O52" s="109">
        <f t="shared" ca="1" si="10"/>
        <v>2637</v>
      </c>
      <c r="P52" s="109">
        <f t="shared" ca="1" si="10"/>
        <v>2637</v>
      </c>
      <c r="Q52" s="109">
        <f t="shared" ca="1" si="10"/>
        <v>2617</v>
      </c>
      <c r="R52" s="109">
        <f t="shared" ca="1" si="10"/>
        <v>31943</v>
      </c>
    </row>
    <row r="54" spans="2:19">
      <c r="B54" s="231" t="s">
        <v>353</v>
      </c>
    </row>
    <row r="55" spans="2:19">
      <c r="B55" s="4" t="s">
        <v>505</v>
      </c>
      <c r="D55" s="4">
        <v>72</v>
      </c>
      <c r="F55" s="15">
        <f t="shared" ref="F55:Q61" ca="1" si="11">F36*F45</f>
        <v>1983.3400000000001</v>
      </c>
      <c r="G55" s="15">
        <f t="shared" ca="1" si="11"/>
        <v>1968.2</v>
      </c>
      <c r="H55" s="15">
        <f t="shared" ca="1" si="11"/>
        <v>1968.2</v>
      </c>
      <c r="I55" s="15">
        <f t="shared" ca="1" si="11"/>
        <v>1922.78</v>
      </c>
      <c r="J55" s="15">
        <f t="shared" ca="1" si="11"/>
        <v>1937.92</v>
      </c>
      <c r="K55" s="15">
        <f t="shared" ca="1" si="11"/>
        <v>1907.64</v>
      </c>
      <c r="L55" s="15">
        <f t="shared" ca="1" si="11"/>
        <v>1922.78</v>
      </c>
      <c r="M55" s="15">
        <f t="shared" ca="1" si="11"/>
        <v>1892.5</v>
      </c>
      <c r="N55" s="15">
        <f t="shared" ca="1" si="11"/>
        <v>1953.0600000000002</v>
      </c>
      <c r="O55" s="15">
        <f t="shared" ca="1" si="11"/>
        <v>1922.78</v>
      </c>
      <c r="P55" s="15">
        <f t="shared" ca="1" si="11"/>
        <v>1907.64</v>
      </c>
      <c r="Q55" s="15">
        <f t="shared" ca="1" si="11"/>
        <v>1847.0800000000002</v>
      </c>
      <c r="R55" s="15">
        <f ca="1">SUM(F55:Q55)</f>
        <v>23133.919999999998</v>
      </c>
    </row>
    <row r="56" spans="2:19">
      <c r="B56" s="4" t="s">
        <v>506</v>
      </c>
      <c r="D56" s="4">
        <v>72</v>
      </c>
      <c r="F56" s="15">
        <f t="shared" ca="1" si="11"/>
        <v>1952.16</v>
      </c>
      <c r="G56" s="15">
        <f t="shared" ca="1" si="11"/>
        <v>1912.3200000000002</v>
      </c>
      <c r="H56" s="15">
        <f t="shared" ca="1" si="11"/>
        <v>1872.4800000000002</v>
      </c>
      <c r="I56" s="15">
        <f t="shared" ca="1" si="11"/>
        <v>1892.4</v>
      </c>
      <c r="J56" s="15">
        <f t="shared" ca="1" si="11"/>
        <v>1892.4</v>
      </c>
      <c r="K56" s="15">
        <f t="shared" ca="1" si="11"/>
        <v>1892.4</v>
      </c>
      <c r="L56" s="15">
        <f t="shared" ca="1" si="11"/>
        <v>1912.3200000000002</v>
      </c>
      <c r="M56" s="15">
        <f t="shared" ca="1" si="11"/>
        <v>1852.5600000000002</v>
      </c>
      <c r="N56" s="15">
        <f t="shared" ca="1" si="11"/>
        <v>1832.64</v>
      </c>
      <c r="O56" s="15">
        <f t="shared" ca="1" si="11"/>
        <v>1832.64</v>
      </c>
      <c r="P56" s="15">
        <f t="shared" ca="1" si="11"/>
        <v>1812.7200000000003</v>
      </c>
      <c r="Q56" s="15">
        <f t="shared" ca="1" si="11"/>
        <v>1792.8000000000002</v>
      </c>
      <c r="R56" s="15">
        <f t="shared" ref="R56:R61" ca="1" si="12">SUM(F56:Q56)</f>
        <v>22449.84</v>
      </c>
    </row>
    <row r="57" spans="2:19">
      <c r="B57" s="4" t="s">
        <v>507</v>
      </c>
      <c r="D57" s="4">
        <v>72</v>
      </c>
      <c r="F57" s="15">
        <f t="shared" ca="1" si="11"/>
        <v>5278.8</v>
      </c>
      <c r="G57" s="15">
        <f t="shared" ca="1" si="11"/>
        <v>5199.1200000000008</v>
      </c>
      <c r="H57" s="15">
        <f t="shared" ca="1" si="11"/>
        <v>5219.0400000000009</v>
      </c>
      <c r="I57" s="15">
        <f t="shared" ca="1" si="11"/>
        <v>5219.0400000000009</v>
      </c>
      <c r="J57" s="15">
        <f t="shared" ca="1" si="11"/>
        <v>5278.8</v>
      </c>
      <c r="K57" s="15">
        <f t="shared" ca="1" si="11"/>
        <v>5179.2000000000007</v>
      </c>
      <c r="L57" s="15">
        <f t="shared" ca="1" si="11"/>
        <v>5139.3600000000006</v>
      </c>
      <c r="M57" s="15">
        <f t="shared" ca="1" si="11"/>
        <v>5099.5200000000004</v>
      </c>
      <c r="N57" s="15">
        <f t="shared" ca="1" si="11"/>
        <v>5079.6000000000004</v>
      </c>
      <c r="O57" s="15">
        <f t="shared" ca="1" si="11"/>
        <v>5039.76</v>
      </c>
      <c r="P57" s="15">
        <f t="shared" ca="1" si="11"/>
        <v>4999.92</v>
      </c>
      <c r="Q57" s="15">
        <f t="shared" ca="1" si="11"/>
        <v>4960.0800000000008</v>
      </c>
      <c r="R57" s="15">
        <f t="shared" ca="1" si="12"/>
        <v>61692.240000000005</v>
      </c>
    </row>
    <row r="58" spans="2:19">
      <c r="B58" s="4" t="s">
        <v>508</v>
      </c>
      <c r="D58" s="4">
        <v>72</v>
      </c>
      <c r="F58" s="15">
        <f t="shared" ca="1" si="11"/>
        <v>440.44</v>
      </c>
      <c r="G58" s="15">
        <f t="shared" ca="1" si="11"/>
        <v>440.44</v>
      </c>
      <c r="H58" s="15">
        <f t="shared" ca="1" si="11"/>
        <v>440.44</v>
      </c>
      <c r="I58" s="15">
        <f t="shared" ca="1" si="11"/>
        <v>440.44</v>
      </c>
      <c r="J58" s="15">
        <f t="shared" ca="1" si="11"/>
        <v>440.44</v>
      </c>
      <c r="K58" s="15">
        <f t="shared" ca="1" si="11"/>
        <v>440.44</v>
      </c>
      <c r="L58" s="15">
        <f t="shared" ca="1" si="11"/>
        <v>471.90000000000003</v>
      </c>
      <c r="M58" s="15">
        <f t="shared" ca="1" si="11"/>
        <v>440.44</v>
      </c>
      <c r="N58" s="15">
        <f t="shared" ca="1" si="11"/>
        <v>440.44</v>
      </c>
      <c r="O58" s="15">
        <f t="shared" ca="1" si="11"/>
        <v>440.44</v>
      </c>
      <c r="P58" s="15">
        <f t="shared" ca="1" si="11"/>
        <v>440.44</v>
      </c>
      <c r="Q58" s="15">
        <f t="shared" ca="1" si="11"/>
        <v>440.44</v>
      </c>
      <c r="R58" s="15">
        <f t="shared" ca="1" si="12"/>
        <v>5316.7399999999989</v>
      </c>
    </row>
    <row r="59" spans="2:19">
      <c r="B59" s="4" t="s">
        <v>509</v>
      </c>
      <c r="D59" s="4">
        <v>72</v>
      </c>
      <c r="F59" s="15">
        <f t="shared" ca="1" si="11"/>
        <v>25243.34</v>
      </c>
      <c r="G59" s="15">
        <f t="shared" ca="1" si="11"/>
        <v>25243.34</v>
      </c>
      <c r="H59" s="15">
        <f t="shared" ca="1" si="11"/>
        <v>25243.34</v>
      </c>
      <c r="I59" s="15">
        <f t="shared" ca="1" si="11"/>
        <v>25078.62</v>
      </c>
      <c r="J59" s="15">
        <f t="shared" ca="1" si="11"/>
        <v>25078.62</v>
      </c>
      <c r="K59" s="15">
        <f t="shared" ca="1" si="11"/>
        <v>24831.54</v>
      </c>
      <c r="L59" s="15">
        <f t="shared" ca="1" si="11"/>
        <v>24913.9</v>
      </c>
      <c r="M59" s="15">
        <f t="shared" ca="1" si="11"/>
        <v>24666.82</v>
      </c>
      <c r="N59" s="15">
        <f t="shared" ca="1" si="11"/>
        <v>24955.079999999998</v>
      </c>
      <c r="O59" s="15">
        <f t="shared" ca="1" si="11"/>
        <v>24708</v>
      </c>
      <c r="P59" s="15">
        <f t="shared" ca="1" si="11"/>
        <v>24502.1</v>
      </c>
      <c r="Q59" s="15">
        <f t="shared" ca="1" si="11"/>
        <v>24584.46</v>
      </c>
      <c r="R59" s="15">
        <f t="shared" ca="1" si="12"/>
        <v>299049.15999999997</v>
      </c>
    </row>
    <row r="60" spans="2:19">
      <c r="B60" s="4" t="s">
        <v>510</v>
      </c>
      <c r="D60" s="4">
        <v>72</v>
      </c>
      <c r="F60" s="15">
        <f t="shared" ca="1" si="11"/>
        <v>23158.799999999999</v>
      </c>
      <c r="G60" s="15">
        <f t="shared" ca="1" si="11"/>
        <v>22386.84</v>
      </c>
      <c r="H60" s="15">
        <f t="shared" ca="1" si="11"/>
        <v>22276.560000000001</v>
      </c>
      <c r="I60" s="15">
        <f t="shared" ca="1" si="11"/>
        <v>22331.7</v>
      </c>
      <c r="J60" s="15">
        <f t="shared" ca="1" si="11"/>
        <v>22276.560000000001</v>
      </c>
      <c r="K60" s="15">
        <f t="shared" ca="1" si="11"/>
        <v>22276.560000000001</v>
      </c>
      <c r="L60" s="15">
        <f t="shared" ca="1" si="11"/>
        <v>22331.7</v>
      </c>
      <c r="M60" s="15">
        <f t="shared" ca="1" si="11"/>
        <v>22386.84</v>
      </c>
      <c r="N60" s="15">
        <f t="shared" ca="1" si="11"/>
        <v>22827.96</v>
      </c>
      <c r="O60" s="15">
        <f t="shared" ca="1" si="11"/>
        <v>22331.7</v>
      </c>
      <c r="P60" s="15">
        <f t="shared" ca="1" si="11"/>
        <v>22331.7</v>
      </c>
      <c r="Q60" s="15">
        <f t="shared" ca="1" si="11"/>
        <v>22331.7</v>
      </c>
      <c r="R60" s="15">
        <f t="shared" ca="1" si="12"/>
        <v>269248.62</v>
      </c>
    </row>
    <row r="61" spans="2:19">
      <c r="B61" s="4" t="s">
        <v>511</v>
      </c>
      <c r="D61" s="4">
        <v>72</v>
      </c>
      <c r="F61" s="15">
        <f t="shared" ca="1" si="11"/>
        <v>75481.009999999995</v>
      </c>
      <c r="G61" s="15">
        <f t="shared" ca="1" si="11"/>
        <v>74839.709999999992</v>
      </c>
      <c r="H61" s="15">
        <f t="shared" ca="1" si="11"/>
        <v>74326.67</v>
      </c>
      <c r="I61" s="15">
        <f t="shared" ca="1" si="11"/>
        <v>74390.799999999988</v>
      </c>
      <c r="J61" s="15">
        <f t="shared" ca="1" si="11"/>
        <v>74198.409999999989</v>
      </c>
      <c r="K61" s="15">
        <f t="shared" ca="1" si="11"/>
        <v>74262.539999999994</v>
      </c>
      <c r="L61" s="15">
        <f t="shared" ca="1" si="11"/>
        <v>73685.37</v>
      </c>
      <c r="M61" s="15">
        <f t="shared" ca="1" si="11"/>
        <v>73364.72</v>
      </c>
      <c r="N61" s="15">
        <f t="shared" ca="1" si="11"/>
        <v>74711.45</v>
      </c>
      <c r="O61" s="15">
        <f t="shared" ca="1" si="11"/>
        <v>73492.98</v>
      </c>
      <c r="P61" s="15">
        <f t="shared" ca="1" si="11"/>
        <v>74070.149999999994</v>
      </c>
      <c r="Q61" s="15">
        <f t="shared" ca="1" si="11"/>
        <v>73108.2</v>
      </c>
      <c r="R61" s="15">
        <f t="shared" ca="1" si="12"/>
        <v>889932.00999999978</v>
      </c>
    </row>
    <row r="62" spans="2:19">
      <c r="B62" s="4" t="s">
        <v>357</v>
      </c>
      <c r="F62" s="54">
        <f t="shared" ref="F62:R62" ca="1" si="13">SUM(F55:F61)</f>
        <v>133537.89000000001</v>
      </c>
      <c r="G62" s="54">
        <f t="shared" ca="1" si="13"/>
        <v>131989.96999999997</v>
      </c>
      <c r="H62" s="54">
        <f t="shared" ca="1" si="13"/>
        <v>131346.72999999998</v>
      </c>
      <c r="I62" s="54">
        <f t="shared" ca="1" si="13"/>
        <v>131275.77999999997</v>
      </c>
      <c r="J62" s="54">
        <f t="shared" ca="1" si="13"/>
        <v>131103.15</v>
      </c>
      <c r="K62" s="54">
        <f t="shared" ca="1" si="13"/>
        <v>130790.31999999999</v>
      </c>
      <c r="L62" s="54">
        <f t="shared" ca="1" si="13"/>
        <v>130377.33</v>
      </c>
      <c r="M62" s="54">
        <f t="shared" ca="1" si="13"/>
        <v>129703.40000000001</v>
      </c>
      <c r="N62" s="54">
        <f t="shared" ca="1" si="13"/>
        <v>131800.22999999998</v>
      </c>
      <c r="O62" s="54">
        <f t="shared" ca="1" si="13"/>
        <v>129768.3</v>
      </c>
      <c r="P62" s="54">
        <f t="shared" ca="1" si="13"/>
        <v>130064.67</v>
      </c>
      <c r="Q62" s="54">
        <f t="shared" ca="1" si="13"/>
        <v>129064.76</v>
      </c>
      <c r="R62" s="54">
        <f t="shared" ca="1" si="13"/>
        <v>1570822.5299999998</v>
      </c>
    </row>
    <row r="63" spans="2:19">
      <c r="F63" s="15"/>
      <c r="G63" s="15"/>
      <c r="H63" s="15"/>
      <c r="I63" s="15"/>
      <c r="J63" s="15"/>
      <c r="K63" s="15"/>
      <c r="L63" s="15"/>
      <c r="M63" s="15"/>
      <c r="N63" s="15"/>
      <c r="O63" s="15"/>
      <c r="P63" s="15"/>
      <c r="Q63" s="15"/>
      <c r="R63" s="15"/>
    </row>
    <row r="64" spans="2:19">
      <c r="B64" s="231" t="s">
        <v>512</v>
      </c>
    </row>
    <row r="65" spans="2:19">
      <c r="B65" s="231" t="s">
        <v>132</v>
      </c>
    </row>
    <row r="66" spans="2:19">
      <c r="B66" s="4" t="s">
        <v>513</v>
      </c>
      <c r="E66" s="4" t="s">
        <v>360</v>
      </c>
      <c r="F66" s="720">
        <f ca="1">'[113]Rentals at Actual Rates'!F66</f>
        <v>10.33</v>
      </c>
      <c r="G66" s="732">
        <f t="shared" ref="G66:Q69" ca="1" si="14">F66</f>
        <v>10.33</v>
      </c>
      <c r="H66" s="732">
        <f t="shared" ca="1" si="14"/>
        <v>10.33</v>
      </c>
      <c r="I66" s="732">
        <f t="shared" ca="1" si="14"/>
        <v>10.33</v>
      </c>
      <c r="J66" s="346">
        <f t="shared" ca="1" si="14"/>
        <v>10.33</v>
      </c>
      <c r="K66" s="346">
        <f t="shared" ca="1" si="14"/>
        <v>10.33</v>
      </c>
      <c r="L66" s="346">
        <f t="shared" ca="1" si="14"/>
        <v>10.33</v>
      </c>
      <c r="M66" s="346">
        <f t="shared" ca="1" si="14"/>
        <v>10.33</v>
      </c>
      <c r="N66" s="346">
        <f t="shared" ca="1" si="14"/>
        <v>10.33</v>
      </c>
      <c r="O66" s="346">
        <f t="shared" ca="1" si="14"/>
        <v>10.33</v>
      </c>
      <c r="P66" s="346">
        <f t="shared" ca="1" si="14"/>
        <v>10.33</v>
      </c>
      <c r="Q66" s="346">
        <f t="shared" ca="1" si="14"/>
        <v>10.33</v>
      </c>
      <c r="R66" s="745"/>
    </row>
    <row r="67" spans="2:19">
      <c r="B67" s="4" t="s">
        <v>514</v>
      </c>
      <c r="E67" s="4" t="s">
        <v>360</v>
      </c>
      <c r="F67" s="720">
        <f ca="1">'[113]Rentals at Actual Rates'!F67</f>
        <v>28.17</v>
      </c>
      <c r="G67" s="732">
        <f t="shared" ca="1" si="14"/>
        <v>28.17</v>
      </c>
      <c r="H67" s="732">
        <f t="shared" ca="1" si="14"/>
        <v>28.17</v>
      </c>
      <c r="I67" s="732">
        <f t="shared" ca="1" si="14"/>
        <v>28.17</v>
      </c>
      <c r="J67" s="346">
        <f t="shared" ca="1" si="14"/>
        <v>28.17</v>
      </c>
      <c r="K67" s="346">
        <f t="shared" ca="1" si="14"/>
        <v>28.17</v>
      </c>
      <c r="L67" s="346">
        <f t="shared" ca="1" si="14"/>
        <v>28.17</v>
      </c>
      <c r="M67" s="346">
        <f t="shared" ca="1" si="14"/>
        <v>28.17</v>
      </c>
      <c r="N67" s="346">
        <f t="shared" ca="1" si="14"/>
        <v>28.17</v>
      </c>
      <c r="O67" s="346">
        <f t="shared" ca="1" si="14"/>
        <v>28.17</v>
      </c>
      <c r="P67" s="346">
        <f t="shared" ca="1" si="14"/>
        <v>28.17</v>
      </c>
      <c r="Q67" s="346">
        <f t="shared" ca="1" si="14"/>
        <v>28.17</v>
      </c>
      <c r="R67" s="745"/>
    </row>
    <row r="68" spans="2:19">
      <c r="B68" s="4" t="s">
        <v>515</v>
      </c>
      <c r="E68" s="4" t="s">
        <v>360</v>
      </c>
      <c r="F68" s="720">
        <f ca="1">'[113]Rentals at Actual Rates'!F68</f>
        <v>38.200000000000003</v>
      </c>
      <c r="G68" s="732">
        <f t="shared" ca="1" si="14"/>
        <v>38.200000000000003</v>
      </c>
      <c r="H68" s="732">
        <f t="shared" ca="1" si="14"/>
        <v>38.200000000000003</v>
      </c>
      <c r="I68" s="732">
        <f t="shared" ca="1" si="14"/>
        <v>38.200000000000003</v>
      </c>
      <c r="J68" s="346">
        <f t="shared" ca="1" si="14"/>
        <v>38.200000000000003</v>
      </c>
      <c r="K68" s="346">
        <f t="shared" ca="1" si="14"/>
        <v>38.200000000000003</v>
      </c>
      <c r="L68" s="346">
        <f t="shared" ca="1" si="14"/>
        <v>38.200000000000003</v>
      </c>
      <c r="M68" s="346">
        <f t="shared" ca="1" si="14"/>
        <v>38.200000000000003</v>
      </c>
      <c r="N68" s="346">
        <f t="shared" ca="1" si="14"/>
        <v>38.200000000000003</v>
      </c>
      <c r="O68" s="346">
        <f t="shared" ca="1" si="14"/>
        <v>38.200000000000003</v>
      </c>
      <c r="P68" s="346">
        <f t="shared" ca="1" si="14"/>
        <v>38.200000000000003</v>
      </c>
      <c r="Q68" s="346">
        <f t="shared" ca="1" si="14"/>
        <v>38.200000000000003</v>
      </c>
      <c r="R68" s="745"/>
    </row>
    <row r="69" spans="2:19">
      <c r="B69" s="4" t="s">
        <v>516</v>
      </c>
      <c r="E69" s="4" t="s">
        <v>360</v>
      </c>
      <c r="F69" s="720">
        <f ca="1">'[113]Rentals at Actual Rates'!F69</f>
        <v>15.77</v>
      </c>
      <c r="G69" s="732">
        <f t="shared" ca="1" si="14"/>
        <v>15.77</v>
      </c>
      <c r="H69" s="732">
        <f t="shared" ca="1" si="14"/>
        <v>15.77</v>
      </c>
      <c r="I69" s="732">
        <f t="shared" ca="1" si="14"/>
        <v>15.77</v>
      </c>
      <c r="J69" s="346">
        <f t="shared" ca="1" si="14"/>
        <v>15.77</v>
      </c>
      <c r="K69" s="346">
        <f t="shared" ca="1" si="14"/>
        <v>15.77</v>
      </c>
      <c r="L69" s="346">
        <f t="shared" ca="1" si="14"/>
        <v>15.77</v>
      </c>
      <c r="M69" s="346">
        <f t="shared" ca="1" si="14"/>
        <v>15.77</v>
      </c>
      <c r="N69" s="346">
        <f t="shared" ca="1" si="14"/>
        <v>15.77</v>
      </c>
      <c r="O69" s="346">
        <f t="shared" ca="1" si="14"/>
        <v>15.77</v>
      </c>
      <c r="P69" s="346">
        <f t="shared" ca="1" si="14"/>
        <v>15.77</v>
      </c>
      <c r="Q69" s="346">
        <f t="shared" ca="1" si="14"/>
        <v>15.77</v>
      </c>
      <c r="R69" s="745"/>
    </row>
    <row r="70" spans="2:19">
      <c r="F70" s="12"/>
      <c r="G70" s="12"/>
      <c r="H70" s="12"/>
      <c r="I70" s="12"/>
    </row>
    <row r="71" spans="2:19">
      <c r="B71" s="231" t="s">
        <v>350</v>
      </c>
      <c r="F71" s="104"/>
      <c r="G71" s="104"/>
      <c r="H71" s="104"/>
      <c r="I71" s="104"/>
      <c r="J71" s="104"/>
      <c r="K71" s="104"/>
      <c r="L71" s="104"/>
      <c r="M71" s="104"/>
      <c r="N71" s="104"/>
      <c r="O71" s="104"/>
      <c r="P71" s="104"/>
      <c r="Q71" s="104"/>
    </row>
    <row r="72" spans="2:19" s="12" customFormat="1">
      <c r="B72" s="12" t="s">
        <v>513</v>
      </c>
      <c r="E72" s="12" t="s">
        <v>517</v>
      </c>
      <c r="F72" s="743">
        <f ca="1">'[113]Rentals at Actual Rates'!F72</f>
        <v>1216</v>
      </c>
      <c r="G72" s="743">
        <f ca="1">'[113]Rentals at Actual Rates'!G72</f>
        <v>1187</v>
      </c>
      <c r="H72" s="743">
        <f ca="1">'[113]Rentals at Actual Rates'!H72</f>
        <v>1193</v>
      </c>
      <c r="I72" s="743">
        <f ca="1">'[113]Rentals at Actual Rates'!I72</f>
        <v>1168</v>
      </c>
      <c r="J72" s="743">
        <f ca="1">'[113]Rentals at Actual Rates'!J72</f>
        <v>1149</v>
      </c>
      <c r="K72" s="743">
        <f ca="1">'[113]Rentals at Actual Rates'!K72</f>
        <v>1148</v>
      </c>
      <c r="L72" s="743">
        <f ca="1">'[113]Rentals at Actual Rates'!L72</f>
        <v>1147</v>
      </c>
      <c r="M72" s="743">
        <f ca="1">'[113]Rentals at Actual Rates'!M72</f>
        <v>1136</v>
      </c>
      <c r="N72" s="743">
        <f ca="1">'[113]Rentals at Actual Rates'!N72</f>
        <v>1133</v>
      </c>
      <c r="O72" s="743">
        <f ca="1">'[113]Rentals at Actual Rates'!O72</f>
        <v>1128</v>
      </c>
      <c r="P72" s="743">
        <f ca="1">'[113]Rentals at Actual Rates'!P72</f>
        <v>1121</v>
      </c>
      <c r="Q72" s="743">
        <f ca="1">'[113]Rentals at Actual Rates'!Q72</f>
        <v>1103</v>
      </c>
      <c r="R72" s="716">
        <f ca="1">SUM(F72:Q72)</f>
        <v>13829</v>
      </c>
      <c r="S72" s="117"/>
    </row>
    <row r="73" spans="2:19" s="12" customFormat="1">
      <c r="B73" s="12" t="s">
        <v>514</v>
      </c>
      <c r="E73" s="12" t="s">
        <v>517</v>
      </c>
      <c r="F73" s="743">
        <f ca="1">'[113]Rentals at Actual Rates'!F73</f>
        <v>76</v>
      </c>
      <c r="G73" s="743">
        <f ca="1">'[113]Rentals at Actual Rates'!G73</f>
        <v>76</v>
      </c>
      <c r="H73" s="743">
        <f ca="1">'[113]Rentals at Actual Rates'!H73</f>
        <v>77</v>
      </c>
      <c r="I73" s="743">
        <f ca="1">'[113]Rentals at Actual Rates'!I73</f>
        <v>76</v>
      </c>
      <c r="J73" s="743">
        <f ca="1">'[113]Rentals at Actual Rates'!J73</f>
        <v>77</v>
      </c>
      <c r="K73" s="743">
        <f ca="1">'[113]Rentals at Actual Rates'!K73</f>
        <v>77</v>
      </c>
      <c r="L73" s="743">
        <f ca="1">'[113]Rentals at Actual Rates'!L73</f>
        <v>79</v>
      </c>
      <c r="M73" s="743">
        <f ca="1">'[113]Rentals at Actual Rates'!M73</f>
        <v>74</v>
      </c>
      <c r="N73" s="743">
        <f ca="1">'[113]Rentals at Actual Rates'!N73</f>
        <v>74</v>
      </c>
      <c r="O73" s="743">
        <f ca="1">'[113]Rentals at Actual Rates'!O73</f>
        <v>75</v>
      </c>
      <c r="P73" s="743">
        <f ca="1">'[113]Rentals at Actual Rates'!P73</f>
        <v>74</v>
      </c>
      <c r="Q73" s="743">
        <f ca="1">'[113]Rentals at Actual Rates'!Q73</f>
        <v>74</v>
      </c>
      <c r="R73" s="716">
        <f t="shared" ref="R73:R75" ca="1" si="15">SUM(F73:Q73)</f>
        <v>909</v>
      </c>
      <c r="S73" s="117"/>
    </row>
    <row r="74" spans="2:19" s="12" customFormat="1">
      <c r="B74" s="12" t="s">
        <v>515</v>
      </c>
      <c r="E74" s="12" t="s">
        <v>517</v>
      </c>
      <c r="F74" s="743">
        <f ca="1">'[113]Rentals at Actual Rates'!F74</f>
        <v>48</v>
      </c>
      <c r="G74" s="743">
        <f ca="1">'[113]Rentals at Actual Rates'!G74</f>
        <v>48</v>
      </c>
      <c r="H74" s="743">
        <f ca="1">'[113]Rentals at Actual Rates'!H74</f>
        <v>48</v>
      </c>
      <c r="I74" s="743">
        <f ca="1">'[113]Rentals at Actual Rates'!I74</f>
        <v>50</v>
      </c>
      <c r="J74" s="743">
        <f ca="1">'[113]Rentals at Actual Rates'!J74</f>
        <v>49</v>
      </c>
      <c r="K74" s="743">
        <f ca="1">'[113]Rentals at Actual Rates'!K74</f>
        <v>50</v>
      </c>
      <c r="L74" s="743">
        <f ca="1">'[113]Rentals at Actual Rates'!L74</f>
        <v>50</v>
      </c>
      <c r="M74" s="743">
        <f ca="1">'[113]Rentals at Actual Rates'!M74</f>
        <v>48</v>
      </c>
      <c r="N74" s="743">
        <f ca="1">'[113]Rentals at Actual Rates'!N74</f>
        <v>53</v>
      </c>
      <c r="O74" s="743">
        <f ca="1">'[113]Rentals at Actual Rates'!O74</f>
        <v>48</v>
      </c>
      <c r="P74" s="743">
        <f ca="1">'[113]Rentals at Actual Rates'!P74</f>
        <v>47</v>
      </c>
      <c r="Q74" s="743">
        <f ca="1">'[113]Rentals at Actual Rates'!Q74</f>
        <v>49</v>
      </c>
      <c r="R74" s="716">
        <f t="shared" ca="1" si="15"/>
        <v>588</v>
      </c>
      <c r="S74" s="117"/>
    </row>
    <row r="75" spans="2:19" s="12" customFormat="1">
      <c r="B75" s="12" t="s">
        <v>516</v>
      </c>
      <c r="E75" s="12" t="s">
        <v>517</v>
      </c>
      <c r="F75" s="743">
        <f ca="1">'[113]Rentals at Actual Rates'!F75</f>
        <v>1997</v>
      </c>
      <c r="G75" s="743">
        <f ca="1">'[113]Rentals at Actual Rates'!G75</f>
        <v>1986</v>
      </c>
      <c r="H75" s="743">
        <f ca="1">'[113]Rentals at Actual Rates'!H75</f>
        <v>1972</v>
      </c>
      <c r="I75" s="743">
        <f ca="1">'[113]Rentals at Actual Rates'!I75</f>
        <v>1955</v>
      </c>
      <c r="J75" s="743">
        <f ca="1">'[113]Rentals at Actual Rates'!J75</f>
        <v>1922</v>
      </c>
      <c r="K75" s="743">
        <f ca="1">'[113]Rentals at Actual Rates'!K75</f>
        <v>1921</v>
      </c>
      <c r="L75" s="743">
        <f ca="1">'[113]Rentals at Actual Rates'!L75</f>
        <v>1895</v>
      </c>
      <c r="M75" s="743">
        <f ca="1">'[113]Rentals at Actual Rates'!M75</f>
        <v>1886</v>
      </c>
      <c r="N75" s="743">
        <f ca="1">'[113]Rentals at Actual Rates'!N75</f>
        <v>1869</v>
      </c>
      <c r="O75" s="743">
        <f ca="1">'[113]Rentals at Actual Rates'!O75</f>
        <v>1876</v>
      </c>
      <c r="P75" s="743">
        <f ca="1">'[113]Rentals at Actual Rates'!P75</f>
        <v>1852</v>
      </c>
      <c r="Q75" s="743">
        <f ca="1">'[113]Rentals at Actual Rates'!Q75</f>
        <v>1809</v>
      </c>
      <c r="R75" s="716">
        <f t="shared" ca="1" si="15"/>
        <v>22940</v>
      </c>
      <c r="S75" s="117"/>
    </row>
    <row r="76" spans="2:19">
      <c r="B76" s="4" t="s">
        <v>503</v>
      </c>
      <c r="F76" s="109">
        <f t="shared" ref="F76:K76" ca="1" si="16">SUM(F72:F75)</f>
        <v>3337</v>
      </c>
      <c r="G76" s="109">
        <f t="shared" ca="1" si="16"/>
        <v>3297</v>
      </c>
      <c r="H76" s="109">
        <f t="shared" ca="1" si="16"/>
        <v>3290</v>
      </c>
      <c r="I76" s="109">
        <f t="shared" ca="1" si="16"/>
        <v>3249</v>
      </c>
      <c r="J76" s="109">
        <f t="shared" ca="1" si="16"/>
        <v>3197</v>
      </c>
      <c r="K76" s="109">
        <f t="shared" ca="1" si="16"/>
        <v>3196</v>
      </c>
      <c r="L76" s="109">
        <f ca="1">SUM(L72:L75)</f>
        <v>3171</v>
      </c>
      <c r="M76" s="109">
        <f ca="1">SUM(M72:M75)</f>
        <v>3144</v>
      </c>
      <c r="N76" s="109">
        <f ca="1">SUM(N72:N75)</f>
        <v>3129</v>
      </c>
      <c r="O76" s="109">
        <f t="shared" ref="O76:Q76" ca="1" si="17">SUM(O72:O75)</f>
        <v>3127</v>
      </c>
      <c r="P76" s="109">
        <f t="shared" ca="1" si="17"/>
        <v>3094</v>
      </c>
      <c r="Q76" s="109">
        <f t="shared" ca="1" si="17"/>
        <v>3035</v>
      </c>
      <c r="R76" s="109">
        <f ca="1">SUM(R72:R75)</f>
        <v>38266</v>
      </c>
    </row>
    <row r="78" spans="2:19">
      <c r="B78" s="231" t="s">
        <v>353</v>
      </c>
    </row>
    <row r="79" spans="2:19">
      <c r="B79" s="4" t="s">
        <v>513</v>
      </c>
      <c r="E79" s="4" t="s">
        <v>360</v>
      </c>
      <c r="F79" s="15">
        <f t="shared" ref="F79:Q82" ca="1" si="18">F66*F72</f>
        <v>12561.28</v>
      </c>
      <c r="G79" s="15">
        <f t="shared" ca="1" si="18"/>
        <v>12261.710000000001</v>
      </c>
      <c r="H79" s="15">
        <f t="shared" ca="1" si="18"/>
        <v>12323.69</v>
      </c>
      <c r="I79" s="15">
        <f t="shared" ca="1" si="18"/>
        <v>12065.44</v>
      </c>
      <c r="J79" s="15">
        <f t="shared" ca="1" si="18"/>
        <v>11869.17</v>
      </c>
      <c r="K79" s="15">
        <f t="shared" ca="1" si="18"/>
        <v>11858.84</v>
      </c>
      <c r="L79" s="15">
        <f t="shared" ca="1" si="18"/>
        <v>11848.51</v>
      </c>
      <c r="M79" s="15">
        <f t="shared" ca="1" si="18"/>
        <v>11734.88</v>
      </c>
      <c r="N79" s="15">
        <f t="shared" ca="1" si="18"/>
        <v>11703.89</v>
      </c>
      <c r="O79" s="15">
        <f t="shared" ca="1" si="18"/>
        <v>11652.24</v>
      </c>
      <c r="P79" s="15">
        <f t="shared" ca="1" si="18"/>
        <v>11579.93</v>
      </c>
      <c r="Q79" s="15">
        <f t="shared" ca="1" si="18"/>
        <v>11393.99</v>
      </c>
      <c r="R79" s="15">
        <f ca="1">SUM(F79:Q79)</f>
        <v>142853.57</v>
      </c>
    </row>
    <row r="80" spans="2:19">
      <c r="B80" s="4" t="s">
        <v>514</v>
      </c>
      <c r="E80" s="4" t="s">
        <v>360</v>
      </c>
      <c r="F80" s="15">
        <f t="shared" ca="1" si="18"/>
        <v>2140.92</v>
      </c>
      <c r="G80" s="15">
        <f t="shared" ca="1" si="18"/>
        <v>2140.92</v>
      </c>
      <c r="H80" s="15">
        <f t="shared" ca="1" si="18"/>
        <v>2169.09</v>
      </c>
      <c r="I80" s="15">
        <f t="shared" ca="1" si="18"/>
        <v>2140.92</v>
      </c>
      <c r="J80" s="15">
        <f t="shared" ca="1" si="18"/>
        <v>2169.09</v>
      </c>
      <c r="K80" s="15">
        <f t="shared" ca="1" si="18"/>
        <v>2169.09</v>
      </c>
      <c r="L80" s="15">
        <f t="shared" ca="1" si="18"/>
        <v>2225.4300000000003</v>
      </c>
      <c r="M80" s="15">
        <f t="shared" ca="1" si="18"/>
        <v>2084.58</v>
      </c>
      <c r="N80" s="15">
        <f t="shared" ca="1" si="18"/>
        <v>2084.58</v>
      </c>
      <c r="O80" s="15">
        <f t="shared" ca="1" si="18"/>
        <v>2112.75</v>
      </c>
      <c r="P80" s="15">
        <f t="shared" ca="1" si="18"/>
        <v>2084.58</v>
      </c>
      <c r="Q80" s="15">
        <f t="shared" ca="1" si="18"/>
        <v>2084.58</v>
      </c>
      <c r="R80" s="15">
        <f t="shared" ref="R80:R82" ca="1" si="19">SUM(F80:Q80)</f>
        <v>25606.530000000006</v>
      </c>
    </row>
    <row r="81" spans="2:20">
      <c r="B81" s="4" t="s">
        <v>515</v>
      </c>
      <c r="E81" s="4" t="s">
        <v>360</v>
      </c>
      <c r="F81" s="15">
        <f t="shared" ca="1" si="18"/>
        <v>1833.6000000000001</v>
      </c>
      <c r="G81" s="15">
        <f t="shared" ca="1" si="18"/>
        <v>1833.6000000000001</v>
      </c>
      <c r="H81" s="15">
        <f t="shared" ca="1" si="18"/>
        <v>1833.6000000000001</v>
      </c>
      <c r="I81" s="15">
        <f t="shared" ca="1" si="18"/>
        <v>1910.0000000000002</v>
      </c>
      <c r="J81" s="15">
        <f t="shared" ca="1" si="18"/>
        <v>1871.8000000000002</v>
      </c>
      <c r="K81" s="15">
        <f t="shared" ca="1" si="18"/>
        <v>1910.0000000000002</v>
      </c>
      <c r="L81" s="15">
        <f t="shared" ca="1" si="18"/>
        <v>1910.0000000000002</v>
      </c>
      <c r="M81" s="15">
        <f t="shared" ca="1" si="18"/>
        <v>1833.6000000000001</v>
      </c>
      <c r="N81" s="15">
        <f t="shared" ca="1" si="18"/>
        <v>2024.6000000000001</v>
      </c>
      <c r="O81" s="15">
        <f t="shared" ca="1" si="18"/>
        <v>1833.6000000000001</v>
      </c>
      <c r="P81" s="15">
        <f t="shared" ca="1" si="18"/>
        <v>1795.4</v>
      </c>
      <c r="Q81" s="15">
        <f t="shared" ca="1" si="18"/>
        <v>1871.8000000000002</v>
      </c>
      <c r="R81" s="15">
        <f t="shared" ca="1" si="19"/>
        <v>22461.599999999999</v>
      </c>
    </row>
    <row r="82" spans="2:20">
      <c r="B82" s="4" t="s">
        <v>516</v>
      </c>
      <c r="E82" s="4" t="s">
        <v>360</v>
      </c>
      <c r="F82" s="15">
        <f t="shared" ca="1" si="18"/>
        <v>31492.69</v>
      </c>
      <c r="G82" s="15">
        <f t="shared" ca="1" si="18"/>
        <v>31319.219999999998</v>
      </c>
      <c r="H82" s="15">
        <f t="shared" ca="1" si="18"/>
        <v>31098.44</v>
      </c>
      <c r="I82" s="15">
        <f t="shared" ca="1" si="18"/>
        <v>30830.35</v>
      </c>
      <c r="J82" s="15">
        <f t="shared" ca="1" si="18"/>
        <v>30309.94</v>
      </c>
      <c r="K82" s="15">
        <f t="shared" ca="1" si="18"/>
        <v>30294.17</v>
      </c>
      <c r="L82" s="15">
        <f t="shared" ca="1" si="18"/>
        <v>29884.149999999998</v>
      </c>
      <c r="M82" s="15">
        <f t="shared" ca="1" si="18"/>
        <v>29742.219999999998</v>
      </c>
      <c r="N82" s="15">
        <f t="shared" ca="1" si="18"/>
        <v>29474.13</v>
      </c>
      <c r="O82" s="15">
        <f t="shared" ca="1" si="18"/>
        <v>29584.52</v>
      </c>
      <c r="P82" s="15">
        <f t="shared" ca="1" si="18"/>
        <v>29206.04</v>
      </c>
      <c r="Q82" s="15">
        <f t="shared" ca="1" si="18"/>
        <v>28527.93</v>
      </c>
      <c r="R82" s="15">
        <f t="shared" ca="1" si="19"/>
        <v>361763.8</v>
      </c>
    </row>
    <row r="83" spans="2:20">
      <c r="B83" s="4" t="s">
        <v>357</v>
      </c>
      <c r="F83" s="54">
        <f t="shared" ref="F83:K83" ca="1" si="20">SUM(F79:F82)</f>
        <v>48028.49</v>
      </c>
      <c r="G83" s="54">
        <f t="shared" ca="1" si="20"/>
        <v>47555.45</v>
      </c>
      <c r="H83" s="54">
        <f t="shared" ca="1" si="20"/>
        <v>47424.82</v>
      </c>
      <c r="I83" s="54">
        <f t="shared" ca="1" si="20"/>
        <v>46946.71</v>
      </c>
      <c r="J83" s="54">
        <f t="shared" ca="1" si="20"/>
        <v>46220</v>
      </c>
      <c r="K83" s="54">
        <f t="shared" ca="1" si="20"/>
        <v>46232.1</v>
      </c>
      <c r="L83" s="54">
        <f ca="1">SUM(L79:L82)</f>
        <v>45868.09</v>
      </c>
      <c r="M83" s="54">
        <f ca="1">SUM(M79:M82)</f>
        <v>45395.28</v>
      </c>
      <c r="N83" s="54">
        <f ca="1">SUM(N79:N82)</f>
        <v>45287.199999999997</v>
      </c>
      <c r="O83" s="54">
        <f t="shared" ref="O83:Q83" ca="1" si="21">SUM(O79:O82)</f>
        <v>45183.11</v>
      </c>
      <c r="P83" s="54">
        <f t="shared" ca="1" si="21"/>
        <v>44665.95</v>
      </c>
      <c r="Q83" s="54">
        <f t="shared" ca="1" si="21"/>
        <v>43878.3</v>
      </c>
      <c r="R83" s="54">
        <f ca="1">SUM(R79:R82)</f>
        <v>552685.5</v>
      </c>
    </row>
    <row r="84" spans="2:20">
      <c r="F84" s="15"/>
      <c r="G84" s="15"/>
      <c r="H84" s="15"/>
      <c r="I84" s="15"/>
      <c r="J84" s="15"/>
      <c r="K84" s="15"/>
      <c r="L84" s="15"/>
      <c r="M84" s="15"/>
      <c r="N84" s="15"/>
      <c r="O84" s="15"/>
      <c r="P84" s="15"/>
      <c r="Q84" s="15"/>
      <c r="R84" s="15"/>
    </row>
    <row r="85" spans="2:20">
      <c r="B85" s="231" t="s">
        <v>418</v>
      </c>
    </row>
    <row r="86" spans="2:20">
      <c r="B86" s="231" t="s">
        <v>419</v>
      </c>
    </row>
    <row r="87" spans="2:20">
      <c r="B87" s="4" t="s">
        <v>518</v>
      </c>
      <c r="D87" s="4">
        <v>71</v>
      </c>
      <c r="F87" s="104">
        <f t="shared" ref="F87:K87" ca="1" si="22">F23</f>
        <v>27901</v>
      </c>
      <c r="G87" s="104">
        <f t="shared" ca="1" si="22"/>
        <v>27750</v>
      </c>
      <c r="H87" s="104">
        <f t="shared" ca="1" si="22"/>
        <v>27679</v>
      </c>
      <c r="I87" s="104">
        <f t="shared" ca="1" si="22"/>
        <v>27537</v>
      </c>
      <c r="J87" s="104">
        <f t="shared" ca="1" si="22"/>
        <v>27397</v>
      </c>
      <c r="K87" s="104">
        <f t="shared" ca="1" si="22"/>
        <v>27316</v>
      </c>
      <c r="L87" s="104">
        <f ca="1">L23</f>
        <v>27232</v>
      </c>
      <c r="M87" s="104">
        <f ca="1">M23</f>
        <v>27100</v>
      </c>
      <c r="N87" s="104">
        <f ca="1">N23</f>
        <v>27027</v>
      </c>
      <c r="O87" s="104">
        <f t="shared" ref="O87:Q87" ca="1" si="23">O23</f>
        <v>26900</v>
      </c>
      <c r="P87" s="104">
        <f t="shared" ca="1" si="23"/>
        <v>26704</v>
      </c>
      <c r="Q87" s="104">
        <f t="shared" ca="1" si="23"/>
        <v>26510</v>
      </c>
      <c r="R87" s="104">
        <f ca="1">R23</f>
        <v>327053</v>
      </c>
    </row>
    <row r="88" spans="2:20">
      <c r="B88" s="4" t="s">
        <v>519</v>
      </c>
      <c r="D88" s="4">
        <v>72</v>
      </c>
      <c r="F88" s="104">
        <f t="shared" ref="F88:K88" ca="1" si="24">F52</f>
        <v>2718</v>
      </c>
      <c r="G88" s="104">
        <f t="shared" ca="1" si="24"/>
        <v>2687</v>
      </c>
      <c r="H88" s="104">
        <f t="shared" ca="1" si="24"/>
        <v>2676</v>
      </c>
      <c r="I88" s="104">
        <f t="shared" ca="1" si="24"/>
        <v>2672</v>
      </c>
      <c r="J88" s="104">
        <f t="shared" ca="1" si="24"/>
        <v>2672</v>
      </c>
      <c r="K88" s="104">
        <f t="shared" ca="1" si="24"/>
        <v>2660</v>
      </c>
      <c r="L88" s="104">
        <f ca="1">L52</f>
        <v>2655</v>
      </c>
      <c r="M88" s="104">
        <f ca="1">M52</f>
        <v>2637</v>
      </c>
      <c r="N88" s="104">
        <f ca="1">N52</f>
        <v>2675</v>
      </c>
      <c r="O88" s="104">
        <f t="shared" ref="O88:Q88" ca="1" si="25">O52</f>
        <v>2637</v>
      </c>
      <c r="P88" s="104">
        <f t="shared" ca="1" si="25"/>
        <v>2637</v>
      </c>
      <c r="Q88" s="104">
        <f t="shared" ca="1" si="25"/>
        <v>2617</v>
      </c>
      <c r="R88" s="104">
        <f ca="1">R52</f>
        <v>31943</v>
      </c>
    </row>
    <row r="89" spans="2:20">
      <c r="B89" s="4" t="s">
        <v>520</v>
      </c>
      <c r="D89" s="4">
        <v>74</v>
      </c>
      <c r="F89" s="104">
        <f t="shared" ref="F89:K89" ca="1" si="26">F76</f>
        <v>3337</v>
      </c>
      <c r="G89" s="104">
        <f t="shared" ca="1" si="26"/>
        <v>3297</v>
      </c>
      <c r="H89" s="104">
        <f t="shared" ca="1" si="26"/>
        <v>3290</v>
      </c>
      <c r="I89" s="104">
        <f t="shared" ca="1" si="26"/>
        <v>3249</v>
      </c>
      <c r="J89" s="104">
        <f t="shared" ca="1" si="26"/>
        <v>3197</v>
      </c>
      <c r="K89" s="104">
        <f t="shared" ca="1" si="26"/>
        <v>3196</v>
      </c>
      <c r="L89" s="104">
        <f ca="1">L76</f>
        <v>3171</v>
      </c>
      <c r="M89" s="104">
        <f ca="1">M76</f>
        <v>3144</v>
      </c>
      <c r="N89" s="104">
        <f ca="1">N76</f>
        <v>3129</v>
      </c>
      <c r="O89" s="104">
        <f t="shared" ref="O89:Q89" ca="1" si="27">O76</f>
        <v>3127</v>
      </c>
      <c r="P89" s="104">
        <f t="shared" ca="1" si="27"/>
        <v>3094</v>
      </c>
      <c r="Q89" s="104">
        <f t="shared" ca="1" si="27"/>
        <v>3035</v>
      </c>
      <c r="R89" s="104">
        <f ca="1">R76</f>
        <v>38266</v>
      </c>
    </row>
    <row r="90" spans="2:20">
      <c r="B90" s="4" t="s">
        <v>521</v>
      </c>
      <c r="F90" s="109">
        <f t="shared" ref="F90:K90" ca="1" si="28">SUM(F87:F89)</f>
        <v>33956</v>
      </c>
      <c r="G90" s="109">
        <f t="shared" ca="1" si="28"/>
        <v>33734</v>
      </c>
      <c r="H90" s="109">
        <f t="shared" ca="1" si="28"/>
        <v>33645</v>
      </c>
      <c r="I90" s="109">
        <f t="shared" ca="1" si="28"/>
        <v>33458</v>
      </c>
      <c r="J90" s="109">
        <f t="shared" ca="1" si="28"/>
        <v>33266</v>
      </c>
      <c r="K90" s="109">
        <f t="shared" ca="1" si="28"/>
        <v>33172</v>
      </c>
      <c r="L90" s="109">
        <f ca="1">SUM(L87:L89)</f>
        <v>33058</v>
      </c>
      <c r="M90" s="109">
        <f ca="1">SUM(M87:M89)</f>
        <v>32881</v>
      </c>
      <c r="N90" s="109">
        <f ca="1">SUM(N87:N89)</f>
        <v>32831</v>
      </c>
      <c r="O90" s="109">
        <f t="shared" ref="O90:Q90" ca="1" si="29">SUM(O87:O89)</f>
        <v>32664</v>
      </c>
      <c r="P90" s="109">
        <f t="shared" ca="1" si="29"/>
        <v>32435</v>
      </c>
      <c r="Q90" s="109">
        <f t="shared" ca="1" si="29"/>
        <v>32162</v>
      </c>
      <c r="R90" s="109">
        <f ca="1">SUM(R87:R89)</f>
        <v>397262</v>
      </c>
    </row>
    <row r="92" spans="2:20">
      <c r="B92" s="231" t="s">
        <v>522</v>
      </c>
    </row>
    <row r="93" spans="2:20">
      <c r="B93" s="4" t="s">
        <v>518</v>
      </c>
      <c r="D93" s="4">
        <v>71</v>
      </c>
      <c r="E93" s="15"/>
      <c r="F93" s="15">
        <f t="shared" ref="F93:K93" ca="1" si="30">F32</f>
        <v>334542.3</v>
      </c>
      <c r="G93" s="15">
        <f t="shared" ca="1" si="30"/>
        <v>332635.95</v>
      </c>
      <c r="H93" s="15">
        <f t="shared" ca="1" si="30"/>
        <v>331756.29999999993</v>
      </c>
      <c r="I93" s="15">
        <f t="shared" ca="1" si="30"/>
        <v>329975.12999999995</v>
      </c>
      <c r="J93" s="15">
        <f t="shared" ca="1" si="30"/>
        <v>328429.92</v>
      </c>
      <c r="K93" s="15">
        <f t="shared" ca="1" si="30"/>
        <v>327264.76</v>
      </c>
      <c r="L93" s="15">
        <f ca="1">L32</f>
        <v>326247.71000000002</v>
      </c>
      <c r="M93" s="15">
        <f ca="1">M32</f>
        <v>324539.34999999998</v>
      </c>
      <c r="N93" s="15">
        <f ca="1">N32</f>
        <v>323680.12</v>
      </c>
      <c r="O93" s="15">
        <f t="shared" ref="O93:Q93" ca="1" si="31">O32</f>
        <v>322099.03999999998</v>
      </c>
      <c r="P93" s="15">
        <f t="shared" ca="1" si="31"/>
        <v>319639.39</v>
      </c>
      <c r="Q93" s="15">
        <f t="shared" ca="1" si="31"/>
        <v>317230.46000000002</v>
      </c>
      <c r="R93" s="15">
        <f ca="1">SUM(F93:Q93)</f>
        <v>3918040.43</v>
      </c>
      <c r="S93" s="55"/>
      <c r="T93" s="15"/>
    </row>
    <row r="94" spans="2:20">
      <c r="B94" s="4" t="s">
        <v>519</v>
      </c>
      <c r="D94" s="4">
        <v>72</v>
      </c>
      <c r="E94" s="15"/>
      <c r="F94" s="15">
        <f t="shared" ref="F94:K94" ca="1" si="32">F62</f>
        <v>133537.89000000001</v>
      </c>
      <c r="G94" s="15">
        <f t="shared" ca="1" si="32"/>
        <v>131989.96999999997</v>
      </c>
      <c r="H94" s="15">
        <f t="shared" ca="1" si="32"/>
        <v>131346.72999999998</v>
      </c>
      <c r="I94" s="15">
        <f t="shared" ca="1" si="32"/>
        <v>131275.77999999997</v>
      </c>
      <c r="J94" s="15">
        <f t="shared" ca="1" si="32"/>
        <v>131103.15</v>
      </c>
      <c r="K94" s="15">
        <f t="shared" ca="1" si="32"/>
        <v>130790.31999999999</v>
      </c>
      <c r="L94" s="15">
        <f ca="1">L62</f>
        <v>130377.33</v>
      </c>
      <c r="M94" s="15">
        <f ca="1">M62</f>
        <v>129703.40000000001</v>
      </c>
      <c r="N94" s="15">
        <f ca="1">N62</f>
        <v>131800.22999999998</v>
      </c>
      <c r="O94" s="15">
        <f t="shared" ref="O94:Q94" ca="1" si="33">O62</f>
        <v>129768.3</v>
      </c>
      <c r="P94" s="15">
        <f t="shared" ca="1" si="33"/>
        <v>130064.67</v>
      </c>
      <c r="Q94" s="15">
        <f t="shared" ca="1" si="33"/>
        <v>129064.76</v>
      </c>
      <c r="R94" s="15">
        <f t="shared" ref="R94:R95" ca="1" si="34">SUM(F94:Q94)</f>
        <v>1570822.5299999998</v>
      </c>
      <c r="S94" s="55"/>
      <c r="T94" s="15"/>
    </row>
    <row r="95" spans="2:20">
      <c r="B95" s="4" t="s">
        <v>523</v>
      </c>
      <c r="D95" s="4">
        <v>74</v>
      </c>
      <c r="E95" s="15"/>
      <c r="F95" s="15">
        <f t="shared" ref="F95:K95" ca="1" si="35">F83</f>
        <v>48028.49</v>
      </c>
      <c r="G95" s="15">
        <f t="shared" ca="1" si="35"/>
        <v>47555.45</v>
      </c>
      <c r="H95" s="15">
        <f t="shared" ca="1" si="35"/>
        <v>47424.82</v>
      </c>
      <c r="I95" s="15">
        <f t="shared" ca="1" si="35"/>
        <v>46946.71</v>
      </c>
      <c r="J95" s="15">
        <f t="shared" ca="1" si="35"/>
        <v>46220</v>
      </c>
      <c r="K95" s="15">
        <f t="shared" ca="1" si="35"/>
        <v>46232.1</v>
      </c>
      <c r="L95" s="15">
        <f ca="1">L83</f>
        <v>45868.09</v>
      </c>
      <c r="M95" s="15">
        <f ca="1">M83</f>
        <v>45395.28</v>
      </c>
      <c r="N95" s="15">
        <f ca="1">N83</f>
        <v>45287.199999999997</v>
      </c>
      <c r="O95" s="15">
        <f t="shared" ref="O95:Q95" ca="1" si="36">O83</f>
        <v>45183.11</v>
      </c>
      <c r="P95" s="15">
        <f t="shared" ca="1" si="36"/>
        <v>44665.95</v>
      </c>
      <c r="Q95" s="15">
        <f t="shared" ca="1" si="36"/>
        <v>43878.3</v>
      </c>
      <c r="R95" s="15">
        <f t="shared" ca="1" si="34"/>
        <v>552685.50000000012</v>
      </c>
      <c r="S95" s="55"/>
      <c r="T95" s="15"/>
    </row>
    <row r="96" spans="2:20">
      <c r="B96" s="4" t="s">
        <v>524</v>
      </c>
      <c r="E96" s="55"/>
      <c r="F96" s="54">
        <f t="shared" ref="F96:K96" ca="1" si="37">SUM(F93:F95)</f>
        <v>516108.68</v>
      </c>
      <c r="G96" s="54">
        <f t="shared" ca="1" si="37"/>
        <v>512181.37</v>
      </c>
      <c r="H96" s="54">
        <f t="shared" ca="1" si="37"/>
        <v>510527.84999999992</v>
      </c>
      <c r="I96" s="54">
        <f t="shared" ca="1" si="37"/>
        <v>508197.61999999994</v>
      </c>
      <c r="J96" s="54">
        <f t="shared" ca="1" si="37"/>
        <v>505753.06999999995</v>
      </c>
      <c r="K96" s="54">
        <f t="shared" ca="1" si="37"/>
        <v>504287.18</v>
      </c>
      <c r="L96" s="54">
        <f ca="1">SUM(L93:L95)</f>
        <v>502493.13</v>
      </c>
      <c r="M96" s="54">
        <f ca="1">SUM(M93:M95)</f>
        <v>499638.03</v>
      </c>
      <c r="N96" s="54">
        <f ca="1">SUM(N93:N95)</f>
        <v>500767.55</v>
      </c>
      <c r="O96" s="54">
        <f t="shared" ref="O96:Q96" ca="1" si="38">SUM(O93:O95)</f>
        <v>497050.44999999995</v>
      </c>
      <c r="P96" s="54">
        <f t="shared" ca="1" si="38"/>
        <v>494370.01</v>
      </c>
      <c r="Q96" s="54">
        <f t="shared" ca="1" si="38"/>
        <v>490173.52</v>
      </c>
      <c r="R96" s="54">
        <f ca="1">SUM(R93:R95)</f>
        <v>6041548.46</v>
      </c>
      <c r="S96" s="55"/>
      <c r="T96" s="15"/>
    </row>
    <row r="97" spans="5:21">
      <c r="E97" s="15"/>
      <c r="F97" s="15"/>
      <c r="G97" s="15"/>
      <c r="H97" s="15"/>
      <c r="I97" s="15"/>
      <c r="J97" s="15"/>
      <c r="K97" s="15"/>
      <c r="L97" s="15"/>
      <c r="M97" s="15"/>
      <c r="N97" s="15"/>
      <c r="O97" s="15"/>
      <c r="P97" s="15"/>
      <c r="Q97" s="15"/>
      <c r="R97" s="15"/>
    </row>
    <row r="98" spans="5:21" s="12" customFormat="1">
      <c r="E98" s="56"/>
      <c r="F98" s="56"/>
      <c r="G98" s="56"/>
      <c r="H98" s="56"/>
      <c r="I98" s="56"/>
      <c r="J98" s="56"/>
      <c r="K98" s="56"/>
      <c r="L98" s="56"/>
      <c r="M98" s="56"/>
      <c r="N98" s="56"/>
      <c r="O98" s="56"/>
      <c r="P98" s="56"/>
      <c r="Q98" s="56"/>
      <c r="R98" s="56"/>
      <c r="S98" s="117"/>
      <c r="T98" s="56"/>
      <c r="U98" s="56"/>
    </row>
    <row r="99" spans="5:21">
      <c r="E99" s="15"/>
      <c r="F99" s="15"/>
      <c r="G99" s="15"/>
      <c r="H99" s="15"/>
      <c r="I99" s="15"/>
      <c r="J99" s="15"/>
      <c r="K99" s="15"/>
      <c r="L99" s="15"/>
      <c r="M99" s="15"/>
      <c r="N99" s="15"/>
      <c r="O99" s="15"/>
      <c r="P99" s="15"/>
      <c r="Q99" s="15"/>
      <c r="R99" s="15"/>
    </row>
    <row r="100" spans="5:21">
      <c r="E100" s="746"/>
      <c r="F100" s="747"/>
      <c r="G100" s="747"/>
      <c r="H100" s="747"/>
      <c r="I100" s="747"/>
      <c r="J100" s="747"/>
      <c r="K100" s="747"/>
      <c r="L100" s="747"/>
      <c r="M100" s="747"/>
      <c r="N100" s="747"/>
      <c r="O100" s="747"/>
      <c r="P100" s="747"/>
      <c r="Q100" s="747"/>
      <c r="R100" s="747"/>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8"/>
  <sheetViews>
    <sheetView workbookViewId="0"/>
  </sheetViews>
  <sheetFormatPr defaultRowHeight="13.2"/>
  <cols>
    <col min="1" max="1" width="9.109375" style="750"/>
    <col min="2" max="2" width="5" style="750" bestFit="1" customWidth="1"/>
    <col min="3" max="3" width="54.33203125" style="750" bestFit="1" customWidth="1"/>
    <col min="4" max="5" width="17.88671875" style="750" customWidth="1"/>
    <col min="6" max="6" width="16.44140625" style="750" customWidth="1"/>
    <col min="7" max="7" width="15.33203125" style="750" customWidth="1"/>
    <col min="8" max="8" width="16.88671875" style="750" customWidth="1"/>
    <col min="9" max="9" width="12.33203125" style="750" bestFit="1" customWidth="1"/>
    <col min="10" max="257" width="9.109375" style="750"/>
    <col min="258" max="258" width="5" style="750" bestFit="1" customWidth="1"/>
    <col min="259" max="259" width="54.33203125" style="750" bestFit="1" customWidth="1"/>
    <col min="260" max="261" width="17.88671875" style="750" customWidth="1"/>
    <col min="262" max="262" width="16.44140625" style="750" customWidth="1"/>
    <col min="263" max="263" width="15.33203125" style="750" customWidth="1"/>
    <col min="264" max="264" width="16.88671875" style="750" customWidth="1"/>
    <col min="265" max="265" width="12.33203125" style="750" bestFit="1" customWidth="1"/>
    <col min="266" max="513" width="9.109375" style="750"/>
    <col min="514" max="514" width="5" style="750" bestFit="1" customWidth="1"/>
    <col min="515" max="515" width="54.33203125" style="750" bestFit="1" customWidth="1"/>
    <col min="516" max="517" width="17.88671875" style="750" customWidth="1"/>
    <col min="518" max="518" width="16.44140625" style="750" customWidth="1"/>
    <col min="519" max="519" width="15.33203125" style="750" customWidth="1"/>
    <col min="520" max="520" width="16.88671875" style="750" customWidth="1"/>
    <col min="521" max="521" width="12.33203125" style="750" bestFit="1" customWidth="1"/>
    <col min="522" max="769" width="9.109375" style="750"/>
    <col min="770" max="770" width="5" style="750" bestFit="1" customWidth="1"/>
    <col min="771" max="771" width="54.33203125" style="750" bestFit="1" customWidth="1"/>
    <col min="772" max="773" width="17.88671875" style="750" customWidth="1"/>
    <col min="774" max="774" width="16.44140625" style="750" customWidth="1"/>
    <col min="775" max="775" width="15.33203125" style="750" customWidth="1"/>
    <col min="776" max="776" width="16.88671875" style="750" customWidth="1"/>
    <col min="777" max="777" width="12.33203125" style="750" bestFit="1" customWidth="1"/>
    <col min="778" max="1025" width="9.109375" style="750"/>
    <col min="1026" max="1026" width="5" style="750" bestFit="1" customWidth="1"/>
    <col min="1027" max="1027" width="54.33203125" style="750" bestFit="1" customWidth="1"/>
    <col min="1028" max="1029" width="17.88671875" style="750" customWidth="1"/>
    <col min="1030" max="1030" width="16.44140625" style="750" customWidth="1"/>
    <col min="1031" max="1031" width="15.33203125" style="750" customWidth="1"/>
    <col min="1032" max="1032" width="16.88671875" style="750" customWidth="1"/>
    <col min="1033" max="1033" width="12.33203125" style="750" bestFit="1" customWidth="1"/>
    <col min="1034" max="1281" width="9.109375" style="750"/>
    <col min="1282" max="1282" width="5" style="750" bestFit="1" customWidth="1"/>
    <col min="1283" max="1283" width="54.33203125" style="750" bestFit="1" customWidth="1"/>
    <col min="1284" max="1285" width="17.88671875" style="750" customWidth="1"/>
    <col min="1286" max="1286" width="16.44140625" style="750" customWidth="1"/>
    <col min="1287" max="1287" width="15.33203125" style="750" customWidth="1"/>
    <col min="1288" max="1288" width="16.88671875" style="750" customWidth="1"/>
    <col min="1289" max="1289" width="12.33203125" style="750" bestFit="1" customWidth="1"/>
    <col min="1290" max="1537" width="9.109375" style="750"/>
    <col min="1538" max="1538" width="5" style="750" bestFit="1" customWidth="1"/>
    <col min="1539" max="1539" width="54.33203125" style="750" bestFit="1" customWidth="1"/>
    <col min="1540" max="1541" width="17.88671875" style="750" customWidth="1"/>
    <col min="1542" max="1542" width="16.44140625" style="750" customWidth="1"/>
    <col min="1543" max="1543" width="15.33203125" style="750" customWidth="1"/>
    <col min="1544" max="1544" width="16.88671875" style="750" customWidth="1"/>
    <col min="1545" max="1545" width="12.33203125" style="750" bestFit="1" customWidth="1"/>
    <col min="1546" max="1793" width="9.109375" style="750"/>
    <col min="1794" max="1794" width="5" style="750" bestFit="1" customWidth="1"/>
    <col min="1795" max="1795" width="54.33203125" style="750" bestFit="1" customWidth="1"/>
    <col min="1796" max="1797" width="17.88671875" style="750" customWidth="1"/>
    <col min="1798" max="1798" width="16.44140625" style="750" customWidth="1"/>
    <col min="1799" max="1799" width="15.33203125" style="750" customWidth="1"/>
    <col min="1800" max="1800" width="16.88671875" style="750" customWidth="1"/>
    <col min="1801" max="1801" width="12.33203125" style="750" bestFit="1" customWidth="1"/>
    <col min="1802" max="2049" width="9.109375" style="750"/>
    <col min="2050" max="2050" width="5" style="750" bestFit="1" customWidth="1"/>
    <col min="2051" max="2051" width="54.33203125" style="750" bestFit="1" customWidth="1"/>
    <col min="2052" max="2053" width="17.88671875" style="750" customWidth="1"/>
    <col min="2054" max="2054" width="16.44140625" style="750" customWidth="1"/>
    <col min="2055" max="2055" width="15.33203125" style="750" customWidth="1"/>
    <col min="2056" max="2056" width="16.88671875" style="750" customWidth="1"/>
    <col min="2057" max="2057" width="12.33203125" style="750" bestFit="1" customWidth="1"/>
    <col min="2058" max="2305" width="9.109375" style="750"/>
    <col min="2306" max="2306" width="5" style="750" bestFit="1" customWidth="1"/>
    <col min="2307" max="2307" width="54.33203125" style="750" bestFit="1" customWidth="1"/>
    <col min="2308" max="2309" width="17.88671875" style="750" customWidth="1"/>
    <col min="2310" max="2310" width="16.44140625" style="750" customWidth="1"/>
    <col min="2311" max="2311" width="15.33203125" style="750" customWidth="1"/>
    <col min="2312" max="2312" width="16.88671875" style="750" customWidth="1"/>
    <col min="2313" max="2313" width="12.33203125" style="750" bestFit="1" customWidth="1"/>
    <col min="2314" max="2561" width="9.109375" style="750"/>
    <col min="2562" max="2562" width="5" style="750" bestFit="1" customWidth="1"/>
    <col min="2563" max="2563" width="54.33203125" style="750" bestFit="1" customWidth="1"/>
    <col min="2564" max="2565" width="17.88671875" style="750" customWidth="1"/>
    <col min="2566" max="2566" width="16.44140625" style="750" customWidth="1"/>
    <col min="2567" max="2567" width="15.33203125" style="750" customWidth="1"/>
    <col min="2568" max="2568" width="16.88671875" style="750" customWidth="1"/>
    <col min="2569" max="2569" width="12.33203125" style="750" bestFit="1" customWidth="1"/>
    <col min="2570" max="2817" width="9.109375" style="750"/>
    <col min="2818" max="2818" width="5" style="750" bestFit="1" customWidth="1"/>
    <col min="2819" max="2819" width="54.33203125" style="750" bestFit="1" customWidth="1"/>
    <col min="2820" max="2821" width="17.88671875" style="750" customWidth="1"/>
    <col min="2822" max="2822" width="16.44140625" style="750" customWidth="1"/>
    <col min="2823" max="2823" width="15.33203125" style="750" customWidth="1"/>
    <col min="2824" max="2824" width="16.88671875" style="750" customWidth="1"/>
    <col min="2825" max="2825" width="12.33203125" style="750" bestFit="1" customWidth="1"/>
    <col min="2826" max="3073" width="9.109375" style="750"/>
    <col min="3074" max="3074" width="5" style="750" bestFit="1" customWidth="1"/>
    <col min="3075" max="3075" width="54.33203125" style="750" bestFit="1" customWidth="1"/>
    <col min="3076" max="3077" width="17.88671875" style="750" customWidth="1"/>
    <col min="3078" max="3078" width="16.44140625" style="750" customWidth="1"/>
    <col min="3079" max="3079" width="15.33203125" style="750" customWidth="1"/>
    <col min="3080" max="3080" width="16.88671875" style="750" customWidth="1"/>
    <col min="3081" max="3081" width="12.33203125" style="750" bestFit="1" customWidth="1"/>
    <col min="3082" max="3329" width="9.109375" style="750"/>
    <col min="3330" max="3330" width="5" style="750" bestFit="1" customWidth="1"/>
    <col min="3331" max="3331" width="54.33203125" style="750" bestFit="1" customWidth="1"/>
    <col min="3332" max="3333" width="17.88671875" style="750" customWidth="1"/>
    <col min="3334" max="3334" width="16.44140625" style="750" customWidth="1"/>
    <col min="3335" max="3335" width="15.33203125" style="750" customWidth="1"/>
    <col min="3336" max="3336" width="16.88671875" style="750" customWidth="1"/>
    <col min="3337" max="3337" width="12.33203125" style="750" bestFit="1" customWidth="1"/>
    <col min="3338" max="3585" width="9.109375" style="750"/>
    <col min="3586" max="3586" width="5" style="750" bestFit="1" customWidth="1"/>
    <col min="3587" max="3587" width="54.33203125" style="750" bestFit="1" customWidth="1"/>
    <col min="3588" max="3589" width="17.88671875" style="750" customWidth="1"/>
    <col min="3590" max="3590" width="16.44140625" style="750" customWidth="1"/>
    <col min="3591" max="3591" width="15.33203125" style="750" customWidth="1"/>
    <col min="3592" max="3592" width="16.88671875" style="750" customWidth="1"/>
    <col min="3593" max="3593" width="12.33203125" style="750" bestFit="1" customWidth="1"/>
    <col min="3594" max="3841" width="9.109375" style="750"/>
    <col min="3842" max="3842" width="5" style="750" bestFit="1" customWidth="1"/>
    <col min="3843" max="3843" width="54.33203125" style="750" bestFit="1" customWidth="1"/>
    <col min="3844" max="3845" width="17.88671875" style="750" customWidth="1"/>
    <col min="3846" max="3846" width="16.44140625" style="750" customWidth="1"/>
    <col min="3847" max="3847" width="15.33203125" style="750" customWidth="1"/>
    <col min="3848" max="3848" width="16.88671875" style="750" customWidth="1"/>
    <col min="3849" max="3849" width="12.33203125" style="750" bestFit="1" customWidth="1"/>
    <col min="3850" max="4097" width="9.109375" style="750"/>
    <col min="4098" max="4098" width="5" style="750" bestFit="1" customWidth="1"/>
    <col min="4099" max="4099" width="54.33203125" style="750" bestFit="1" customWidth="1"/>
    <col min="4100" max="4101" width="17.88671875" style="750" customWidth="1"/>
    <col min="4102" max="4102" width="16.44140625" style="750" customWidth="1"/>
    <col min="4103" max="4103" width="15.33203125" style="750" customWidth="1"/>
    <col min="4104" max="4104" width="16.88671875" style="750" customWidth="1"/>
    <col min="4105" max="4105" width="12.33203125" style="750" bestFit="1" customWidth="1"/>
    <col min="4106" max="4353" width="9.109375" style="750"/>
    <col min="4354" max="4354" width="5" style="750" bestFit="1" customWidth="1"/>
    <col min="4355" max="4355" width="54.33203125" style="750" bestFit="1" customWidth="1"/>
    <col min="4356" max="4357" width="17.88671875" style="750" customWidth="1"/>
    <col min="4358" max="4358" width="16.44140625" style="750" customWidth="1"/>
    <col min="4359" max="4359" width="15.33203125" style="750" customWidth="1"/>
    <col min="4360" max="4360" width="16.88671875" style="750" customWidth="1"/>
    <col min="4361" max="4361" width="12.33203125" style="750" bestFit="1" customWidth="1"/>
    <col min="4362" max="4609" width="9.109375" style="750"/>
    <col min="4610" max="4610" width="5" style="750" bestFit="1" customWidth="1"/>
    <col min="4611" max="4611" width="54.33203125" style="750" bestFit="1" customWidth="1"/>
    <col min="4612" max="4613" width="17.88671875" style="750" customWidth="1"/>
    <col min="4614" max="4614" width="16.44140625" style="750" customWidth="1"/>
    <col min="4615" max="4615" width="15.33203125" style="750" customWidth="1"/>
    <col min="4616" max="4616" width="16.88671875" style="750" customWidth="1"/>
    <col min="4617" max="4617" width="12.33203125" style="750" bestFit="1" customWidth="1"/>
    <col min="4618" max="4865" width="9.109375" style="750"/>
    <col min="4866" max="4866" width="5" style="750" bestFit="1" customWidth="1"/>
    <col min="4867" max="4867" width="54.33203125" style="750" bestFit="1" customWidth="1"/>
    <col min="4868" max="4869" width="17.88671875" style="750" customWidth="1"/>
    <col min="4870" max="4870" width="16.44140625" style="750" customWidth="1"/>
    <col min="4871" max="4871" width="15.33203125" style="750" customWidth="1"/>
    <col min="4872" max="4872" width="16.88671875" style="750" customWidth="1"/>
    <col min="4873" max="4873" width="12.33203125" style="750" bestFit="1" customWidth="1"/>
    <col min="4874" max="5121" width="9.109375" style="750"/>
    <col min="5122" max="5122" width="5" style="750" bestFit="1" customWidth="1"/>
    <col min="5123" max="5123" width="54.33203125" style="750" bestFit="1" customWidth="1"/>
    <col min="5124" max="5125" width="17.88671875" style="750" customWidth="1"/>
    <col min="5126" max="5126" width="16.44140625" style="750" customWidth="1"/>
    <col min="5127" max="5127" width="15.33203125" style="750" customWidth="1"/>
    <col min="5128" max="5128" width="16.88671875" style="750" customWidth="1"/>
    <col min="5129" max="5129" width="12.33203125" style="750" bestFit="1" customWidth="1"/>
    <col min="5130" max="5377" width="9.109375" style="750"/>
    <col min="5378" max="5378" width="5" style="750" bestFit="1" customWidth="1"/>
    <col min="5379" max="5379" width="54.33203125" style="750" bestFit="1" customWidth="1"/>
    <col min="5380" max="5381" width="17.88671875" style="750" customWidth="1"/>
    <col min="5382" max="5382" width="16.44140625" style="750" customWidth="1"/>
    <col min="5383" max="5383" width="15.33203125" style="750" customWidth="1"/>
    <col min="5384" max="5384" width="16.88671875" style="750" customWidth="1"/>
    <col min="5385" max="5385" width="12.33203125" style="750" bestFit="1" customWidth="1"/>
    <col min="5386" max="5633" width="9.109375" style="750"/>
    <col min="5634" max="5634" width="5" style="750" bestFit="1" customWidth="1"/>
    <col min="5635" max="5635" width="54.33203125" style="750" bestFit="1" customWidth="1"/>
    <col min="5636" max="5637" width="17.88671875" style="750" customWidth="1"/>
    <col min="5638" max="5638" width="16.44140625" style="750" customWidth="1"/>
    <col min="5639" max="5639" width="15.33203125" style="750" customWidth="1"/>
    <col min="5640" max="5640" width="16.88671875" style="750" customWidth="1"/>
    <col min="5641" max="5641" width="12.33203125" style="750" bestFit="1" customWidth="1"/>
    <col min="5642" max="5889" width="9.109375" style="750"/>
    <col min="5890" max="5890" width="5" style="750" bestFit="1" customWidth="1"/>
    <col min="5891" max="5891" width="54.33203125" style="750" bestFit="1" customWidth="1"/>
    <col min="5892" max="5893" width="17.88671875" style="750" customWidth="1"/>
    <col min="5894" max="5894" width="16.44140625" style="750" customWidth="1"/>
    <col min="5895" max="5895" width="15.33203125" style="750" customWidth="1"/>
    <col min="5896" max="5896" width="16.88671875" style="750" customWidth="1"/>
    <col min="5897" max="5897" width="12.33203125" style="750" bestFit="1" customWidth="1"/>
    <col min="5898" max="6145" width="9.109375" style="750"/>
    <col min="6146" max="6146" width="5" style="750" bestFit="1" customWidth="1"/>
    <col min="6147" max="6147" width="54.33203125" style="750" bestFit="1" customWidth="1"/>
    <col min="6148" max="6149" width="17.88671875" style="750" customWidth="1"/>
    <col min="6150" max="6150" width="16.44140625" style="750" customWidth="1"/>
    <col min="6151" max="6151" width="15.33203125" style="750" customWidth="1"/>
    <col min="6152" max="6152" width="16.88671875" style="750" customWidth="1"/>
    <col min="6153" max="6153" width="12.33203125" style="750" bestFit="1" customWidth="1"/>
    <col min="6154" max="6401" width="9.109375" style="750"/>
    <col min="6402" max="6402" width="5" style="750" bestFit="1" customWidth="1"/>
    <col min="6403" max="6403" width="54.33203125" style="750" bestFit="1" customWidth="1"/>
    <col min="6404" max="6405" width="17.88671875" style="750" customWidth="1"/>
    <col min="6406" max="6406" width="16.44140625" style="750" customWidth="1"/>
    <col min="6407" max="6407" width="15.33203125" style="750" customWidth="1"/>
    <col min="6408" max="6408" width="16.88671875" style="750" customWidth="1"/>
    <col min="6409" max="6409" width="12.33203125" style="750" bestFit="1" customWidth="1"/>
    <col min="6410" max="6657" width="9.109375" style="750"/>
    <col min="6658" max="6658" width="5" style="750" bestFit="1" customWidth="1"/>
    <col min="6659" max="6659" width="54.33203125" style="750" bestFit="1" customWidth="1"/>
    <col min="6660" max="6661" width="17.88671875" style="750" customWidth="1"/>
    <col min="6662" max="6662" width="16.44140625" style="750" customWidth="1"/>
    <col min="6663" max="6663" width="15.33203125" style="750" customWidth="1"/>
    <col min="6664" max="6664" width="16.88671875" style="750" customWidth="1"/>
    <col min="6665" max="6665" width="12.33203125" style="750" bestFit="1" customWidth="1"/>
    <col min="6666" max="6913" width="9.109375" style="750"/>
    <col min="6914" max="6914" width="5" style="750" bestFit="1" customWidth="1"/>
    <col min="6915" max="6915" width="54.33203125" style="750" bestFit="1" customWidth="1"/>
    <col min="6916" max="6917" width="17.88671875" style="750" customWidth="1"/>
    <col min="6918" max="6918" width="16.44140625" style="750" customWidth="1"/>
    <col min="6919" max="6919" width="15.33203125" style="750" customWidth="1"/>
    <col min="6920" max="6920" width="16.88671875" style="750" customWidth="1"/>
    <col min="6921" max="6921" width="12.33203125" style="750" bestFit="1" customWidth="1"/>
    <col min="6922" max="7169" width="9.109375" style="750"/>
    <col min="7170" max="7170" width="5" style="750" bestFit="1" customWidth="1"/>
    <col min="7171" max="7171" width="54.33203125" style="750" bestFit="1" customWidth="1"/>
    <col min="7172" max="7173" width="17.88671875" style="750" customWidth="1"/>
    <col min="7174" max="7174" width="16.44140625" style="750" customWidth="1"/>
    <col min="7175" max="7175" width="15.33203125" style="750" customWidth="1"/>
    <col min="7176" max="7176" width="16.88671875" style="750" customWidth="1"/>
    <col min="7177" max="7177" width="12.33203125" style="750" bestFit="1" customWidth="1"/>
    <col min="7178" max="7425" width="9.109375" style="750"/>
    <col min="7426" max="7426" width="5" style="750" bestFit="1" customWidth="1"/>
    <col min="7427" max="7427" width="54.33203125" style="750" bestFit="1" customWidth="1"/>
    <col min="7428" max="7429" width="17.88671875" style="750" customWidth="1"/>
    <col min="7430" max="7430" width="16.44140625" style="750" customWidth="1"/>
    <col min="7431" max="7431" width="15.33203125" style="750" customWidth="1"/>
    <col min="7432" max="7432" width="16.88671875" style="750" customWidth="1"/>
    <col min="7433" max="7433" width="12.33203125" style="750" bestFit="1" customWidth="1"/>
    <col min="7434" max="7681" width="9.109375" style="750"/>
    <col min="7682" max="7682" width="5" style="750" bestFit="1" customWidth="1"/>
    <col min="7683" max="7683" width="54.33203125" style="750" bestFit="1" customWidth="1"/>
    <col min="7684" max="7685" width="17.88671875" style="750" customWidth="1"/>
    <col min="7686" max="7686" width="16.44140625" style="750" customWidth="1"/>
    <col min="7687" max="7687" width="15.33203125" style="750" customWidth="1"/>
    <col min="7688" max="7688" width="16.88671875" style="750" customWidth="1"/>
    <col min="7689" max="7689" width="12.33203125" style="750" bestFit="1" customWidth="1"/>
    <col min="7690" max="7937" width="9.109375" style="750"/>
    <col min="7938" max="7938" width="5" style="750" bestFit="1" customWidth="1"/>
    <col min="7939" max="7939" width="54.33203125" style="750" bestFit="1" customWidth="1"/>
    <col min="7940" max="7941" width="17.88671875" style="750" customWidth="1"/>
    <col min="7942" max="7942" width="16.44140625" style="750" customWidth="1"/>
    <col min="7943" max="7943" width="15.33203125" style="750" customWidth="1"/>
    <col min="7944" max="7944" width="16.88671875" style="750" customWidth="1"/>
    <col min="7945" max="7945" width="12.33203125" style="750" bestFit="1" customWidth="1"/>
    <col min="7946" max="8193" width="9.109375" style="750"/>
    <col min="8194" max="8194" width="5" style="750" bestFit="1" customWidth="1"/>
    <col min="8195" max="8195" width="54.33203125" style="750" bestFit="1" customWidth="1"/>
    <col min="8196" max="8197" width="17.88671875" style="750" customWidth="1"/>
    <col min="8198" max="8198" width="16.44140625" style="750" customWidth="1"/>
    <col min="8199" max="8199" width="15.33203125" style="750" customWidth="1"/>
    <col min="8200" max="8200" width="16.88671875" style="750" customWidth="1"/>
    <col min="8201" max="8201" width="12.33203125" style="750" bestFit="1" customWidth="1"/>
    <col min="8202" max="8449" width="9.109375" style="750"/>
    <col min="8450" max="8450" width="5" style="750" bestFit="1" customWidth="1"/>
    <col min="8451" max="8451" width="54.33203125" style="750" bestFit="1" customWidth="1"/>
    <col min="8452" max="8453" width="17.88671875" style="750" customWidth="1"/>
    <col min="8454" max="8454" width="16.44140625" style="750" customWidth="1"/>
    <col min="8455" max="8455" width="15.33203125" style="750" customWidth="1"/>
    <col min="8456" max="8456" width="16.88671875" style="750" customWidth="1"/>
    <col min="8457" max="8457" width="12.33203125" style="750" bestFit="1" customWidth="1"/>
    <col min="8458" max="8705" width="9.109375" style="750"/>
    <col min="8706" max="8706" width="5" style="750" bestFit="1" customWidth="1"/>
    <col min="8707" max="8707" width="54.33203125" style="750" bestFit="1" customWidth="1"/>
    <col min="8708" max="8709" width="17.88671875" style="750" customWidth="1"/>
    <col min="8710" max="8710" width="16.44140625" style="750" customWidth="1"/>
    <col min="8711" max="8711" width="15.33203125" style="750" customWidth="1"/>
    <col min="8712" max="8712" width="16.88671875" style="750" customWidth="1"/>
    <col min="8713" max="8713" width="12.33203125" style="750" bestFit="1" customWidth="1"/>
    <col min="8714" max="8961" width="9.109375" style="750"/>
    <col min="8962" max="8962" width="5" style="750" bestFit="1" customWidth="1"/>
    <col min="8963" max="8963" width="54.33203125" style="750" bestFit="1" customWidth="1"/>
    <col min="8964" max="8965" width="17.88671875" style="750" customWidth="1"/>
    <col min="8966" max="8966" width="16.44140625" style="750" customWidth="1"/>
    <col min="8967" max="8967" width="15.33203125" style="750" customWidth="1"/>
    <col min="8968" max="8968" width="16.88671875" style="750" customWidth="1"/>
    <col min="8969" max="8969" width="12.33203125" style="750" bestFit="1" customWidth="1"/>
    <col min="8970" max="9217" width="9.109375" style="750"/>
    <col min="9218" max="9218" width="5" style="750" bestFit="1" customWidth="1"/>
    <col min="9219" max="9219" width="54.33203125" style="750" bestFit="1" customWidth="1"/>
    <col min="9220" max="9221" width="17.88671875" style="750" customWidth="1"/>
    <col min="9222" max="9222" width="16.44140625" style="750" customWidth="1"/>
    <col min="9223" max="9223" width="15.33203125" style="750" customWidth="1"/>
    <col min="9224" max="9224" width="16.88671875" style="750" customWidth="1"/>
    <col min="9225" max="9225" width="12.33203125" style="750" bestFit="1" customWidth="1"/>
    <col min="9226" max="9473" width="9.109375" style="750"/>
    <col min="9474" max="9474" width="5" style="750" bestFit="1" customWidth="1"/>
    <col min="9475" max="9475" width="54.33203125" style="750" bestFit="1" customWidth="1"/>
    <col min="9476" max="9477" width="17.88671875" style="750" customWidth="1"/>
    <col min="9478" max="9478" width="16.44140625" style="750" customWidth="1"/>
    <col min="9479" max="9479" width="15.33203125" style="750" customWidth="1"/>
    <col min="9480" max="9480" width="16.88671875" style="750" customWidth="1"/>
    <col min="9481" max="9481" width="12.33203125" style="750" bestFit="1" customWidth="1"/>
    <col min="9482" max="9729" width="9.109375" style="750"/>
    <col min="9730" max="9730" width="5" style="750" bestFit="1" customWidth="1"/>
    <col min="9731" max="9731" width="54.33203125" style="750" bestFit="1" customWidth="1"/>
    <col min="9732" max="9733" width="17.88671875" style="750" customWidth="1"/>
    <col min="9734" max="9734" width="16.44140625" style="750" customWidth="1"/>
    <col min="9735" max="9735" width="15.33203125" style="750" customWidth="1"/>
    <col min="9736" max="9736" width="16.88671875" style="750" customWidth="1"/>
    <col min="9737" max="9737" width="12.33203125" style="750" bestFit="1" customWidth="1"/>
    <col min="9738" max="9985" width="9.109375" style="750"/>
    <col min="9986" max="9986" width="5" style="750" bestFit="1" customWidth="1"/>
    <col min="9987" max="9987" width="54.33203125" style="750" bestFit="1" customWidth="1"/>
    <col min="9988" max="9989" width="17.88671875" style="750" customWidth="1"/>
    <col min="9990" max="9990" width="16.44140625" style="750" customWidth="1"/>
    <col min="9991" max="9991" width="15.33203125" style="750" customWidth="1"/>
    <col min="9992" max="9992" width="16.88671875" style="750" customWidth="1"/>
    <col min="9993" max="9993" width="12.33203125" style="750" bestFit="1" customWidth="1"/>
    <col min="9994" max="10241" width="9.109375" style="750"/>
    <col min="10242" max="10242" width="5" style="750" bestFit="1" customWidth="1"/>
    <col min="10243" max="10243" width="54.33203125" style="750" bestFit="1" customWidth="1"/>
    <col min="10244" max="10245" width="17.88671875" style="750" customWidth="1"/>
    <col min="10246" max="10246" width="16.44140625" style="750" customWidth="1"/>
    <col min="10247" max="10247" width="15.33203125" style="750" customWidth="1"/>
    <col min="10248" max="10248" width="16.88671875" style="750" customWidth="1"/>
    <col min="10249" max="10249" width="12.33203125" style="750" bestFit="1" customWidth="1"/>
    <col min="10250" max="10497" width="9.109375" style="750"/>
    <col min="10498" max="10498" width="5" style="750" bestFit="1" customWidth="1"/>
    <col min="10499" max="10499" width="54.33203125" style="750" bestFit="1" customWidth="1"/>
    <col min="10500" max="10501" width="17.88671875" style="750" customWidth="1"/>
    <col min="10502" max="10502" width="16.44140625" style="750" customWidth="1"/>
    <col min="10503" max="10503" width="15.33203125" style="750" customWidth="1"/>
    <col min="10504" max="10504" width="16.88671875" style="750" customWidth="1"/>
    <col min="10505" max="10505" width="12.33203125" style="750" bestFit="1" customWidth="1"/>
    <col min="10506" max="10753" width="9.109375" style="750"/>
    <col min="10754" max="10754" width="5" style="750" bestFit="1" customWidth="1"/>
    <col min="10755" max="10755" width="54.33203125" style="750" bestFit="1" customWidth="1"/>
    <col min="10756" max="10757" width="17.88671875" style="750" customWidth="1"/>
    <col min="10758" max="10758" width="16.44140625" style="750" customWidth="1"/>
    <col min="10759" max="10759" width="15.33203125" style="750" customWidth="1"/>
    <col min="10760" max="10760" width="16.88671875" style="750" customWidth="1"/>
    <col min="10761" max="10761" width="12.33203125" style="750" bestFit="1" customWidth="1"/>
    <col min="10762" max="11009" width="9.109375" style="750"/>
    <col min="11010" max="11010" width="5" style="750" bestFit="1" customWidth="1"/>
    <col min="11011" max="11011" width="54.33203125" style="750" bestFit="1" customWidth="1"/>
    <col min="11012" max="11013" width="17.88671875" style="750" customWidth="1"/>
    <col min="11014" max="11014" width="16.44140625" style="750" customWidth="1"/>
    <col min="11015" max="11015" width="15.33203125" style="750" customWidth="1"/>
    <col min="11016" max="11016" width="16.88671875" style="750" customWidth="1"/>
    <col min="11017" max="11017" width="12.33203125" style="750" bestFit="1" customWidth="1"/>
    <col min="11018" max="11265" width="9.109375" style="750"/>
    <col min="11266" max="11266" width="5" style="750" bestFit="1" customWidth="1"/>
    <col min="11267" max="11267" width="54.33203125" style="750" bestFit="1" customWidth="1"/>
    <col min="11268" max="11269" width="17.88671875" style="750" customWidth="1"/>
    <col min="11270" max="11270" width="16.44140625" style="750" customWidth="1"/>
    <col min="11271" max="11271" width="15.33203125" style="750" customWidth="1"/>
    <col min="11272" max="11272" width="16.88671875" style="750" customWidth="1"/>
    <col min="11273" max="11273" width="12.33203125" style="750" bestFit="1" customWidth="1"/>
    <col min="11274" max="11521" width="9.109375" style="750"/>
    <col min="11522" max="11522" width="5" style="750" bestFit="1" customWidth="1"/>
    <col min="11523" max="11523" width="54.33203125" style="750" bestFit="1" customWidth="1"/>
    <col min="11524" max="11525" width="17.88671875" style="750" customWidth="1"/>
    <col min="11526" max="11526" width="16.44140625" style="750" customWidth="1"/>
    <col min="11527" max="11527" width="15.33203125" style="750" customWidth="1"/>
    <col min="11528" max="11528" width="16.88671875" style="750" customWidth="1"/>
    <col min="11529" max="11529" width="12.33203125" style="750" bestFit="1" customWidth="1"/>
    <col min="11530" max="11777" width="9.109375" style="750"/>
    <col min="11778" max="11778" width="5" style="750" bestFit="1" customWidth="1"/>
    <col min="11779" max="11779" width="54.33203125" style="750" bestFit="1" customWidth="1"/>
    <col min="11780" max="11781" width="17.88671875" style="750" customWidth="1"/>
    <col min="11782" max="11782" width="16.44140625" style="750" customWidth="1"/>
    <col min="11783" max="11783" width="15.33203125" style="750" customWidth="1"/>
    <col min="11784" max="11784" width="16.88671875" style="750" customWidth="1"/>
    <col min="11785" max="11785" width="12.33203125" style="750" bestFit="1" customWidth="1"/>
    <col min="11786" max="12033" width="9.109375" style="750"/>
    <col min="12034" max="12034" width="5" style="750" bestFit="1" customWidth="1"/>
    <col min="12035" max="12035" width="54.33203125" style="750" bestFit="1" customWidth="1"/>
    <col min="12036" max="12037" width="17.88671875" style="750" customWidth="1"/>
    <col min="12038" max="12038" width="16.44140625" style="750" customWidth="1"/>
    <col min="12039" max="12039" width="15.33203125" style="750" customWidth="1"/>
    <col min="12040" max="12040" width="16.88671875" style="750" customWidth="1"/>
    <col min="12041" max="12041" width="12.33203125" style="750" bestFit="1" customWidth="1"/>
    <col min="12042" max="12289" width="9.109375" style="750"/>
    <col min="12290" max="12290" width="5" style="750" bestFit="1" customWidth="1"/>
    <col min="12291" max="12291" width="54.33203125" style="750" bestFit="1" customWidth="1"/>
    <col min="12292" max="12293" width="17.88671875" style="750" customWidth="1"/>
    <col min="12294" max="12294" width="16.44140625" style="750" customWidth="1"/>
    <col min="12295" max="12295" width="15.33203125" style="750" customWidth="1"/>
    <col min="12296" max="12296" width="16.88671875" style="750" customWidth="1"/>
    <col min="12297" max="12297" width="12.33203125" style="750" bestFit="1" customWidth="1"/>
    <col min="12298" max="12545" width="9.109375" style="750"/>
    <col min="12546" max="12546" width="5" style="750" bestFit="1" customWidth="1"/>
    <col min="12547" max="12547" width="54.33203125" style="750" bestFit="1" customWidth="1"/>
    <col min="12548" max="12549" width="17.88671875" style="750" customWidth="1"/>
    <col min="12550" max="12550" width="16.44140625" style="750" customWidth="1"/>
    <col min="12551" max="12551" width="15.33203125" style="750" customWidth="1"/>
    <col min="12552" max="12552" width="16.88671875" style="750" customWidth="1"/>
    <col min="12553" max="12553" width="12.33203125" style="750" bestFit="1" customWidth="1"/>
    <col min="12554" max="12801" width="9.109375" style="750"/>
    <col min="12802" max="12802" width="5" style="750" bestFit="1" customWidth="1"/>
    <col min="12803" max="12803" width="54.33203125" style="750" bestFit="1" customWidth="1"/>
    <col min="12804" max="12805" width="17.88671875" style="750" customWidth="1"/>
    <col min="12806" max="12806" width="16.44140625" style="750" customWidth="1"/>
    <col min="12807" max="12807" width="15.33203125" style="750" customWidth="1"/>
    <col min="12808" max="12808" width="16.88671875" style="750" customWidth="1"/>
    <col min="12809" max="12809" width="12.33203125" style="750" bestFit="1" customWidth="1"/>
    <col min="12810" max="13057" width="9.109375" style="750"/>
    <col min="13058" max="13058" width="5" style="750" bestFit="1" customWidth="1"/>
    <col min="13059" max="13059" width="54.33203125" style="750" bestFit="1" customWidth="1"/>
    <col min="13060" max="13061" width="17.88671875" style="750" customWidth="1"/>
    <col min="13062" max="13062" width="16.44140625" style="750" customWidth="1"/>
    <col min="13063" max="13063" width="15.33203125" style="750" customWidth="1"/>
    <col min="13064" max="13064" width="16.88671875" style="750" customWidth="1"/>
    <col min="13065" max="13065" width="12.33203125" style="750" bestFit="1" customWidth="1"/>
    <col min="13066" max="13313" width="9.109375" style="750"/>
    <col min="13314" max="13314" width="5" style="750" bestFit="1" customWidth="1"/>
    <col min="13315" max="13315" width="54.33203125" style="750" bestFit="1" customWidth="1"/>
    <col min="13316" max="13317" width="17.88671875" style="750" customWidth="1"/>
    <col min="13318" max="13318" width="16.44140625" style="750" customWidth="1"/>
    <col min="13319" max="13319" width="15.33203125" style="750" customWidth="1"/>
    <col min="13320" max="13320" width="16.88671875" style="750" customWidth="1"/>
    <col min="13321" max="13321" width="12.33203125" style="750" bestFit="1" customWidth="1"/>
    <col min="13322" max="13569" width="9.109375" style="750"/>
    <col min="13570" max="13570" width="5" style="750" bestFit="1" customWidth="1"/>
    <col min="13571" max="13571" width="54.33203125" style="750" bestFit="1" customWidth="1"/>
    <col min="13572" max="13573" width="17.88671875" style="750" customWidth="1"/>
    <col min="13574" max="13574" width="16.44140625" style="750" customWidth="1"/>
    <col min="13575" max="13575" width="15.33203125" style="750" customWidth="1"/>
    <col min="13576" max="13576" width="16.88671875" style="750" customWidth="1"/>
    <col min="13577" max="13577" width="12.33203125" style="750" bestFit="1" customWidth="1"/>
    <col min="13578" max="13825" width="9.109375" style="750"/>
    <col min="13826" max="13826" width="5" style="750" bestFit="1" customWidth="1"/>
    <col min="13827" max="13827" width="54.33203125" style="750" bestFit="1" customWidth="1"/>
    <col min="13828" max="13829" width="17.88671875" style="750" customWidth="1"/>
    <col min="13830" max="13830" width="16.44140625" style="750" customWidth="1"/>
    <col min="13831" max="13831" width="15.33203125" style="750" customWidth="1"/>
    <col min="13832" max="13832" width="16.88671875" style="750" customWidth="1"/>
    <col min="13833" max="13833" width="12.33203125" style="750" bestFit="1" customWidth="1"/>
    <col min="13834" max="14081" width="9.109375" style="750"/>
    <col min="14082" max="14082" width="5" style="750" bestFit="1" customWidth="1"/>
    <col min="14083" max="14083" width="54.33203125" style="750" bestFit="1" customWidth="1"/>
    <col min="14084" max="14085" width="17.88671875" style="750" customWidth="1"/>
    <col min="14086" max="14086" width="16.44140625" style="750" customWidth="1"/>
    <col min="14087" max="14087" width="15.33203125" style="750" customWidth="1"/>
    <col min="14088" max="14088" width="16.88671875" style="750" customWidth="1"/>
    <col min="14089" max="14089" width="12.33203125" style="750" bestFit="1" customWidth="1"/>
    <col min="14090" max="14337" width="9.109375" style="750"/>
    <col min="14338" max="14338" width="5" style="750" bestFit="1" customWidth="1"/>
    <col min="14339" max="14339" width="54.33203125" style="750" bestFit="1" customWidth="1"/>
    <col min="14340" max="14341" width="17.88671875" style="750" customWidth="1"/>
    <col min="14342" max="14342" width="16.44140625" style="750" customWidth="1"/>
    <col min="14343" max="14343" width="15.33203125" style="750" customWidth="1"/>
    <col min="14344" max="14344" width="16.88671875" style="750" customWidth="1"/>
    <col min="14345" max="14345" width="12.33203125" style="750" bestFit="1" customWidth="1"/>
    <col min="14346" max="14593" width="9.109375" style="750"/>
    <col min="14594" max="14594" width="5" style="750" bestFit="1" customWidth="1"/>
    <col min="14595" max="14595" width="54.33203125" style="750" bestFit="1" customWidth="1"/>
    <col min="14596" max="14597" width="17.88671875" style="750" customWidth="1"/>
    <col min="14598" max="14598" width="16.44140625" style="750" customWidth="1"/>
    <col min="14599" max="14599" width="15.33203125" style="750" customWidth="1"/>
    <col min="14600" max="14600" width="16.88671875" style="750" customWidth="1"/>
    <col min="14601" max="14601" width="12.33203125" style="750" bestFit="1" customWidth="1"/>
    <col min="14602" max="14849" width="9.109375" style="750"/>
    <col min="14850" max="14850" width="5" style="750" bestFit="1" customWidth="1"/>
    <col min="14851" max="14851" width="54.33203125" style="750" bestFit="1" customWidth="1"/>
    <col min="14852" max="14853" width="17.88671875" style="750" customWidth="1"/>
    <col min="14854" max="14854" width="16.44140625" style="750" customWidth="1"/>
    <col min="14855" max="14855" width="15.33203125" style="750" customWidth="1"/>
    <col min="14856" max="14856" width="16.88671875" style="750" customWidth="1"/>
    <col min="14857" max="14857" width="12.33203125" style="750" bestFit="1" customWidth="1"/>
    <col min="14858" max="15105" width="9.109375" style="750"/>
    <col min="15106" max="15106" width="5" style="750" bestFit="1" customWidth="1"/>
    <col min="15107" max="15107" width="54.33203125" style="750" bestFit="1" customWidth="1"/>
    <col min="15108" max="15109" width="17.88671875" style="750" customWidth="1"/>
    <col min="15110" max="15110" width="16.44140625" style="750" customWidth="1"/>
    <col min="15111" max="15111" width="15.33203125" style="750" customWidth="1"/>
    <col min="15112" max="15112" width="16.88671875" style="750" customWidth="1"/>
    <col min="15113" max="15113" width="12.33203125" style="750" bestFit="1" customWidth="1"/>
    <col min="15114" max="15361" width="9.109375" style="750"/>
    <col min="15362" max="15362" width="5" style="750" bestFit="1" customWidth="1"/>
    <col min="15363" max="15363" width="54.33203125" style="750" bestFit="1" customWidth="1"/>
    <col min="15364" max="15365" width="17.88671875" style="750" customWidth="1"/>
    <col min="15366" max="15366" width="16.44140625" style="750" customWidth="1"/>
    <col min="15367" max="15367" width="15.33203125" style="750" customWidth="1"/>
    <col min="15368" max="15368" width="16.88671875" style="750" customWidth="1"/>
    <col min="15369" max="15369" width="12.33203125" style="750" bestFit="1" customWidth="1"/>
    <col min="15370" max="15617" width="9.109375" style="750"/>
    <col min="15618" max="15618" width="5" style="750" bestFit="1" customWidth="1"/>
    <col min="15619" max="15619" width="54.33203125" style="750" bestFit="1" customWidth="1"/>
    <col min="15620" max="15621" width="17.88671875" style="750" customWidth="1"/>
    <col min="15622" max="15622" width="16.44140625" style="750" customWidth="1"/>
    <col min="15623" max="15623" width="15.33203125" style="750" customWidth="1"/>
    <col min="15624" max="15624" width="16.88671875" style="750" customWidth="1"/>
    <col min="15625" max="15625" width="12.33203125" style="750" bestFit="1" customWidth="1"/>
    <col min="15626" max="15873" width="9.109375" style="750"/>
    <col min="15874" max="15874" width="5" style="750" bestFit="1" customWidth="1"/>
    <col min="15875" max="15875" width="54.33203125" style="750" bestFit="1" customWidth="1"/>
    <col min="15876" max="15877" width="17.88671875" style="750" customWidth="1"/>
    <col min="15878" max="15878" width="16.44140625" style="750" customWidth="1"/>
    <col min="15879" max="15879" width="15.33203125" style="750" customWidth="1"/>
    <col min="15880" max="15880" width="16.88671875" style="750" customWidth="1"/>
    <col min="15881" max="15881" width="12.33203125" style="750" bestFit="1" customWidth="1"/>
    <col min="15882" max="16129" width="9.109375" style="750"/>
    <col min="16130" max="16130" width="5" style="750" bestFit="1" customWidth="1"/>
    <col min="16131" max="16131" width="54.33203125" style="750" bestFit="1" customWidth="1"/>
    <col min="16132" max="16133" width="17.88671875" style="750" customWidth="1"/>
    <col min="16134" max="16134" width="16.44140625" style="750" customWidth="1"/>
    <col min="16135" max="16135" width="15.33203125" style="750" customWidth="1"/>
    <col min="16136" max="16136" width="16.88671875" style="750" customWidth="1"/>
    <col min="16137" max="16137" width="12.33203125" style="750" bestFit="1" customWidth="1"/>
    <col min="16138" max="16384" width="9.109375" style="750"/>
  </cols>
  <sheetData>
    <row r="2" spans="2:9">
      <c r="B2" s="748" t="s">
        <v>525</v>
      </c>
      <c r="C2" s="749"/>
      <c r="D2" s="749"/>
      <c r="E2" s="749"/>
      <c r="F2" s="749"/>
      <c r="G2" s="749"/>
      <c r="H2" s="749"/>
      <c r="I2" s="749"/>
    </row>
    <row r="3" spans="2:9">
      <c r="B3" s="748" t="s">
        <v>526</v>
      </c>
      <c r="C3" s="749"/>
      <c r="D3" s="749"/>
      <c r="E3" s="749"/>
      <c r="F3" s="749"/>
      <c r="G3" s="749"/>
      <c r="H3" s="749"/>
      <c r="I3" s="749"/>
    </row>
    <row r="4" spans="2:9">
      <c r="B4" s="748" t="s">
        <v>527</v>
      </c>
      <c r="C4" s="749"/>
      <c r="D4" s="749"/>
      <c r="E4" s="749"/>
      <c r="F4" s="749"/>
      <c r="G4" s="749"/>
      <c r="H4" s="749"/>
      <c r="I4" s="749"/>
    </row>
    <row r="5" spans="2:9">
      <c r="B5" s="748" t="s">
        <v>606</v>
      </c>
      <c r="C5" s="749"/>
      <c r="D5" s="749"/>
      <c r="E5" s="749"/>
      <c r="F5" s="749"/>
      <c r="G5" s="749"/>
      <c r="H5" s="749"/>
      <c r="I5" s="749"/>
    </row>
    <row r="7" spans="2:9" ht="39.6">
      <c r="B7" s="751" t="s">
        <v>528</v>
      </c>
      <c r="C7" s="752" t="s">
        <v>196</v>
      </c>
      <c r="D7" s="753" t="s">
        <v>529</v>
      </c>
      <c r="E7" s="753" t="s">
        <v>530</v>
      </c>
      <c r="F7" s="751" t="s">
        <v>141</v>
      </c>
      <c r="G7" s="751" t="s">
        <v>531</v>
      </c>
      <c r="H7" s="751" t="s">
        <v>532</v>
      </c>
      <c r="I7" s="751" t="s">
        <v>28</v>
      </c>
    </row>
    <row r="8" spans="2:9">
      <c r="C8" s="754" t="s">
        <v>533</v>
      </c>
      <c r="D8" s="754"/>
      <c r="E8" s="754"/>
      <c r="F8" s="754" t="s">
        <v>534</v>
      </c>
      <c r="G8" s="754" t="s">
        <v>535</v>
      </c>
      <c r="H8" s="754" t="s">
        <v>536</v>
      </c>
      <c r="I8" s="754" t="s">
        <v>537</v>
      </c>
    </row>
    <row r="10" spans="2:9">
      <c r="B10" s="754">
        <v>1</v>
      </c>
      <c r="C10" s="750" t="s">
        <v>538</v>
      </c>
      <c r="D10" s="755">
        <v>339812.98803365347</v>
      </c>
      <c r="E10" s="755">
        <v>96101.068391515379</v>
      </c>
      <c r="F10" s="755">
        <v>65753.224590669284</v>
      </c>
      <c r="G10" s="755">
        <v>11125.304762338134</v>
      </c>
      <c r="H10" s="755">
        <v>83583.442288470251</v>
      </c>
      <c r="I10" s="755">
        <v>160461.97164147766</v>
      </c>
    </row>
    <row r="11" spans="2:9">
      <c r="B11" s="754">
        <f>B10+1</f>
        <v>2</v>
      </c>
      <c r="C11" s="750" t="s">
        <v>539</v>
      </c>
      <c r="D11" s="756">
        <v>214564223.29300004</v>
      </c>
      <c r="E11" s="756">
        <v>65990650.213</v>
      </c>
      <c r="F11" s="756">
        <v>17139795.438999999</v>
      </c>
      <c r="G11" s="756">
        <v>9926029.5300000012</v>
      </c>
      <c r="H11" s="756">
        <v>23311381.288000003</v>
      </c>
      <c r="I11" s="756">
        <v>50377206.256999999</v>
      </c>
    </row>
    <row r="12" spans="2:9" ht="14.4">
      <c r="B12" s="754">
        <f>B11+1</f>
        <v>3</v>
      </c>
      <c r="C12" s="750" t="s">
        <v>540</v>
      </c>
      <c r="D12" s="757">
        <v>1.5837355492840895E-3</v>
      </c>
      <c r="E12" s="757">
        <v>1.4562830958829332E-3</v>
      </c>
      <c r="F12" s="757">
        <v>3.8362899268362316E-3</v>
      </c>
      <c r="G12" s="757">
        <v>1.1208212436517033E-3</v>
      </c>
      <c r="H12" s="757">
        <v>3.5855207915755937E-3</v>
      </c>
      <c r="I12" s="757">
        <v>3.1852098114150823E-3</v>
      </c>
    </row>
    <row r="14" spans="2:9">
      <c r="B14" s="754">
        <f>B12+1</f>
        <v>4</v>
      </c>
      <c r="C14" s="750" t="s">
        <v>541</v>
      </c>
      <c r="D14" s="755">
        <v>1778570.4550333018</v>
      </c>
      <c r="E14" s="755">
        <v>394247.96306926163</v>
      </c>
      <c r="F14" s="755">
        <v>164505.57335946386</v>
      </c>
      <c r="G14" s="755">
        <v>89768.20380993509</v>
      </c>
      <c r="H14" s="755">
        <v>184612.18246845991</v>
      </c>
      <c r="I14" s="755">
        <v>438885.9596378589</v>
      </c>
    </row>
    <row r="15" spans="2:9">
      <c r="B15" s="754">
        <f>B14+1</f>
        <v>5</v>
      </c>
      <c r="C15" s="750" t="s">
        <v>542</v>
      </c>
      <c r="D15" s="756">
        <v>214564223.29300004</v>
      </c>
      <c r="E15" s="756">
        <v>65990650.213</v>
      </c>
      <c r="F15" s="756">
        <v>17139795.438999999</v>
      </c>
      <c r="G15" s="756">
        <v>9926029.5300000012</v>
      </c>
      <c r="H15" s="756">
        <v>23311381.288000003</v>
      </c>
      <c r="I15" s="756">
        <v>50377206.256999999</v>
      </c>
    </row>
    <row r="16" spans="2:9" ht="14.4">
      <c r="B16" s="754">
        <f>B15+1</f>
        <v>6</v>
      </c>
      <c r="C16" s="750" t="s">
        <v>540</v>
      </c>
      <c r="D16" s="757">
        <v>8.2892218830189577E-3</v>
      </c>
      <c r="E16" s="757">
        <v>5.9743003258300332E-3</v>
      </c>
      <c r="F16" s="757">
        <v>9.5978726201799841E-3</v>
      </c>
      <c r="G16" s="757">
        <v>9.043717182043793E-3</v>
      </c>
      <c r="H16" s="757">
        <v>7.9194012653163847E-3</v>
      </c>
      <c r="I16" s="757">
        <v>8.7119948136638679E-3</v>
      </c>
    </row>
    <row r="17" spans="2:9" ht="14.4">
      <c r="B17" s="754"/>
      <c r="D17" s="757"/>
      <c r="E17" s="757"/>
      <c r="F17" s="757"/>
      <c r="G17" s="757"/>
      <c r="H17" s="757"/>
      <c r="I17" s="757"/>
    </row>
    <row r="18" spans="2:9" ht="14.4">
      <c r="B18" s="754">
        <f>B16+1</f>
        <v>7</v>
      </c>
      <c r="C18" s="750" t="s">
        <v>543</v>
      </c>
      <c r="D18" s="758">
        <v>2118383.4430669555</v>
      </c>
      <c r="E18" s="758">
        <v>490349.03146077704</v>
      </c>
      <c r="F18" s="758">
        <v>230258.79795013316</v>
      </c>
      <c r="G18" s="758">
        <v>100893.50857227322</v>
      </c>
      <c r="H18" s="758">
        <v>268195.62475693016</v>
      </c>
      <c r="I18" s="755">
        <v>599347.93127933657</v>
      </c>
    </row>
    <row r="19" spans="2:9">
      <c r="B19" s="754">
        <f>B18+1</f>
        <v>8</v>
      </c>
      <c r="C19" s="750" t="s">
        <v>544</v>
      </c>
      <c r="D19" s="759">
        <v>9.8729574323030474E-3</v>
      </c>
      <c r="E19" s="759">
        <v>7.4305834217129659E-3</v>
      </c>
      <c r="F19" s="759">
        <v>1.3434162547016217E-2</v>
      </c>
      <c r="G19" s="759">
        <v>1.0164538425695497E-2</v>
      </c>
      <c r="H19" s="759">
        <v>1.1504922056891978E-2</v>
      </c>
      <c r="I19" s="759">
        <v>1.189720462507895E-2</v>
      </c>
    </row>
    <row r="21" spans="2:9">
      <c r="C21" s="760" t="s">
        <v>545</v>
      </c>
    </row>
    <row r="22" spans="2:9" ht="14.4">
      <c r="B22" s="754">
        <f>B19+1</f>
        <v>9</v>
      </c>
      <c r="C22" s="750" t="s">
        <v>546</v>
      </c>
      <c r="D22" s="758">
        <v>64556.200774482597</v>
      </c>
      <c r="E22" s="758">
        <v>25178.063132183277</v>
      </c>
      <c r="F22" s="758">
        <v>29067.036198061709</v>
      </c>
      <c r="G22" s="758">
        <v>3098.2412122374049</v>
      </c>
      <c r="H22" s="758">
        <v>36879.275088248476</v>
      </c>
      <c r="I22" s="755">
        <v>69044.552498547593</v>
      </c>
    </row>
    <row r="23" spans="2:9" ht="14.4">
      <c r="B23" s="754">
        <f>B22+1</f>
        <v>10</v>
      </c>
      <c r="C23" s="750" t="s">
        <v>547</v>
      </c>
      <c r="D23" s="758">
        <v>162421.64860023689</v>
      </c>
      <c r="E23" s="758">
        <v>63347.323315632777</v>
      </c>
      <c r="F23" s="758">
        <v>73131.873972950416</v>
      </c>
      <c r="G23" s="758">
        <v>7795.0907800588266</v>
      </c>
      <c r="H23" s="758">
        <v>92787.2549368279</v>
      </c>
      <c r="I23" s="755">
        <v>173714.21968983713</v>
      </c>
    </row>
    <row r="25" spans="2:9">
      <c r="B25" s="754">
        <f>B23+1</f>
        <v>11</v>
      </c>
      <c r="C25" s="750" t="s">
        <v>548</v>
      </c>
      <c r="D25" s="761">
        <v>1891405.5936922359</v>
      </c>
      <c r="E25" s="761">
        <v>401823.645012961</v>
      </c>
      <c r="F25" s="761">
        <v>128059.88777912103</v>
      </c>
      <c r="G25" s="761">
        <v>90000.176579976978</v>
      </c>
      <c r="H25" s="761">
        <v>138529.09473185378</v>
      </c>
      <c r="I25" s="755">
        <v>356589.15909095178</v>
      </c>
    </row>
    <row r="26" spans="2:9" ht="14.4">
      <c r="B26" s="754">
        <f>B25+1</f>
        <v>12</v>
      </c>
      <c r="C26" s="750" t="s">
        <v>549</v>
      </c>
      <c r="D26" s="757">
        <v>8.8151023719803025E-3</v>
      </c>
      <c r="E26" s="757">
        <v>6.0890996484499358E-3</v>
      </c>
      <c r="F26" s="757">
        <v>7.4714945248257015E-3</v>
      </c>
      <c r="G26" s="757">
        <v>9.0670873291243334E-3</v>
      </c>
      <c r="H26" s="757">
        <v>5.9425519672300321E-3</v>
      </c>
      <c r="I26" s="757">
        <v>7.0783829748677874E-3</v>
      </c>
    </row>
    <row r="28" spans="2:9">
      <c r="D28" s="762">
        <f t="shared" ref="D28:I28" si="0">ROUND(D26,5)</f>
        <v>8.8199999999999997E-3</v>
      </c>
      <c r="E28" s="762">
        <f t="shared" si="0"/>
        <v>6.0899999999999999E-3</v>
      </c>
      <c r="F28" s="762">
        <f t="shared" si="0"/>
        <v>7.4700000000000001E-3</v>
      </c>
      <c r="G28" s="762">
        <f t="shared" si="0"/>
        <v>9.0699999999999999E-3</v>
      </c>
      <c r="H28" s="762">
        <f t="shared" si="0"/>
        <v>5.94E-3</v>
      </c>
      <c r="I28" s="762">
        <f t="shared" si="0"/>
        <v>7.0800000000000004E-3</v>
      </c>
    </row>
  </sheetData>
  <pageMargins left="0.75" right="0.75" top="1" bottom="1" header="0.5" footer="0.5"/>
  <pageSetup orientation="landscape" r:id="rId1"/>
  <headerFooter alignWithMargins="0">
    <oddHeader>&amp;RPage 1 of 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6"/>
  <sheetViews>
    <sheetView workbookViewId="0">
      <selection activeCell="K26" sqref="K26"/>
    </sheetView>
  </sheetViews>
  <sheetFormatPr defaultRowHeight="13.2"/>
  <cols>
    <col min="1" max="1" width="9.109375" style="750"/>
    <col min="2" max="2" width="5" style="750" bestFit="1" customWidth="1"/>
    <col min="3" max="3" width="3.5546875" style="750" customWidth="1"/>
    <col min="4" max="4" width="54.33203125" style="750" bestFit="1" customWidth="1"/>
    <col min="5" max="5" width="22.44140625" style="750" customWidth="1"/>
    <col min="6" max="6" width="3.6640625" style="750" customWidth="1"/>
    <col min="7" max="7" width="19" style="750" customWidth="1"/>
    <col min="8" max="9" width="17.109375" style="750" customWidth="1"/>
    <col min="10" max="10" width="16.44140625" style="750" customWidth="1"/>
    <col min="11" max="11" width="15.33203125" style="750" customWidth="1"/>
    <col min="12" max="12" width="16.88671875" style="750" customWidth="1"/>
    <col min="13" max="13" width="12.33203125" style="750" bestFit="1" customWidth="1"/>
    <col min="14" max="257" width="9.109375" style="750"/>
    <col min="258" max="258" width="5" style="750" bestFit="1" customWidth="1"/>
    <col min="259" max="259" width="3.5546875" style="750" customWidth="1"/>
    <col min="260" max="260" width="54.33203125" style="750" bestFit="1" customWidth="1"/>
    <col min="261" max="261" width="22.44140625" style="750" customWidth="1"/>
    <col min="262" max="262" width="3.6640625" style="750" customWidth="1"/>
    <col min="263" max="263" width="19" style="750" customWidth="1"/>
    <col min="264" max="265" width="17.109375" style="750" customWidth="1"/>
    <col min="266" max="266" width="16.44140625" style="750" customWidth="1"/>
    <col min="267" max="267" width="15.33203125" style="750" customWidth="1"/>
    <col min="268" max="268" width="16.88671875" style="750" customWidth="1"/>
    <col min="269" max="269" width="12.33203125" style="750" bestFit="1" customWidth="1"/>
    <col min="270" max="513" width="9.109375" style="750"/>
    <col min="514" max="514" width="5" style="750" bestFit="1" customWidth="1"/>
    <col min="515" max="515" width="3.5546875" style="750" customWidth="1"/>
    <col min="516" max="516" width="54.33203125" style="750" bestFit="1" customWidth="1"/>
    <col min="517" max="517" width="22.44140625" style="750" customWidth="1"/>
    <col min="518" max="518" width="3.6640625" style="750" customWidth="1"/>
    <col min="519" max="519" width="19" style="750" customWidth="1"/>
    <col min="520" max="521" width="17.109375" style="750" customWidth="1"/>
    <col min="522" max="522" width="16.44140625" style="750" customWidth="1"/>
    <col min="523" max="523" width="15.33203125" style="750" customWidth="1"/>
    <col min="524" max="524" width="16.88671875" style="750" customWidth="1"/>
    <col min="525" max="525" width="12.33203125" style="750" bestFit="1" customWidth="1"/>
    <col min="526" max="769" width="9.109375" style="750"/>
    <col min="770" max="770" width="5" style="750" bestFit="1" customWidth="1"/>
    <col min="771" max="771" width="3.5546875" style="750" customWidth="1"/>
    <col min="772" max="772" width="54.33203125" style="750" bestFit="1" customWidth="1"/>
    <col min="773" max="773" width="22.44140625" style="750" customWidth="1"/>
    <col min="774" max="774" width="3.6640625" style="750" customWidth="1"/>
    <col min="775" max="775" width="19" style="750" customWidth="1"/>
    <col min="776" max="777" width="17.109375" style="750" customWidth="1"/>
    <col min="778" max="778" width="16.44140625" style="750" customWidth="1"/>
    <col min="779" max="779" width="15.33203125" style="750" customWidth="1"/>
    <col min="780" max="780" width="16.88671875" style="750" customWidth="1"/>
    <col min="781" max="781" width="12.33203125" style="750" bestFit="1" customWidth="1"/>
    <col min="782" max="1025" width="9.109375" style="750"/>
    <col min="1026" max="1026" width="5" style="750" bestFit="1" customWidth="1"/>
    <col min="1027" max="1027" width="3.5546875" style="750" customWidth="1"/>
    <col min="1028" max="1028" width="54.33203125" style="750" bestFit="1" customWidth="1"/>
    <col min="1029" max="1029" width="22.44140625" style="750" customWidth="1"/>
    <col min="1030" max="1030" width="3.6640625" style="750" customWidth="1"/>
    <col min="1031" max="1031" width="19" style="750" customWidth="1"/>
    <col min="1032" max="1033" width="17.109375" style="750" customWidth="1"/>
    <col min="1034" max="1034" width="16.44140625" style="750" customWidth="1"/>
    <col min="1035" max="1035" width="15.33203125" style="750" customWidth="1"/>
    <col min="1036" max="1036" width="16.88671875" style="750" customWidth="1"/>
    <col min="1037" max="1037" width="12.33203125" style="750" bestFit="1" customWidth="1"/>
    <col min="1038" max="1281" width="9.109375" style="750"/>
    <col min="1282" max="1282" width="5" style="750" bestFit="1" customWidth="1"/>
    <col min="1283" max="1283" width="3.5546875" style="750" customWidth="1"/>
    <col min="1284" max="1284" width="54.33203125" style="750" bestFit="1" customWidth="1"/>
    <col min="1285" max="1285" width="22.44140625" style="750" customWidth="1"/>
    <col min="1286" max="1286" width="3.6640625" style="750" customWidth="1"/>
    <col min="1287" max="1287" width="19" style="750" customWidth="1"/>
    <col min="1288" max="1289" width="17.109375" style="750" customWidth="1"/>
    <col min="1290" max="1290" width="16.44140625" style="750" customWidth="1"/>
    <col min="1291" max="1291" width="15.33203125" style="750" customWidth="1"/>
    <col min="1292" max="1292" width="16.88671875" style="750" customWidth="1"/>
    <col min="1293" max="1293" width="12.33203125" style="750" bestFit="1" customWidth="1"/>
    <col min="1294" max="1537" width="9.109375" style="750"/>
    <col min="1538" max="1538" width="5" style="750" bestFit="1" customWidth="1"/>
    <col min="1539" max="1539" width="3.5546875" style="750" customWidth="1"/>
    <col min="1540" max="1540" width="54.33203125" style="750" bestFit="1" customWidth="1"/>
    <col min="1541" max="1541" width="22.44140625" style="750" customWidth="1"/>
    <col min="1542" max="1542" width="3.6640625" style="750" customWidth="1"/>
    <col min="1543" max="1543" width="19" style="750" customWidth="1"/>
    <col min="1544" max="1545" width="17.109375" style="750" customWidth="1"/>
    <col min="1546" max="1546" width="16.44140625" style="750" customWidth="1"/>
    <col min="1547" max="1547" width="15.33203125" style="750" customWidth="1"/>
    <col min="1548" max="1548" width="16.88671875" style="750" customWidth="1"/>
    <col min="1549" max="1549" width="12.33203125" style="750" bestFit="1" customWidth="1"/>
    <col min="1550" max="1793" width="9.109375" style="750"/>
    <col min="1794" max="1794" width="5" style="750" bestFit="1" customWidth="1"/>
    <col min="1795" max="1795" width="3.5546875" style="750" customWidth="1"/>
    <col min="1796" max="1796" width="54.33203125" style="750" bestFit="1" customWidth="1"/>
    <col min="1797" max="1797" width="22.44140625" style="750" customWidth="1"/>
    <col min="1798" max="1798" width="3.6640625" style="750" customWidth="1"/>
    <col min="1799" max="1799" width="19" style="750" customWidth="1"/>
    <col min="1800" max="1801" width="17.109375" style="750" customWidth="1"/>
    <col min="1802" max="1802" width="16.44140625" style="750" customWidth="1"/>
    <col min="1803" max="1803" width="15.33203125" style="750" customWidth="1"/>
    <col min="1804" max="1804" width="16.88671875" style="750" customWidth="1"/>
    <col min="1805" max="1805" width="12.33203125" style="750" bestFit="1" customWidth="1"/>
    <col min="1806" max="2049" width="9.109375" style="750"/>
    <col min="2050" max="2050" width="5" style="750" bestFit="1" customWidth="1"/>
    <col min="2051" max="2051" width="3.5546875" style="750" customWidth="1"/>
    <col min="2052" max="2052" width="54.33203125" style="750" bestFit="1" customWidth="1"/>
    <col min="2053" max="2053" width="22.44140625" style="750" customWidth="1"/>
    <col min="2054" max="2054" width="3.6640625" style="750" customWidth="1"/>
    <col min="2055" max="2055" width="19" style="750" customWidth="1"/>
    <col min="2056" max="2057" width="17.109375" style="750" customWidth="1"/>
    <col min="2058" max="2058" width="16.44140625" style="750" customWidth="1"/>
    <col min="2059" max="2059" width="15.33203125" style="750" customWidth="1"/>
    <col min="2060" max="2060" width="16.88671875" style="750" customWidth="1"/>
    <col min="2061" max="2061" width="12.33203125" style="750" bestFit="1" customWidth="1"/>
    <col min="2062" max="2305" width="9.109375" style="750"/>
    <col min="2306" max="2306" width="5" style="750" bestFit="1" customWidth="1"/>
    <col min="2307" max="2307" width="3.5546875" style="750" customWidth="1"/>
    <col min="2308" max="2308" width="54.33203125" style="750" bestFit="1" customWidth="1"/>
    <col min="2309" max="2309" width="22.44140625" style="750" customWidth="1"/>
    <col min="2310" max="2310" width="3.6640625" style="750" customWidth="1"/>
    <col min="2311" max="2311" width="19" style="750" customWidth="1"/>
    <col min="2312" max="2313" width="17.109375" style="750" customWidth="1"/>
    <col min="2314" max="2314" width="16.44140625" style="750" customWidth="1"/>
    <col min="2315" max="2315" width="15.33203125" style="750" customWidth="1"/>
    <col min="2316" max="2316" width="16.88671875" style="750" customWidth="1"/>
    <col min="2317" max="2317" width="12.33203125" style="750" bestFit="1" customWidth="1"/>
    <col min="2318" max="2561" width="9.109375" style="750"/>
    <col min="2562" max="2562" width="5" style="750" bestFit="1" customWidth="1"/>
    <col min="2563" max="2563" width="3.5546875" style="750" customWidth="1"/>
    <col min="2564" max="2564" width="54.33203125" style="750" bestFit="1" customWidth="1"/>
    <col min="2565" max="2565" width="22.44140625" style="750" customWidth="1"/>
    <col min="2566" max="2566" width="3.6640625" style="750" customWidth="1"/>
    <col min="2567" max="2567" width="19" style="750" customWidth="1"/>
    <col min="2568" max="2569" width="17.109375" style="750" customWidth="1"/>
    <col min="2570" max="2570" width="16.44140625" style="750" customWidth="1"/>
    <col min="2571" max="2571" width="15.33203125" style="750" customWidth="1"/>
    <col min="2572" max="2572" width="16.88671875" style="750" customWidth="1"/>
    <col min="2573" max="2573" width="12.33203125" style="750" bestFit="1" customWidth="1"/>
    <col min="2574" max="2817" width="9.109375" style="750"/>
    <col min="2818" max="2818" width="5" style="750" bestFit="1" customWidth="1"/>
    <col min="2819" max="2819" width="3.5546875" style="750" customWidth="1"/>
    <col min="2820" max="2820" width="54.33203125" style="750" bestFit="1" customWidth="1"/>
    <col min="2821" max="2821" width="22.44140625" style="750" customWidth="1"/>
    <col min="2822" max="2822" width="3.6640625" style="750" customWidth="1"/>
    <col min="2823" max="2823" width="19" style="750" customWidth="1"/>
    <col min="2824" max="2825" width="17.109375" style="750" customWidth="1"/>
    <col min="2826" max="2826" width="16.44140625" style="750" customWidth="1"/>
    <col min="2827" max="2827" width="15.33203125" style="750" customWidth="1"/>
    <col min="2828" max="2828" width="16.88671875" style="750" customWidth="1"/>
    <col min="2829" max="2829" width="12.33203125" style="750" bestFit="1" customWidth="1"/>
    <col min="2830" max="3073" width="9.109375" style="750"/>
    <col min="3074" max="3074" width="5" style="750" bestFit="1" customWidth="1"/>
    <col min="3075" max="3075" width="3.5546875" style="750" customWidth="1"/>
    <col min="3076" max="3076" width="54.33203125" style="750" bestFit="1" customWidth="1"/>
    <col min="3077" max="3077" width="22.44140625" style="750" customWidth="1"/>
    <col min="3078" max="3078" width="3.6640625" style="750" customWidth="1"/>
    <col min="3079" max="3079" width="19" style="750" customWidth="1"/>
    <col min="3080" max="3081" width="17.109375" style="750" customWidth="1"/>
    <col min="3082" max="3082" width="16.44140625" style="750" customWidth="1"/>
    <col min="3083" max="3083" width="15.33203125" style="750" customWidth="1"/>
    <col min="3084" max="3084" width="16.88671875" style="750" customWidth="1"/>
    <col min="3085" max="3085" width="12.33203125" style="750" bestFit="1" customWidth="1"/>
    <col min="3086" max="3329" width="9.109375" style="750"/>
    <col min="3330" max="3330" width="5" style="750" bestFit="1" customWidth="1"/>
    <col min="3331" max="3331" width="3.5546875" style="750" customWidth="1"/>
    <col min="3332" max="3332" width="54.33203125" style="750" bestFit="1" customWidth="1"/>
    <col min="3333" max="3333" width="22.44140625" style="750" customWidth="1"/>
    <col min="3334" max="3334" width="3.6640625" style="750" customWidth="1"/>
    <col min="3335" max="3335" width="19" style="750" customWidth="1"/>
    <col min="3336" max="3337" width="17.109375" style="750" customWidth="1"/>
    <col min="3338" max="3338" width="16.44140625" style="750" customWidth="1"/>
    <col min="3339" max="3339" width="15.33203125" style="750" customWidth="1"/>
    <col min="3340" max="3340" width="16.88671875" style="750" customWidth="1"/>
    <col min="3341" max="3341" width="12.33203125" style="750" bestFit="1" customWidth="1"/>
    <col min="3342" max="3585" width="9.109375" style="750"/>
    <col min="3586" max="3586" width="5" style="750" bestFit="1" customWidth="1"/>
    <col min="3587" max="3587" width="3.5546875" style="750" customWidth="1"/>
    <col min="3588" max="3588" width="54.33203125" style="750" bestFit="1" customWidth="1"/>
    <col min="3589" max="3589" width="22.44140625" style="750" customWidth="1"/>
    <col min="3590" max="3590" width="3.6640625" style="750" customWidth="1"/>
    <col min="3591" max="3591" width="19" style="750" customWidth="1"/>
    <col min="3592" max="3593" width="17.109375" style="750" customWidth="1"/>
    <col min="3594" max="3594" width="16.44140625" style="750" customWidth="1"/>
    <col min="3595" max="3595" width="15.33203125" style="750" customWidth="1"/>
    <col min="3596" max="3596" width="16.88671875" style="750" customWidth="1"/>
    <col min="3597" max="3597" width="12.33203125" style="750" bestFit="1" customWidth="1"/>
    <col min="3598" max="3841" width="9.109375" style="750"/>
    <col min="3842" max="3842" width="5" style="750" bestFit="1" customWidth="1"/>
    <col min="3843" max="3843" width="3.5546875" style="750" customWidth="1"/>
    <col min="3844" max="3844" width="54.33203125" style="750" bestFit="1" customWidth="1"/>
    <col min="3845" max="3845" width="22.44140625" style="750" customWidth="1"/>
    <col min="3846" max="3846" width="3.6640625" style="750" customWidth="1"/>
    <col min="3847" max="3847" width="19" style="750" customWidth="1"/>
    <col min="3848" max="3849" width="17.109375" style="750" customWidth="1"/>
    <col min="3850" max="3850" width="16.44140625" style="750" customWidth="1"/>
    <col min="3851" max="3851" width="15.33203125" style="750" customWidth="1"/>
    <col min="3852" max="3852" width="16.88671875" style="750" customWidth="1"/>
    <col min="3853" max="3853" width="12.33203125" style="750" bestFit="1" customWidth="1"/>
    <col min="3854" max="4097" width="9.109375" style="750"/>
    <col min="4098" max="4098" width="5" style="750" bestFit="1" customWidth="1"/>
    <col min="4099" max="4099" width="3.5546875" style="750" customWidth="1"/>
    <col min="4100" max="4100" width="54.33203125" style="750" bestFit="1" customWidth="1"/>
    <col min="4101" max="4101" width="22.44140625" style="750" customWidth="1"/>
    <col min="4102" max="4102" width="3.6640625" style="750" customWidth="1"/>
    <col min="4103" max="4103" width="19" style="750" customWidth="1"/>
    <col min="4104" max="4105" width="17.109375" style="750" customWidth="1"/>
    <col min="4106" max="4106" width="16.44140625" style="750" customWidth="1"/>
    <col min="4107" max="4107" width="15.33203125" style="750" customWidth="1"/>
    <col min="4108" max="4108" width="16.88671875" style="750" customWidth="1"/>
    <col min="4109" max="4109" width="12.33203125" style="750" bestFit="1" customWidth="1"/>
    <col min="4110" max="4353" width="9.109375" style="750"/>
    <col min="4354" max="4354" width="5" style="750" bestFit="1" customWidth="1"/>
    <col min="4355" max="4355" width="3.5546875" style="750" customWidth="1"/>
    <col min="4356" max="4356" width="54.33203125" style="750" bestFit="1" customWidth="1"/>
    <col min="4357" max="4357" width="22.44140625" style="750" customWidth="1"/>
    <col min="4358" max="4358" width="3.6640625" style="750" customWidth="1"/>
    <col min="4359" max="4359" width="19" style="750" customWidth="1"/>
    <col min="4360" max="4361" width="17.109375" style="750" customWidth="1"/>
    <col min="4362" max="4362" width="16.44140625" style="750" customWidth="1"/>
    <col min="4363" max="4363" width="15.33203125" style="750" customWidth="1"/>
    <col min="4364" max="4364" width="16.88671875" style="750" customWidth="1"/>
    <col min="4365" max="4365" width="12.33203125" style="750" bestFit="1" customWidth="1"/>
    <col min="4366" max="4609" width="9.109375" style="750"/>
    <col min="4610" max="4610" width="5" style="750" bestFit="1" customWidth="1"/>
    <col min="4611" max="4611" width="3.5546875" style="750" customWidth="1"/>
    <col min="4612" max="4612" width="54.33203125" style="750" bestFit="1" customWidth="1"/>
    <col min="4613" max="4613" width="22.44140625" style="750" customWidth="1"/>
    <col min="4614" max="4614" width="3.6640625" style="750" customWidth="1"/>
    <col min="4615" max="4615" width="19" style="750" customWidth="1"/>
    <col min="4616" max="4617" width="17.109375" style="750" customWidth="1"/>
    <col min="4618" max="4618" width="16.44140625" style="750" customWidth="1"/>
    <col min="4619" max="4619" width="15.33203125" style="750" customWidth="1"/>
    <col min="4620" max="4620" width="16.88671875" style="750" customWidth="1"/>
    <col min="4621" max="4621" width="12.33203125" style="750" bestFit="1" customWidth="1"/>
    <col min="4622" max="4865" width="9.109375" style="750"/>
    <col min="4866" max="4866" width="5" style="750" bestFit="1" customWidth="1"/>
    <col min="4867" max="4867" width="3.5546875" style="750" customWidth="1"/>
    <col min="4868" max="4868" width="54.33203125" style="750" bestFit="1" customWidth="1"/>
    <col min="4869" max="4869" width="22.44140625" style="750" customWidth="1"/>
    <col min="4870" max="4870" width="3.6640625" style="750" customWidth="1"/>
    <col min="4871" max="4871" width="19" style="750" customWidth="1"/>
    <col min="4872" max="4873" width="17.109375" style="750" customWidth="1"/>
    <col min="4874" max="4874" width="16.44140625" style="750" customWidth="1"/>
    <col min="4875" max="4875" width="15.33203125" style="750" customWidth="1"/>
    <col min="4876" max="4876" width="16.88671875" style="750" customWidth="1"/>
    <col min="4877" max="4877" width="12.33203125" style="750" bestFit="1" customWidth="1"/>
    <col min="4878" max="5121" width="9.109375" style="750"/>
    <col min="5122" max="5122" width="5" style="750" bestFit="1" customWidth="1"/>
    <col min="5123" max="5123" width="3.5546875" style="750" customWidth="1"/>
    <col min="5124" max="5124" width="54.33203125" style="750" bestFit="1" customWidth="1"/>
    <col min="5125" max="5125" width="22.44140625" style="750" customWidth="1"/>
    <col min="5126" max="5126" width="3.6640625" style="750" customWidth="1"/>
    <col min="5127" max="5127" width="19" style="750" customWidth="1"/>
    <col min="5128" max="5129" width="17.109375" style="750" customWidth="1"/>
    <col min="5130" max="5130" width="16.44140625" style="750" customWidth="1"/>
    <col min="5131" max="5131" width="15.33203125" style="750" customWidth="1"/>
    <col min="5132" max="5132" width="16.88671875" style="750" customWidth="1"/>
    <col min="5133" max="5133" width="12.33203125" style="750" bestFit="1" customWidth="1"/>
    <col min="5134" max="5377" width="9.109375" style="750"/>
    <col min="5378" max="5378" width="5" style="750" bestFit="1" customWidth="1"/>
    <col min="5379" max="5379" width="3.5546875" style="750" customWidth="1"/>
    <col min="5380" max="5380" width="54.33203125" style="750" bestFit="1" customWidth="1"/>
    <col min="5381" max="5381" width="22.44140625" style="750" customWidth="1"/>
    <col min="5382" max="5382" width="3.6640625" style="750" customWidth="1"/>
    <col min="5383" max="5383" width="19" style="750" customWidth="1"/>
    <col min="5384" max="5385" width="17.109375" style="750" customWidth="1"/>
    <col min="5386" max="5386" width="16.44140625" style="750" customWidth="1"/>
    <col min="5387" max="5387" width="15.33203125" style="750" customWidth="1"/>
    <col min="5388" max="5388" width="16.88671875" style="750" customWidth="1"/>
    <col min="5389" max="5389" width="12.33203125" style="750" bestFit="1" customWidth="1"/>
    <col min="5390" max="5633" width="9.109375" style="750"/>
    <col min="5634" max="5634" width="5" style="750" bestFit="1" customWidth="1"/>
    <col min="5635" max="5635" width="3.5546875" style="750" customWidth="1"/>
    <col min="5636" max="5636" width="54.33203125" style="750" bestFit="1" customWidth="1"/>
    <col min="5637" max="5637" width="22.44140625" style="750" customWidth="1"/>
    <col min="5638" max="5638" width="3.6640625" style="750" customWidth="1"/>
    <col min="5639" max="5639" width="19" style="750" customWidth="1"/>
    <col min="5640" max="5641" width="17.109375" style="750" customWidth="1"/>
    <col min="5642" max="5642" width="16.44140625" style="750" customWidth="1"/>
    <col min="5643" max="5643" width="15.33203125" style="750" customWidth="1"/>
    <col min="5644" max="5644" width="16.88671875" style="750" customWidth="1"/>
    <col min="5645" max="5645" width="12.33203125" style="750" bestFit="1" customWidth="1"/>
    <col min="5646" max="5889" width="9.109375" style="750"/>
    <col min="5890" max="5890" width="5" style="750" bestFit="1" customWidth="1"/>
    <col min="5891" max="5891" width="3.5546875" style="750" customWidth="1"/>
    <col min="5892" max="5892" width="54.33203125" style="750" bestFit="1" customWidth="1"/>
    <col min="5893" max="5893" width="22.44140625" style="750" customWidth="1"/>
    <col min="5894" max="5894" width="3.6640625" style="750" customWidth="1"/>
    <col min="5895" max="5895" width="19" style="750" customWidth="1"/>
    <col min="5896" max="5897" width="17.109375" style="750" customWidth="1"/>
    <col min="5898" max="5898" width="16.44140625" style="750" customWidth="1"/>
    <col min="5899" max="5899" width="15.33203125" style="750" customWidth="1"/>
    <col min="5900" max="5900" width="16.88671875" style="750" customWidth="1"/>
    <col min="5901" max="5901" width="12.33203125" style="750" bestFit="1" customWidth="1"/>
    <col min="5902" max="6145" width="9.109375" style="750"/>
    <col min="6146" max="6146" width="5" style="750" bestFit="1" customWidth="1"/>
    <col min="6147" max="6147" width="3.5546875" style="750" customWidth="1"/>
    <col min="6148" max="6148" width="54.33203125" style="750" bestFit="1" customWidth="1"/>
    <col min="6149" max="6149" width="22.44140625" style="750" customWidth="1"/>
    <col min="6150" max="6150" width="3.6640625" style="750" customWidth="1"/>
    <col min="6151" max="6151" width="19" style="750" customWidth="1"/>
    <col min="6152" max="6153" width="17.109375" style="750" customWidth="1"/>
    <col min="6154" max="6154" width="16.44140625" style="750" customWidth="1"/>
    <col min="6155" max="6155" width="15.33203125" style="750" customWidth="1"/>
    <col min="6156" max="6156" width="16.88671875" style="750" customWidth="1"/>
    <col min="6157" max="6157" width="12.33203125" style="750" bestFit="1" customWidth="1"/>
    <col min="6158" max="6401" width="9.109375" style="750"/>
    <col min="6402" max="6402" width="5" style="750" bestFit="1" customWidth="1"/>
    <col min="6403" max="6403" width="3.5546875" style="750" customWidth="1"/>
    <col min="6404" max="6404" width="54.33203125" style="750" bestFit="1" customWidth="1"/>
    <col min="6405" max="6405" width="22.44140625" style="750" customWidth="1"/>
    <col min="6406" max="6406" width="3.6640625" style="750" customWidth="1"/>
    <col min="6407" max="6407" width="19" style="750" customWidth="1"/>
    <col min="6408" max="6409" width="17.109375" style="750" customWidth="1"/>
    <col min="6410" max="6410" width="16.44140625" style="750" customWidth="1"/>
    <col min="6411" max="6411" width="15.33203125" style="750" customWidth="1"/>
    <col min="6412" max="6412" width="16.88671875" style="750" customWidth="1"/>
    <col min="6413" max="6413" width="12.33203125" style="750" bestFit="1" customWidth="1"/>
    <col min="6414" max="6657" width="9.109375" style="750"/>
    <col min="6658" max="6658" width="5" style="750" bestFit="1" customWidth="1"/>
    <col min="6659" max="6659" width="3.5546875" style="750" customWidth="1"/>
    <col min="6660" max="6660" width="54.33203125" style="750" bestFit="1" customWidth="1"/>
    <col min="6661" max="6661" width="22.44140625" style="750" customWidth="1"/>
    <col min="6662" max="6662" width="3.6640625" style="750" customWidth="1"/>
    <col min="6663" max="6663" width="19" style="750" customWidth="1"/>
    <col min="6664" max="6665" width="17.109375" style="750" customWidth="1"/>
    <col min="6666" max="6666" width="16.44140625" style="750" customWidth="1"/>
    <col min="6667" max="6667" width="15.33203125" style="750" customWidth="1"/>
    <col min="6668" max="6668" width="16.88671875" style="750" customWidth="1"/>
    <col min="6669" max="6669" width="12.33203125" style="750" bestFit="1" customWidth="1"/>
    <col min="6670" max="6913" width="9.109375" style="750"/>
    <col min="6914" max="6914" width="5" style="750" bestFit="1" customWidth="1"/>
    <col min="6915" max="6915" width="3.5546875" style="750" customWidth="1"/>
    <col min="6916" max="6916" width="54.33203125" style="750" bestFit="1" customWidth="1"/>
    <col min="6917" max="6917" width="22.44140625" style="750" customWidth="1"/>
    <col min="6918" max="6918" width="3.6640625" style="750" customWidth="1"/>
    <col min="6919" max="6919" width="19" style="750" customWidth="1"/>
    <col min="6920" max="6921" width="17.109375" style="750" customWidth="1"/>
    <col min="6922" max="6922" width="16.44140625" style="750" customWidth="1"/>
    <col min="6923" max="6923" width="15.33203125" style="750" customWidth="1"/>
    <col min="6924" max="6924" width="16.88671875" style="750" customWidth="1"/>
    <col min="6925" max="6925" width="12.33203125" style="750" bestFit="1" customWidth="1"/>
    <col min="6926" max="7169" width="9.109375" style="750"/>
    <col min="7170" max="7170" width="5" style="750" bestFit="1" customWidth="1"/>
    <col min="7171" max="7171" width="3.5546875" style="750" customWidth="1"/>
    <col min="7172" max="7172" width="54.33203125" style="750" bestFit="1" customWidth="1"/>
    <col min="7173" max="7173" width="22.44140625" style="750" customWidth="1"/>
    <col min="7174" max="7174" width="3.6640625" style="750" customWidth="1"/>
    <col min="7175" max="7175" width="19" style="750" customWidth="1"/>
    <col min="7176" max="7177" width="17.109375" style="750" customWidth="1"/>
    <col min="7178" max="7178" width="16.44140625" style="750" customWidth="1"/>
    <col min="7179" max="7179" width="15.33203125" style="750" customWidth="1"/>
    <col min="7180" max="7180" width="16.88671875" style="750" customWidth="1"/>
    <col min="7181" max="7181" width="12.33203125" style="750" bestFit="1" customWidth="1"/>
    <col min="7182" max="7425" width="9.109375" style="750"/>
    <col min="7426" max="7426" width="5" style="750" bestFit="1" customWidth="1"/>
    <col min="7427" max="7427" width="3.5546875" style="750" customWidth="1"/>
    <col min="7428" max="7428" width="54.33203125" style="750" bestFit="1" customWidth="1"/>
    <col min="7429" max="7429" width="22.44140625" style="750" customWidth="1"/>
    <col min="7430" max="7430" width="3.6640625" style="750" customWidth="1"/>
    <col min="7431" max="7431" width="19" style="750" customWidth="1"/>
    <col min="7432" max="7433" width="17.109375" style="750" customWidth="1"/>
    <col min="7434" max="7434" width="16.44140625" style="750" customWidth="1"/>
    <col min="7435" max="7435" width="15.33203125" style="750" customWidth="1"/>
    <col min="7436" max="7436" width="16.88671875" style="750" customWidth="1"/>
    <col min="7437" max="7437" width="12.33203125" style="750" bestFit="1" customWidth="1"/>
    <col min="7438" max="7681" width="9.109375" style="750"/>
    <col min="7682" max="7682" width="5" style="750" bestFit="1" customWidth="1"/>
    <col min="7683" max="7683" width="3.5546875" style="750" customWidth="1"/>
    <col min="7684" max="7684" width="54.33203125" style="750" bestFit="1" customWidth="1"/>
    <col min="7685" max="7685" width="22.44140625" style="750" customWidth="1"/>
    <col min="7686" max="7686" width="3.6640625" style="750" customWidth="1"/>
    <col min="7687" max="7687" width="19" style="750" customWidth="1"/>
    <col min="7688" max="7689" width="17.109375" style="750" customWidth="1"/>
    <col min="7690" max="7690" width="16.44140625" style="750" customWidth="1"/>
    <col min="7691" max="7691" width="15.33203125" style="750" customWidth="1"/>
    <col min="7692" max="7692" width="16.88671875" style="750" customWidth="1"/>
    <col min="7693" max="7693" width="12.33203125" style="750" bestFit="1" customWidth="1"/>
    <col min="7694" max="7937" width="9.109375" style="750"/>
    <col min="7938" max="7938" width="5" style="750" bestFit="1" customWidth="1"/>
    <col min="7939" max="7939" width="3.5546875" style="750" customWidth="1"/>
    <col min="7940" max="7940" width="54.33203125" style="750" bestFit="1" customWidth="1"/>
    <col min="7941" max="7941" width="22.44140625" style="750" customWidth="1"/>
    <col min="7942" max="7942" width="3.6640625" style="750" customWidth="1"/>
    <col min="7943" max="7943" width="19" style="750" customWidth="1"/>
    <col min="7944" max="7945" width="17.109375" style="750" customWidth="1"/>
    <col min="7946" max="7946" width="16.44140625" style="750" customWidth="1"/>
    <col min="7947" max="7947" width="15.33203125" style="750" customWidth="1"/>
    <col min="7948" max="7948" width="16.88671875" style="750" customWidth="1"/>
    <col min="7949" max="7949" width="12.33203125" style="750" bestFit="1" customWidth="1"/>
    <col min="7950" max="8193" width="9.109375" style="750"/>
    <col min="8194" max="8194" width="5" style="750" bestFit="1" customWidth="1"/>
    <col min="8195" max="8195" width="3.5546875" style="750" customWidth="1"/>
    <col min="8196" max="8196" width="54.33203125" style="750" bestFit="1" customWidth="1"/>
    <col min="8197" max="8197" width="22.44140625" style="750" customWidth="1"/>
    <col min="8198" max="8198" width="3.6640625" style="750" customWidth="1"/>
    <col min="8199" max="8199" width="19" style="750" customWidth="1"/>
    <col min="8200" max="8201" width="17.109375" style="750" customWidth="1"/>
    <col min="8202" max="8202" width="16.44140625" style="750" customWidth="1"/>
    <col min="8203" max="8203" width="15.33203125" style="750" customWidth="1"/>
    <col min="8204" max="8204" width="16.88671875" style="750" customWidth="1"/>
    <col min="8205" max="8205" width="12.33203125" style="750" bestFit="1" customWidth="1"/>
    <col min="8206" max="8449" width="9.109375" style="750"/>
    <col min="8450" max="8450" width="5" style="750" bestFit="1" customWidth="1"/>
    <col min="8451" max="8451" width="3.5546875" style="750" customWidth="1"/>
    <col min="8452" max="8452" width="54.33203125" style="750" bestFit="1" customWidth="1"/>
    <col min="8453" max="8453" width="22.44140625" style="750" customWidth="1"/>
    <col min="8454" max="8454" width="3.6640625" style="750" customWidth="1"/>
    <col min="8455" max="8455" width="19" style="750" customWidth="1"/>
    <col min="8456" max="8457" width="17.109375" style="750" customWidth="1"/>
    <col min="8458" max="8458" width="16.44140625" style="750" customWidth="1"/>
    <col min="8459" max="8459" width="15.33203125" style="750" customWidth="1"/>
    <col min="8460" max="8460" width="16.88671875" style="750" customWidth="1"/>
    <col min="8461" max="8461" width="12.33203125" style="750" bestFit="1" customWidth="1"/>
    <col min="8462" max="8705" width="9.109375" style="750"/>
    <col min="8706" max="8706" width="5" style="750" bestFit="1" customWidth="1"/>
    <col min="8707" max="8707" width="3.5546875" style="750" customWidth="1"/>
    <col min="8708" max="8708" width="54.33203125" style="750" bestFit="1" customWidth="1"/>
    <col min="8709" max="8709" width="22.44140625" style="750" customWidth="1"/>
    <col min="8710" max="8710" width="3.6640625" style="750" customWidth="1"/>
    <col min="8711" max="8711" width="19" style="750" customWidth="1"/>
    <col min="8712" max="8713" width="17.109375" style="750" customWidth="1"/>
    <col min="8714" max="8714" width="16.44140625" style="750" customWidth="1"/>
    <col min="8715" max="8715" width="15.33203125" style="750" customWidth="1"/>
    <col min="8716" max="8716" width="16.88671875" style="750" customWidth="1"/>
    <col min="8717" max="8717" width="12.33203125" style="750" bestFit="1" customWidth="1"/>
    <col min="8718" max="8961" width="9.109375" style="750"/>
    <col min="8962" max="8962" width="5" style="750" bestFit="1" customWidth="1"/>
    <col min="8963" max="8963" width="3.5546875" style="750" customWidth="1"/>
    <col min="8964" max="8964" width="54.33203125" style="750" bestFit="1" customWidth="1"/>
    <col min="8965" max="8965" width="22.44140625" style="750" customWidth="1"/>
    <col min="8966" max="8966" width="3.6640625" style="750" customWidth="1"/>
    <col min="8967" max="8967" width="19" style="750" customWidth="1"/>
    <col min="8968" max="8969" width="17.109375" style="750" customWidth="1"/>
    <col min="8970" max="8970" width="16.44140625" style="750" customWidth="1"/>
    <col min="8971" max="8971" width="15.33203125" style="750" customWidth="1"/>
    <col min="8972" max="8972" width="16.88671875" style="750" customWidth="1"/>
    <col min="8973" max="8973" width="12.33203125" style="750" bestFit="1" customWidth="1"/>
    <col min="8974" max="9217" width="9.109375" style="750"/>
    <col min="9218" max="9218" width="5" style="750" bestFit="1" customWidth="1"/>
    <col min="9219" max="9219" width="3.5546875" style="750" customWidth="1"/>
    <col min="9220" max="9220" width="54.33203125" style="750" bestFit="1" customWidth="1"/>
    <col min="9221" max="9221" width="22.44140625" style="750" customWidth="1"/>
    <col min="9222" max="9222" width="3.6640625" style="750" customWidth="1"/>
    <col min="9223" max="9223" width="19" style="750" customWidth="1"/>
    <col min="9224" max="9225" width="17.109375" style="750" customWidth="1"/>
    <col min="9226" max="9226" width="16.44140625" style="750" customWidth="1"/>
    <col min="9227" max="9227" width="15.33203125" style="750" customWidth="1"/>
    <col min="9228" max="9228" width="16.88671875" style="750" customWidth="1"/>
    <col min="9229" max="9229" width="12.33203125" style="750" bestFit="1" customWidth="1"/>
    <col min="9230" max="9473" width="9.109375" style="750"/>
    <col min="9474" max="9474" width="5" style="750" bestFit="1" customWidth="1"/>
    <col min="9475" max="9475" width="3.5546875" style="750" customWidth="1"/>
    <col min="9476" max="9476" width="54.33203125" style="750" bestFit="1" customWidth="1"/>
    <col min="9477" max="9477" width="22.44140625" style="750" customWidth="1"/>
    <col min="9478" max="9478" width="3.6640625" style="750" customWidth="1"/>
    <col min="9479" max="9479" width="19" style="750" customWidth="1"/>
    <col min="9480" max="9481" width="17.109375" style="750" customWidth="1"/>
    <col min="9482" max="9482" width="16.44140625" style="750" customWidth="1"/>
    <col min="9483" max="9483" width="15.33203125" style="750" customWidth="1"/>
    <col min="9484" max="9484" width="16.88671875" style="750" customWidth="1"/>
    <col min="9485" max="9485" width="12.33203125" style="750" bestFit="1" customWidth="1"/>
    <col min="9486" max="9729" width="9.109375" style="750"/>
    <col min="9730" max="9730" width="5" style="750" bestFit="1" customWidth="1"/>
    <col min="9731" max="9731" width="3.5546875" style="750" customWidth="1"/>
    <col min="9732" max="9732" width="54.33203125" style="750" bestFit="1" customWidth="1"/>
    <col min="9733" max="9733" width="22.44140625" style="750" customWidth="1"/>
    <col min="9734" max="9734" width="3.6640625" style="750" customWidth="1"/>
    <col min="9735" max="9735" width="19" style="750" customWidth="1"/>
    <col min="9736" max="9737" width="17.109375" style="750" customWidth="1"/>
    <col min="9738" max="9738" width="16.44140625" style="750" customWidth="1"/>
    <col min="9739" max="9739" width="15.33203125" style="750" customWidth="1"/>
    <col min="9740" max="9740" width="16.88671875" style="750" customWidth="1"/>
    <col min="9741" max="9741" width="12.33203125" style="750" bestFit="1" customWidth="1"/>
    <col min="9742" max="9985" width="9.109375" style="750"/>
    <col min="9986" max="9986" width="5" style="750" bestFit="1" customWidth="1"/>
    <col min="9987" max="9987" width="3.5546875" style="750" customWidth="1"/>
    <col min="9988" max="9988" width="54.33203125" style="750" bestFit="1" customWidth="1"/>
    <col min="9989" max="9989" width="22.44140625" style="750" customWidth="1"/>
    <col min="9990" max="9990" width="3.6640625" style="750" customWidth="1"/>
    <col min="9991" max="9991" width="19" style="750" customWidth="1"/>
    <col min="9992" max="9993" width="17.109375" style="750" customWidth="1"/>
    <col min="9994" max="9994" width="16.44140625" style="750" customWidth="1"/>
    <col min="9995" max="9995" width="15.33203125" style="750" customWidth="1"/>
    <col min="9996" max="9996" width="16.88671875" style="750" customWidth="1"/>
    <col min="9997" max="9997" width="12.33203125" style="750" bestFit="1" customWidth="1"/>
    <col min="9998" max="10241" width="9.109375" style="750"/>
    <col min="10242" max="10242" width="5" style="750" bestFit="1" customWidth="1"/>
    <col min="10243" max="10243" width="3.5546875" style="750" customWidth="1"/>
    <col min="10244" max="10244" width="54.33203125" style="750" bestFit="1" customWidth="1"/>
    <col min="10245" max="10245" width="22.44140625" style="750" customWidth="1"/>
    <col min="10246" max="10246" width="3.6640625" style="750" customWidth="1"/>
    <col min="10247" max="10247" width="19" style="750" customWidth="1"/>
    <col min="10248" max="10249" width="17.109375" style="750" customWidth="1"/>
    <col min="10250" max="10250" width="16.44140625" style="750" customWidth="1"/>
    <col min="10251" max="10251" width="15.33203125" style="750" customWidth="1"/>
    <col min="10252" max="10252" width="16.88671875" style="750" customWidth="1"/>
    <col min="10253" max="10253" width="12.33203125" style="750" bestFit="1" customWidth="1"/>
    <col min="10254" max="10497" width="9.109375" style="750"/>
    <col min="10498" max="10498" width="5" style="750" bestFit="1" customWidth="1"/>
    <col min="10499" max="10499" width="3.5546875" style="750" customWidth="1"/>
    <col min="10500" max="10500" width="54.33203125" style="750" bestFit="1" customWidth="1"/>
    <col min="10501" max="10501" width="22.44140625" style="750" customWidth="1"/>
    <col min="10502" max="10502" width="3.6640625" style="750" customWidth="1"/>
    <col min="10503" max="10503" width="19" style="750" customWidth="1"/>
    <col min="10504" max="10505" width="17.109375" style="750" customWidth="1"/>
    <col min="10506" max="10506" width="16.44140625" style="750" customWidth="1"/>
    <col min="10507" max="10507" width="15.33203125" style="750" customWidth="1"/>
    <col min="10508" max="10508" width="16.88671875" style="750" customWidth="1"/>
    <col min="10509" max="10509" width="12.33203125" style="750" bestFit="1" customWidth="1"/>
    <col min="10510" max="10753" width="9.109375" style="750"/>
    <col min="10754" max="10754" width="5" style="750" bestFit="1" customWidth="1"/>
    <col min="10755" max="10755" width="3.5546875" style="750" customWidth="1"/>
    <col min="10756" max="10756" width="54.33203125" style="750" bestFit="1" customWidth="1"/>
    <col min="10757" max="10757" width="22.44140625" style="750" customWidth="1"/>
    <col min="10758" max="10758" width="3.6640625" style="750" customWidth="1"/>
    <col min="10759" max="10759" width="19" style="750" customWidth="1"/>
    <col min="10760" max="10761" width="17.109375" style="750" customWidth="1"/>
    <col min="10762" max="10762" width="16.44140625" style="750" customWidth="1"/>
    <col min="10763" max="10763" width="15.33203125" style="750" customWidth="1"/>
    <col min="10764" max="10764" width="16.88671875" style="750" customWidth="1"/>
    <col min="10765" max="10765" width="12.33203125" style="750" bestFit="1" customWidth="1"/>
    <col min="10766" max="11009" width="9.109375" style="750"/>
    <col min="11010" max="11010" width="5" style="750" bestFit="1" customWidth="1"/>
    <col min="11011" max="11011" width="3.5546875" style="750" customWidth="1"/>
    <col min="11012" max="11012" width="54.33203125" style="750" bestFit="1" customWidth="1"/>
    <col min="11013" max="11013" width="22.44140625" style="750" customWidth="1"/>
    <col min="11014" max="11014" width="3.6640625" style="750" customWidth="1"/>
    <col min="11015" max="11015" width="19" style="750" customWidth="1"/>
    <col min="11016" max="11017" width="17.109375" style="750" customWidth="1"/>
    <col min="11018" max="11018" width="16.44140625" style="750" customWidth="1"/>
    <col min="11019" max="11019" width="15.33203125" style="750" customWidth="1"/>
    <col min="11020" max="11020" width="16.88671875" style="750" customWidth="1"/>
    <col min="11021" max="11021" width="12.33203125" style="750" bestFit="1" customWidth="1"/>
    <col min="11022" max="11265" width="9.109375" style="750"/>
    <col min="11266" max="11266" width="5" style="750" bestFit="1" customWidth="1"/>
    <col min="11267" max="11267" width="3.5546875" style="750" customWidth="1"/>
    <col min="11268" max="11268" width="54.33203125" style="750" bestFit="1" customWidth="1"/>
    <col min="11269" max="11269" width="22.44140625" style="750" customWidth="1"/>
    <col min="11270" max="11270" width="3.6640625" style="750" customWidth="1"/>
    <col min="11271" max="11271" width="19" style="750" customWidth="1"/>
    <col min="11272" max="11273" width="17.109375" style="750" customWidth="1"/>
    <col min="11274" max="11274" width="16.44140625" style="750" customWidth="1"/>
    <col min="11275" max="11275" width="15.33203125" style="750" customWidth="1"/>
    <col min="11276" max="11276" width="16.88671875" style="750" customWidth="1"/>
    <col min="11277" max="11277" width="12.33203125" style="750" bestFit="1" customWidth="1"/>
    <col min="11278" max="11521" width="9.109375" style="750"/>
    <col min="11522" max="11522" width="5" style="750" bestFit="1" customWidth="1"/>
    <col min="11523" max="11523" width="3.5546875" style="750" customWidth="1"/>
    <col min="11524" max="11524" width="54.33203125" style="750" bestFit="1" customWidth="1"/>
    <col min="11525" max="11525" width="22.44140625" style="750" customWidth="1"/>
    <col min="11526" max="11526" width="3.6640625" style="750" customWidth="1"/>
    <col min="11527" max="11527" width="19" style="750" customWidth="1"/>
    <col min="11528" max="11529" width="17.109375" style="750" customWidth="1"/>
    <col min="11530" max="11530" width="16.44140625" style="750" customWidth="1"/>
    <col min="11531" max="11531" width="15.33203125" style="750" customWidth="1"/>
    <col min="11532" max="11532" width="16.88671875" style="750" customWidth="1"/>
    <col min="11533" max="11533" width="12.33203125" style="750" bestFit="1" customWidth="1"/>
    <col min="11534" max="11777" width="9.109375" style="750"/>
    <col min="11778" max="11778" width="5" style="750" bestFit="1" customWidth="1"/>
    <col min="11779" max="11779" width="3.5546875" style="750" customWidth="1"/>
    <col min="11780" max="11780" width="54.33203125" style="750" bestFit="1" customWidth="1"/>
    <col min="11781" max="11781" width="22.44140625" style="750" customWidth="1"/>
    <col min="11782" max="11782" width="3.6640625" style="750" customWidth="1"/>
    <col min="11783" max="11783" width="19" style="750" customWidth="1"/>
    <col min="11784" max="11785" width="17.109375" style="750" customWidth="1"/>
    <col min="11786" max="11786" width="16.44140625" style="750" customWidth="1"/>
    <col min="11787" max="11787" width="15.33203125" style="750" customWidth="1"/>
    <col min="11788" max="11788" width="16.88671875" style="750" customWidth="1"/>
    <col min="11789" max="11789" width="12.33203125" style="750" bestFit="1" customWidth="1"/>
    <col min="11790" max="12033" width="9.109375" style="750"/>
    <col min="12034" max="12034" width="5" style="750" bestFit="1" customWidth="1"/>
    <col min="12035" max="12035" width="3.5546875" style="750" customWidth="1"/>
    <col min="12036" max="12036" width="54.33203125" style="750" bestFit="1" customWidth="1"/>
    <col min="12037" max="12037" width="22.44140625" style="750" customWidth="1"/>
    <col min="12038" max="12038" width="3.6640625" style="750" customWidth="1"/>
    <col min="12039" max="12039" width="19" style="750" customWidth="1"/>
    <col min="12040" max="12041" width="17.109375" style="750" customWidth="1"/>
    <col min="12042" max="12042" width="16.44140625" style="750" customWidth="1"/>
    <col min="12043" max="12043" width="15.33203125" style="750" customWidth="1"/>
    <col min="12044" max="12044" width="16.88671875" style="750" customWidth="1"/>
    <col min="12045" max="12045" width="12.33203125" style="750" bestFit="1" customWidth="1"/>
    <col min="12046" max="12289" width="9.109375" style="750"/>
    <col min="12290" max="12290" width="5" style="750" bestFit="1" customWidth="1"/>
    <col min="12291" max="12291" width="3.5546875" style="750" customWidth="1"/>
    <col min="12292" max="12292" width="54.33203125" style="750" bestFit="1" customWidth="1"/>
    <col min="12293" max="12293" width="22.44140625" style="750" customWidth="1"/>
    <col min="12294" max="12294" width="3.6640625" style="750" customWidth="1"/>
    <col min="12295" max="12295" width="19" style="750" customWidth="1"/>
    <col min="12296" max="12297" width="17.109375" style="750" customWidth="1"/>
    <col min="12298" max="12298" width="16.44140625" style="750" customWidth="1"/>
    <col min="12299" max="12299" width="15.33203125" style="750" customWidth="1"/>
    <col min="12300" max="12300" width="16.88671875" style="750" customWidth="1"/>
    <col min="12301" max="12301" width="12.33203125" style="750" bestFit="1" customWidth="1"/>
    <col min="12302" max="12545" width="9.109375" style="750"/>
    <col min="12546" max="12546" width="5" style="750" bestFit="1" customWidth="1"/>
    <col min="12547" max="12547" width="3.5546875" style="750" customWidth="1"/>
    <col min="12548" max="12548" width="54.33203125" style="750" bestFit="1" customWidth="1"/>
    <col min="12549" max="12549" width="22.44140625" style="750" customWidth="1"/>
    <col min="12550" max="12550" width="3.6640625" style="750" customWidth="1"/>
    <col min="12551" max="12551" width="19" style="750" customWidth="1"/>
    <col min="12552" max="12553" width="17.109375" style="750" customWidth="1"/>
    <col min="12554" max="12554" width="16.44140625" style="750" customWidth="1"/>
    <col min="12555" max="12555" width="15.33203125" style="750" customWidth="1"/>
    <col min="12556" max="12556" width="16.88671875" style="750" customWidth="1"/>
    <col min="12557" max="12557" width="12.33203125" style="750" bestFit="1" customWidth="1"/>
    <col min="12558" max="12801" width="9.109375" style="750"/>
    <col min="12802" max="12802" width="5" style="750" bestFit="1" customWidth="1"/>
    <col min="12803" max="12803" width="3.5546875" style="750" customWidth="1"/>
    <col min="12804" max="12804" width="54.33203125" style="750" bestFit="1" customWidth="1"/>
    <col min="12805" max="12805" width="22.44140625" style="750" customWidth="1"/>
    <col min="12806" max="12806" width="3.6640625" style="750" customWidth="1"/>
    <col min="12807" max="12807" width="19" style="750" customWidth="1"/>
    <col min="12808" max="12809" width="17.109375" style="750" customWidth="1"/>
    <col min="12810" max="12810" width="16.44140625" style="750" customWidth="1"/>
    <col min="12811" max="12811" width="15.33203125" style="750" customWidth="1"/>
    <col min="12812" max="12812" width="16.88671875" style="750" customWidth="1"/>
    <col min="12813" max="12813" width="12.33203125" style="750" bestFit="1" customWidth="1"/>
    <col min="12814" max="13057" width="9.109375" style="750"/>
    <col min="13058" max="13058" width="5" style="750" bestFit="1" customWidth="1"/>
    <col min="13059" max="13059" width="3.5546875" style="750" customWidth="1"/>
    <col min="13060" max="13060" width="54.33203125" style="750" bestFit="1" customWidth="1"/>
    <col min="13061" max="13061" width="22.44140625" style="750" customWidth="1"/>
    <col min="13062" max="13062" width="3.6640625" style="750" customWidth="1"/>
    <col min="13063" max="13063" width="19" style="750" customWidth="1"/>
    <col min="13064" max="13065" width="17.109375" style="750" customWidth="1"/>
    <col min="13066" max="13066" width="16.44140625" style="750" customWidth="1"/>
    <col min="13067" max="13067" width="15.33203125" style="750" customWidth="1"/>
    <col min="13068" max="13068" width="16.88671875" style="750" customWidth="1"/>
    <col min="13069" max="13069" width="12.33203125" style="750" bestFit="1" customWidth="1"/>
    <col min="13070" max="13313" width="9.109375" style="750"/>
    <col min="13314" max="13314" width="5" style="750" bestFit="1" customWidth="1"/>
    <col min="13315" max="13315" width="3.5546875" style="750" customWidth="1"/>
    <col min="13316" max="13316" width="54.33203125" style="750" bestFit="1" customWidth="1"/>
    <col min="13317" max="13317" width="22.44140625" style="750" customWidth="1"/>
    <col min="13318" max="13318" width="3.6640625" style="750" customWidth="1"/>
    <col min="13319" max="13319" width="19" style="750" customWidth="1"/>
    <col min="13320" max="13321" width="17.109375" style="750" customWidth="1"/>
    <col min="13322" max="13322" width="16.44140625" style="750" customWidth="1"/>
    <col min="13323" max="13323" width="15.33203125" style="750" customWidth="1"/>
    <col min="13324" max="13324" width="16.88671875" style="750" customWidth="1"/>
    <col min="13325" max="13325" width="12.33203125" style="750" bestFit="1" customWidth="1"/>
    <col min="13326" max="13569" width="9.109375" style="750"/>
    <col min="13570" max="13570" width="5" style="750" bestFit="1" customWidth="1"/>
    <col min="13571" max="13571" width="3.5546875" style="750" customWidth="1"/>
    <col min="13572" max="13572" width="54.33203125" style="750" bestFit="1" customWidth="1"/>
    <col min="13573" max="13573" width="22.44140625" style="750" customWidth="1"/>
    <col min="13574" max="13574" width="3.6640625" style="750" customWidth="1"/>
    <col min="13575" max="13575" width="19" style="750" customWidth="1"/>
    <col min="13576" max="13577" width="17.109375" style="750" customWidth="1"/>
    <col min="13578" max="13578" width="16.44140625" style="750" customWidth="1"/>
    <col min="13579" max="13579" width="15.33203125" style="750" customWidth="1"/>
    <col min="13580" max="13580" width="16.88671875" style="750" customWidth="1"/>
    <col min="13581" max="13581" width="12.33203125" style="750" bestFit="1" customWidth="1"/>
    <col min="13582" max="13825" width="9.109375" style="750"/>
    <col min="13826" max="13826" width="5" style="750" bestFit="1" customWidth="1"/>
    <col min="13827" max="13827" width="3.5546875" style="750" customWidth="1"/>
    <col min="13828" max="13828" width="54.33203125" style="750" bestFit="1" customWidth="1"/>
    <col min="13829" max="13829" width="22.44140625" style="750" customWidth="1"/>
    <col min="13830" max="13830" width="3.6640625" style="750" customWidth="1"/>
    <col min="13831" max="13831" width="19" style="750" customWidth="1"/>
    <col min="13832" max="13833" width="17.109375" style="750" customWidth="1"/>
    <col min="13834" max="13834" width="16.44140625" style="750" customWidth="1"/>
    <col min="13835" max="13835" width="15.33203125" style="750" customWidth="1"/>
    <col min="13836" max="13836" width="16.88671875" style="750" customWidth="1"/>
    <col min="13837" max="13837" width="12.33203125" style="750" bestFit="1" customWidth="1"/>
    <col min="13838" max="14081" width="9.109375" style="750"/>
    <col min="14082" max="14082" width="5" style="750" bestFit="1" customWidth="1"/>
    <col min="14083" max="14083" width="3.5546875" style="750" customWidth="1"/>
    <col min="14084" max="14084" width="54.33203125" style="750" bestFit="1" customWidth="1"/>
    <col min="14085" max="14085" width="22.44140625" style="750" customWidth="1"/>
    <col min="14086" max="14086" width="3.6640625" style="750" customWidth="1"/>
    <col min="14087" max="14087" width="19" style="750" customWidth="1"/>
    <col min="14088" max="14089" width="17.109375" style="750" customWidth="1"/>
    <col min="14090" max="14090" width="16.44140625" style="750" customWidth="1"/>
    <col min="14091" max="14091" width="15.33203125" style="750" customWidth="1"/>
    <col min="14092" max="14092" width="16.88671875" style="750" customWidth="1"/>
    <col min="14093" max="14093" width="12.33203125" style="750" bestFit="1" customWidth="1"/>
    <col min="14094" max="14337" width="9.109375" style="750"/>
    <col min="14338" max="14338" width="5" style="750" bestFit="1" customWidth="1"/>
    <col min="14339" max="14339" width="3.5546875" style="750" customWidth="1"/>
    <col min="14340" max="14340" width="54.33203125" style="750" bestFit="1" customWidth="1"/>
    <col min="14341" max="14341" width="22.44140625" style="750" customWidth="1"/>
    <col min="14342" max="14342" width="3.6640625" style="750" customWidth="1"/>
    <col min="14343" max="14343" width="19" style="750" customWidth="1"/>
    <col min="14344" max="14345" width="17.109375" style="750" customWidth="1"/>
    <col min="14346" max="14346" width="16.44140625" style="750" customWidth="1"/>
    <col min="14347" max="14347" width="15.33203125" style="750" customWidth="1"/>
    <col min="14348" max="14348" width="16.88671875" style="750" customWidth="1"/>
    <col min="14349" max="14349" width="12.33203125" style="750" bestFit="1" customWidth="1"/>
    <col min="14350" max="14593" width="9.109375" style="750"/>
    <col min="14594" max="14594" width="5" style="750" bestFit="1" customWidth="1"/>
    <col min="14595" max="14595" width="3.5546875" style="750" customWidth="1"/>
    <col min="14596" max="14596" width="54.33203125" style="750" bestFit="1" customWidth="1"/>
    <col min="14597" max="14597" width="22.44140625" style="750" customWidth="1"/>
    <col min="14598" max="14598" width="3.6640625" style="750" customWidth="1"/>
    <col min="14599" max="14599" width="19" style="750" customWidth="1"/>
    <col min="14600" max="14601" width="17.109375" style="750" customWidth="1"/>
    <col min="14602" max="14602" width="16.44140625" style="750" customWidth="1"/>
    <col min="14603" max="14603" width="15.33203125" style="750" customWidth="1"/>
    <col min="14604" max="14604" width="16.88671875" style="750" customWidth="1"/>
    <col min="14605" max="14605" width="12.33203125" style="750" bestFit="1" customWidth="1"/>
    <col min="14606" max="14849" width="9.109375" style="750"/>
    <col min="14850" max="14850" width="5" style="750" bestFit="1" customWidth="1"/>
    <col min="14851" max="14851" width="3.5546875" style="750" customWidth="1"/>
    <col min="14852" max="14852" width="54.33203125" style="750" bestFit="1" customWidth="1"/>
    <col min="14853" max="14853" width="22.44140625" style="750" customWidth="1"/>
    <col min="14854" max="14854" width="3.6640625" style="750" customWidth="1"/>
    <col min="14855" max="14855" width="19" style="750" customWidth="1"/>
    <col min="14856" max="14857" width="17.109375" style="750" customWidth="1"/>
    <col min="14858" max="14858" width="16.44140625" style="750" customWidth="1"/>
    <col min="14859" max="14859" width="15.33203125" style="750" customWidth="1"/>
    <col min="14860" max="14860" width="16.88671875" style="750" customWidth="1"/>
    <col min="14861" max="14861" width="12.33203125" style="750" bestFit="1" customWidth="1"/>
    <col min="14862" max="15105" width="9.109375" style="750"/>
    <col min="15106" max="15106" width="5" style="750" bestFit="1" customWidth="1"/>
    <col min="15107" max="15107" width="3.5546875" style="750" customWidth="1"/>
    <col min="15108" max="15108" width="54.33203125" style="750" bestFit="1" customWidth="1"/>
    <col min="15109" max="15109" width="22.44140625" style="750" customWidth="1"/>
    <col min="15110" max="15110" width="3.6640625" style="750" customWidth="1"/>
    <col min="15111" max="15111" width="19" style="750" customWidth="1"/>
    <col min="15112" max="15113" width="17.109375" style="750" customWidth="1"/>
    <col min="15114" max="15114" width="16.44140625" style="750" customWidth="1"/>
    <col min="15115" max="15115" width="15.33203125" style="750" customWidth="1"/>
    <col min="15116" max="15116" width="16.88671875" style="750" customWidth="1"/>
    <col min="15117" max="15117" width="12.33203125" style="750" bestFit="1" customWidth="1"/>
    <col min="15118" max="15361" width="9.109375" style="750"/>
    <col min="15362" max="15362" width="5" style="750" bestFit="1" customWidth="1"/>
    <col min="15363" max="15363" width="3.5546875" style="750" customWidth="1"/>
    <col min="15364" max="15364" width="54.33203125" style="750" bestFit="1" customWidth="1"/>
    <col min="15365" max="15365" width="22.44140625" style="750" customWidth="1"/>
    <col min="15366" max="15366" width="3.6640625" style="750" customWidth="1"/>
    <col min="15367" max="15367" width="19" style="750" customWidth="1"/>
    <col min="15368" max="15369" width="17.109375" style="750" customWidth="1"/>
    <col min="15370" max="15370" width="16.44140625" style="750" customWidth="1"/>
    <col min="15371" max="15371" width="15.33203125" style="750" customWidth="1"/>
    <col min="15372" max="15372" width="16.88671875" style="750" customWidth="1"/>
    <col min="15373" max="15373" width="12.33203125" style="750" bestFit="1" customWidth="1"/>
    <col min="15374" max="15617" width="9.109375" style="750"/>
    <col min="15618" max="15618" width="5" style="750" bestFit="1" customWidth="1"/>
    <col min="15619" max="15619" width="3.5546875" style="750" customWidth="1"/>
    <col min="15620" max="15620" width="54.33203125" style="750" bestFit="1" customWidth="1"/>
    <col min="15621" max="15621" width="22.44140625" style="750" customWidth="1"/>
    <col min="15622" max="15622" width="3.6640625" style="750" customWidth="1"/>
    <col min="15623" max="15623" width="19" style="750" customWidth="1"/>
    <col min="15624" max="15625" width="17.109375" style="750" customWidth="1"/>
    <col min="15626" max="15626" width="16.44140625" style="750" customWidth="1"/>
    <col min="15627" max="15627" width="15.33203125" style="750" customWidth="1"/>
    <col min="15628" max="15628" width="16.88671875" style="750" customWidth="1"/>
    <col min="15629" max="15629" width="12.33203125" style="750" bestFit="1" customWidth="1"/>
    <col min="15630" max="15873" width="9.109375" style="750"/>
    <col min="15874" max="15874" width="5" style="750" bestFit="1" customWidth="1"/>
    <col min="15875" max="15875" width="3.5546875" style="750" customWidth="1"/>
    <col min="15876" max="15876" width="54.33203125" style="750" bestFit="1" customWidth="1"/>
    <col min="15877" max="15877" width="22.44140625" style="750" customWidth="1"/>
    <col min="15878" max="15878" width="3.6640625" style="750" customWidth="1"/>
    <col min="15879" max="15879" width="19" style="750" customWidth="1"/>
    <col min="15880" max="15881" width="17.109375" style="750" customWidth="1"/>
    <col min="15882" max="15882" width="16.44140625" style="750" customWidth="1"/>
    <col min="15883" max="15883" width="15.33203125" style="750" customWidth="1"/>
    <col min="15884" max="15884" width="16.88671875" style="750" customWidth="1"/>
    <col min="15885" max="15885" width="12.33203125" style="750" bestFit="1" customWidth="1"/>
    <col min="15886" max="16129" width="9.109375" style="750"/>
    <col min="16130" max="16130" width="5" style="750" bestFit="1" customWidth="1"/>
    <col min="16131" max="16131" width="3.5546875" style="750" customWidth="1"/>
    <col min="16132" max="16132" width="54.33203125" style="750" bestFit="1" customWidth="1"/>
    <col min="16133" max="16133" width="22.44140625" style="750" customWidth="1"/>
    <col min="16134" max="16134" width="3.6640625" style="750" customWidth="1"/>
    <col min="16135" max="16135" width="19" style="750" customWidth="1"/>
    <col min="16136" max="16137" width="17.109375" style="750" customWidth="1"/>
    <col min="16138" max="16138" width="16.44140625" style="750" customWidth="1"/>
    <col min="16139" max="16139" width="15.33203125" style="750" customWidth="1"/>
    <col min="16140" max="16140" width="16.88671875" style="750" customWidth="1"/>
    <col min="16141" max="16141" width="12.33203125" style="750" bestFit="1" customWidth="1"/>
    <col min="16142" max="16384" width="9.109375" style="750"/>
  </cols>
  <sheetData>
    <row r="2" spans="2:14">
      <c r="B2" s="748" t="s">
        <v>525</v>
      </c>
      <c r="C2" s="749"/>
      <c r="D2" s="749"/>
      <c r="E2" s="749"/>
      <c r="F2" s="749"/>
      <c r="G2" s="749"/>
      <c r="H2" s="749"/>
      <c r="I2" s="749"/>
      <c r="J2" s="749"/>
      <c r="K2" s="749"/>
      <c r="L2" s="749"/>
      <c r="M2" s="749"/>
    </row>
    <row r="3" spans="2:14">
      <c r="B3" s="748" t="s">
        <v>526</v>
      </c>
      <c r="C3" s="749"/>
      <c r="D3" s="749"/>
      <c r="E3" s="749"/>
      <c r="F3" s="749"/>
      <c r="G3" s="749"/>
      <c r="H3" s="749"/>
      <c r="I3" s="749"/>
      <c r="J3" s="749"/>
      <c r="K3" s="749"/>
      <c r="L3" s="749"/>
      <c r="M3" s="749"/>
    </row>
    <row r="4" spans="2:14">
      <c r="B4" s="748" t="s">
        <v>550</v>
      </c>
      <c r="C4" s="749"/>
      <c r="D4" s="749"/>
      <c r="E4" s="749"/>
      <c r="F4" s="749"/>
      <c r="G4" s="749"/>
      <c r="H4" s="749"/>
      <c r="I4" s="749"/>
      <c r="J4" s="749"/>
      <c r="K4" s="749"/>
      <c r="L4" s="749"/>
      <c r="M4" s="749"/>
    </row>
    <row r="5" spans="2:14">
      <c r="B5" s="748" t="s">
        <v>606</v>
      </c>
      <c r="C5" s="749"/>
      <c r="D5" s="749"/>
      <c r="E5" s="749"/>
      <c r="F5" s="749"/>
      <c r="G5" s="749"/>
      <c r="H5" s="749"/>
      <c r="I5" s="749"/>
      <c r="J5" s="749"/>
      <c r="K5" s="749"/>
      <c r="L5" s="749"/>
      <c r="M5" s="749"/>
    </row>
    <row r="7" spans="2:14" ht="39.6">
      <c r="B7" s="751" t="s">
        <v>528</v>
      </c>
      <c r="C7" s="751"/>
      <c r="D7" s="752" t="s">
        <v>196</v>
      </c>
      <c r="E7" s="752" t="s">
        <v>551</v>
      </c>
      <c r="F7" s="752"/>
      <c r="G7" s="752" t="s">
        <v>107</v>
      </c>
      <c r="H7" s="752" t="s">
        <v>529</v>
      </c>
      <c r="I7" s="752" t="s">
        <v>530</v>
      </c>
      <c r="J7" s="751" t="s">
        <v>141</v>
      </c>
      <c r="K7" s="751" t="s">
        <v>531</v>
      </c>
      <c r="L7" s="751" t="s">
        <v>532</v>
      </c>
      <c r="M7" s="751" t="s">
        <v>90</v>
      </c>
      <c r="N7" s="763" t="s">
        <v>92</v>
      </c>
    </row>
    <row r="8" spans="2:14">
      <c r="D8" s="754" t="s">
        <v>533</v>
      </c>
      <c r="E8" s="754" t="s">
        <v>534</v>
      </c>
      <c r="F8" s="754"/>
      <c r="G8" s="754" t="s">
        <v>535</v>
      </c>
      <c r="H8" s="754" t="s">
        <v>536</v>
      </c>
      <c r="I8" s="754" t="s">
        <v>537</v>
      </c>
      <c r="J8" s="754" t="s">
        <v>552</v>
      </c>
      <c r="K8" s="754" t="s">
        <v>553</v>
      </c>
      <c r="L8" s="754" t="s">
        <v>554</v>
      </c>
      <c r="M8" s="754" t="s">
        <v>555</v>
      </c>
      <c r="N8" s="754" t="s">
        <v>556</v>
      </c>
    </row>
    <row r="10" spans="2:14">
      <c r="B10" s="754">
        <v>1</v>
      </c>
      <c r="C10" s="756" t="s">
        <v>598</v>
      </c>
      <c r="D10" s="764"/>
      <c r="G10" s="755"/>
      <c r="H10" s="755"/>
      <c r="I10" s="755"/>
      <c r="J10" s="755"/>
      <c r="K10" s="755"/>
      <c r="L10" s="755"/>
      <c r="M10" s="755"/>
    </row>
    <row r="11" spans="2:14" ht="14.4">
      <c r="B11" s="754">
        <f>B10+1</f>
        <v>2</v>
      </c>
      <c r="C11" s="754"/>
      <c r="D11" s="756" t="s">
        <v>599</v>
      </c>
      <c r="E11" s="765">
        <v>4.0000000000000001E-3</v>
      </c>
      <c r="F11" s="765"/>
      <c r="G11" s="765">
        <v>4.1000000000000003E-3</v>
      </c>
      <c r="H11" s="765">
        <v>4.1000000000000003E-3</v>
      </c>
      <c r="I11" s="765">
        <v>3.3E-3</v>
      </c>
      <c r="J11" s="765">
        <v>5.0000000000000001E-4</v>
      </c>
      <c r="K11" s="765">
        <v>3.7000000000000002E-3</v>
      </c>
      <c r="L11" s="765">
        <v>0</v>
      </c>
      <c r="M11" s="765">
        <v>0</v>
      </c>
      <c r="N11" s="765">
        <v>0</v>
      </c>
    </row>
    <row r="12" spans="2:14" ht="14.4">
      <c r="B12" s="754">
        <f>B11+1</f>
        <v>3</v>
      </c>
      <c r="C12" s="754"/>
      <c r="D12" s="756" t="s">
        <v>600</v>
      </c>
      <c r="E12" s="765">
        <v>6.6199999999999995E-2</v>
      </c>
      <c r="F12" s="765"/>
      <c r="G12" s="765">
        <v>6.6299999999999998E-2</v>
      </c>
      <c r="H12" s="765">
        <v>5.9299999999999999E-2</v>
      </c>
      <c r="I12" s="765">
        <v>7.0000000000000007E-2</v>
      </c>
      <c r="J12" s="765">
        <v>9.5299999999999996E-2</v>
      </c>
      <c r="K12" s="765">
        <v>0.89559999999999995</v>
      </c>
      <c r="L12" s="765">
        <v>0.31969999999999998</v>
      </c>
      <c r="M12" s="765">
        <v>0</v>
      </c>
      <c r="N12" s="765">
        <v>0</v>
      </c>
    </row>
    <row r="13" spans="2:14" ht="14.4">
      <c r="B13" s="754">
        <f t="shared" ref="B13:B19" si="0">B12+1</f>
        <v>4</v>
      </c>
      <c r="C13" s="764"/>
      <c r="D13" s="756" t="s">
        <v>601</v>
      </c>
      <c r="E13" s="765">
        <v>0</v>
      </c>
      <c r="F13" s="765"/>
      <c r="G13" s="765">
        <v>0</v>
      </c>
      <c r="H13" s="765">
        <v>0</v>
      </c>
      <c r="I13" s="765">
        <v>0</v>
      </c>
      <c r="J13" s="765">
        <v>0</v>
      </c>
      <c r="K13" s="765">
        <v>0</v>
      </c>
      <c r="L13" s="765">
        <v>0</v>
      </c>
      <c r="M13" s="765">
        <v>0</v>
      </c>
      <c r="N13" s="765">
        <v>0</v>
      </c>
    </row>
    <row r="14" spans="2:14" ht="14.4">
      <c r="B14" s="754">
        <f t="shared" si="0"/>
        <v>5</v>
      </c>
      <c r="D14" s="756" t="s">
        <v>602</v>
      </c>
      <c r="E14" s="765">
        <v>1.1999</v>
      </c>
      <c r="F14" s="765"/>
      <c r="G14" s="765">
        <v>1.194</v>
      </c>
      <c r="H14" s="765">
        <v>1.1954</v>
      </c>
      <c r="I14" s="765">
        <v>1.2156</v>
      </c>
      <c r="J14" s="765">
        <v>1.387</v>
      </c>
      <c r="K14" s="765">
        <v>1.4109</v>
      </c>
      <c r="L14" s="765">
        <v>2.0602</v>
      </c>
      <c r="M14" s="765">
        <v>1.4351</v>
      </c>
      <c r="N14" s="765">
        <v>0</v>
      </c>
    </row>
    <row r="15" spans="2:14" ht="14.4">
      <c r="B15" s="754">
        <f t="shared" si="0"/>
        <v>6</v>
      </c>
      <c r="D15" s="756" t="s">
        <v>603</v>
      </c>
      <c r="E15" s="765">
        <v>0</v>
      </c>
      <c r="F15" s="765"/>
      <c r="G15" s="765">
        <v>0</v>
      </c>
      <c r="H15" s="765">
        <v>0</v>
      </c>
      <c r="I15" s="765">
        <v>0</v>
      </c>
      <c r="J15" s="765">
        <v>0</v>
      </c>
      <c r="K15" s="765">
        <v>0</v>
      </c>
      <c r="L15" s="765">
        <v>0</v>
      </c>
      <c r="M15" s="765">
        <v>0</v>
      </c>
      <c r="N15" s="765">
        <v>0</v>
      </c>
    </row>
    <row r="16" spans="2:14" ht="14.4">
      <c r="B16" s="754">
        <f t="shared" si="0"/>
        <v>7</v>
      </c>
      <c r="C16" s="756"/>
      <c r="D16" s="756" t="s">
        <v>604</v>
      </c>
      <c r="E16" s="765">
        <v>0</v>
      </c>
      <c r="F16" s="765"/>
      <c r="G16" s="765">
        <v>0</v>
      </c>
      <c r="H16" s="765">
        <v>0</v>
      </c>
      <c r="I16" s="765">
        <v>0</v>
      </c>
      <c r="J16" s="765">
        <v>0</v>
      </c>
      <c r="K16" s="765">
        <v>0</v>
      </c>
      <c r="L16" s="765">
        <v>0</v>
      </c>
      <c r="M16" s="765">
        <v>0</v>
      </c>
      <c r="N16" s="765">
        <v>0</v>
      </c>
    </row>
    <row r="17" spans="2:14" ht="14.4">
      <c r="B17" s="754">
        <f t="shared" si="0"/>
        <v>8</v>
      </c>
      <c r="D17" s="756" t="s">
        <v>605</v>
      </c>
      <c r="E17" s="765">
        <v>0</v>
      </c>
      <c r="F17" s="765"/>
      <c r="G17" s="765">
        <v>0</v>
      </c>
      <c r="H17" s="765">
        <v>0</v>
      </c>
      <c r="I17" s="765">
        <v>0</v>
      </c>
      <c r="J17" s="765">
        <v>0</v>
      </c>
      <c r="K17" s="765">
        <v>0</v>
      </c>
      <c r="L17" s="765">
        <v>0</v>
      </c>
      <c r="M17" s="765">
        <v>0</v>
      </c>
      <c r="N17" s="765">
        <v>0</v>
      </c>
    </row>
    <row r="18" spans="2:14">
      <c r="B18" s="754">
        <f t="shared" si="0"/>
        <v>9</v>
      </c>
    </row>
    <row r="19" spans="2:14" ht="14.4">
      <c r="B19" s="754">
        <f t="shared" si="0"/>
        <v>10</v>
      </c>
      <c r="C19" s="750" t="s">
        <v>557</v>
      </c>
      <c r="E19" s="765">
        <v>1.27</v>
      </c>
      <c r="G19" s="765">
        <v>1.2644</v>
      </c>
      <c r="H19" s="765">
        <v>1.2587999999999999</v>
      </c>
      <c r="I19" s="765">
        <v>1.2888999999999999</v>
      </c>
      <c r="J19" s="765">
        <v>1.4826999999999999</v>
      </c>
      <c r="K19" s="765">
        <v>2.3100999999999998</v>
      </c>
      <c r="L19" s="765">
        <v>2.38</v>
      </c>
      <c r="M19" s="765">
        <v>1.4351</v>
      </c>
      <c r="N19" s="765">
        <v>0</v>
      </c>
    </row>
    <row r="21" spans="2:14">
      <c r="B21" s="754">
        <v>11</v>
      </c>
      <c r="C21" s="750" t="s">
        <v>558</v>
      </c>
      <c r="E21" s="766">
        <v>1.1998</v>
      </c>
      <c r="G21" s="766">
        <v>1.194</v>
      </c>
      <c r="H21" s="766">
        <v>1.1954</v>
      </c>
      <c r="I21" s="766">
        <v>1.2155999999999998</v>
      </c>
      <c r="J21" s="766">
        <v>1.3869</v>
      </c>
      <c r="K21" s="766">
        <v>1.4107999999999998</v>
      </c>
      <c r="L21" s="766">
        <v>2.0602999999999998</v>
      </c>
      <c r="M21" s="766">
        <v>1.4351</v>
      </c>
      <c r="N21" s="766">
        <v>0</v>
      </c>
    </row>
    <row r="24" spans="2:14" ht="14.4">
      <c r="D24" s="750" t="s">
        <v>559</v>
      </c>
      <c r="I24" s="767">
        <v>1.1499999999999999</v>
      </c>
      <c r="J24" s="767">
        <v>1.1499999999999999</v>
      </c>
      <c r="K24" s="767">
        <v>1.1499999999999999</v>
      </c>
      <c r="L24" s="767">
        <v>1.1499999999999999</v>
      </c>
      <c r="M24" s="767">
        <v>1.1499999999999999</v>
      </c>
    </row>
    <row r="25" spans="2:14" ht="14.4">
      <c r="D25" s="750" t="s">
        <v>560</v>
      </c>
      <c r="I25" s="767">
        <f>I21-I24</f>
        <v>6.5599999999999881E-2</v>
      </c>
      <c r="J25" s="767">
        <f>J21-J24</f>
        <v>0.23690000000000011</v>
      </c>
      <c r="K25" s="767">
        <f>K21-K24</f>
        <v>0.26079999999999992</v>
      </c>
      <c r="L25" s="767">
        <f>L21-L24</f>
        <v>0.91029999999999989</v>
      </c>
      <c r="M25" s="767">
        <f>M21-M24</f>
        <v>0.28510000000000013</v>
      </c>
    </row>
    <row r="26" spans="2:14" ht="14.4">
      <c r="D26" s="768" t="s">
        <v>561</v>
      </c>
      <c r="I26" s="767">
        <f>ROUND(0.25*I25,2)+I24</f>
        <v>1.17</v>
      </c>
      <c r="J26" s="767">
        <f>ROUND(0.25*J25,2)+J24</f>
        <v>1.21</v>
      </c>
      <c r="K26" s="767">
        <f>ROUND(0.25*K25,2)+K24</f>
        <v>1.22</v>
      </c>
      <c r="L26" s="767">
        <f>ROUND(0.25*L25,2)+L24</f>
        <v>1.38</v>
      </c>
      <c r="M26" s="767">
        <f>ROUND(0.25*M25,2)+M24</f>
        <v>1.22</v>
      </c>
    </row>
  </sheetData>
  <pageMargins left="0.75" right="0.75" top="1" bottom="1" header="0.5" footer="0.5"/>
  <pageSetup orientation="landscape" r:id="rId1"/>
  <headerFooter alignWithMargins="0">
    <oddHeader>&amp;RPage 1 of 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heetViews>
  <sheetFormatPr defaultColWidth="9.109375" defaultRowHeight="13.2"/>
  <cols>
    <col min="1" max="1" width="2.88671875" style="5" customWidth="1"/>
    <col min="2" max="2" width="4.44140625" style="5" bestFit="1" customWidth="1"/>
    <col min="3" max="3" width="1.88671875" style="5" customWidth="1"/>
    <col min="4" max="4" width="58.109375" style="5" customWidth="1"/>
    <col min="5" max="5" width="13.44140625" style="5" bestFit="1" customWidth="1"/>
    <col min="6" max="6" width="15.109375" style="5" bestFit="1" customWidth="1"/>
    <col min="7" max="7" width="10.33203125" style="5" bestFit="1" customWidth="1"/>
    <col min="8" max="8" width="12.44140625" style="5" bestFit="1" customWidth="1"/>
    <col min="9" max="9" width="12.33203125" style="5" bestFit="1" customWidth="1"/>
    <col min="10" max="10" width="11.44140625" style="5" bestFit="1" customWidth="1"/>
    <col min="11" max="12" width="11.6640625" style="5" bestFit="1" customWidth="1"/>
    <col min="13" max="16384" width="9.109375" style="5"/>
  </cols>
  <sheetData>
    <row r="1" spans="2:14">
      <c r="B1" s="132" t="s">
        <v>0</v>
      </c>
      <c r="C1" s="132"/>
      <c r="D1" s="132"/>
      <c r="E1" s="132"/>
      <c r="F1" s="132"/>
      <c r="G1" s="132"/>
      <c r="H1" s="132"/>
      <c r="I1" s="132"/>
      <c r="J1" s="132"/>
      <c r="K1" s="132"/>
      <c r="L1" s="132"/>
    </row>
    <row r="2" spans="2:14">
      <c r="B2" s="132" t="s">
        <v>113</v>
      </c>
      <c r="C2" s="132"/>
      <c r="D2" s="132"/>
      <c r="E2" s="132"/>
      <c r="F2" s="132"/>
      <c r="G2" s="132"/>
      <c r="H2" s="132"/>
      <c r="I2" s="132"/>
      <c r="J2" s="132"/>
      <c r="K2" s="132"/>
      <c r="L2" s="132"/>
    </row>
    <row r="3" spans="2:14" s="79" customFormat="1">
      <c r="B3" s="220" t="s">
        <v>562</v>
      </c>
      <c r="C3" s="220"/>
      <c r="D3" s="220"/>
      <c r="E3" s="220"/>
      <c r="F3" s="220"/>
      <c r="G3" s="220"/>
      <c r="H3" s="220"/>
      <c r="I3" s="220"/>
      <c r="J3" s="220"/>
      <c r="K3" s="220"/>
      <c r="L3" s="220"/>
    </row>
    <row r="4" spans="2:14">
      <c r="B4" s="79"/>
      <c r="C4" s="79"/>
      <c r="D4" s="79"/>
      <c r="E4" s="79"/>
    </row>
    <row r="5" spans="2:14">
      <c r="B5" s="20"/>
      <c r="C5" s="20"/>
      <c r="D5" s="20"/>
      <c r="E5" s="20"/>
      <c r="F5" s="769" t="s">
        <v>421</v>
      </c>
      <c r="G5" s="770"/>
      <c r="H5" s="769" t="s">
        <v>563</v>
      </c>
      <c r="I5" s="769"/>
      <c r="J5" s="769" t="s">
        <v>564</v>
      </c>
      <c r="K5" s="769"/>
      <c r="L5" s="769"/>
    </row>
    <row r="6" spans="2:14">
      <c r="B6" s="25" t="s">
        <v>32</v>
      </c>
      <c r="C6" s="769" t="s">
        <v>196</v>
      </c>
      <c r="D6" s="769"/>
      <c r="E6" s="25" t="s">
        <v>28</v>
      </c>
      <c r="F6" s="771">
        <v>23</v>
      </c>
      <c r="G6" s="772">
        <v>16</v>
      </c>
      <c r="H6" s="771">
        <v>31</v>
      </c>
      <c r="I6" s="773">
        <v>41</v>
      </c>
      <c r="J6" s="773">
        <v>85</v>
      </c>
      <c r="K6" s="773">
        <v>86</v>
      </c>
      <c r="L6" s="773">
        <v>87</v>
      </c>
    </row>
    <row r="7" spans="2:14">
      <c r="C7" s="231" t="s">
        <v>565</v>
      </c>
      <c r="D7" s="231"/>
    </row>
    <row r="8" spans="2:14" s="79" customFormat="1">
      <c r="B8" s="79">
        <v>1</v>
      </c>
      <c r="C8" s="79" t="s">
        <v>566</v>
      </c>
      <c r="E8" s="345">
        <f>SUM(F8:L8)</f>
        <v>946479836</v>
      </c>
      <c r="F8" s="102">
        <f>'[117]Rates PGA-1.1(AsFiled2016PGA)'!E32</f>
        <v>602304870</v>
      </c>
      <c r="G8" s="102">
        <f>'[117]Rates PGA-1.1(AsFiled2016PGA)'!F32</f>
        <v>13802</v>
      </c>
      <c r="H8" s="102">
        <f>'[117]Rates PGA-1.1(AsFiled2016PGA)'!G32</f>
        <v>227791234</v>
      </c>
      <c r="I8" s="102">
        <f>'[117]Rates PGA-1.1(AsFiled2016PGA)'!H32</f>
        <v>68337524</v>
      </c>
      <c r="J8" s="102">
        <f>'[117]Rates PGA-1.1(AsFiled2016PGA)'!I32</f>
        <v>17875880</v>
      </c>
      <c r="K8" s="102">
        <f>'[117]Rates PGA-1.1(AsFiled2016PGA)'!J32</f>
        <v>9194670</v>
      </c>
      <c r="L8" s="102">
        <f>'[117]Rates PGA-1.1(AsFiled2016PGA)'!K32</f>
        <v>20961856</v>
      </c>
    </row>
    <row r="9" spans="2:14">
      <c r="B9" s="79">
        <f>B8+1</f>
        <v>2</v>
      </c>
      <c r="C9" s="79" t="s">
        <v>567</v>
      </c>
      <c r="E9" s="345">
        <f>SUM(F9:L9)</f>
        <v>3739935</v>
      </c>
      <c r="F9" s="774"/>
      <c r="G9" s="774"/>
      <c r="H9" s="774"/>
      <c r="I9" s="775">
        <f>'[117]Rates PGA-1.1(AsFiled2016PGA)'!H20</f>
        <v>3568932</v>
      </c>
      <c r="J9" s="775">
        <f>'[117]Rates PGA-1.1(AsFiled2016PGA)'!I20</f>
        <v>94104</v>
      </c>
      <c r="K9" s="775">
        <f>'[117]Rates PGA-1.1(AsFiled2016PGA)'!J20</f>
        <v>76899</v>
      </c>
      <c r="L9" s="775">
        <f>'[117]Rates PGA-1.1(AsFiled2016PGA)'!K20</f>
        <v>0</v>
      </c>
    </row>
    <row r="10" spans="2:14">
      <c r="D10" s="79"/>
    </row>
    <row r="11" spans="2:14">
      <c r="B11" s="5">
        <f>B9+1</f>
        <v>3</v>
      </c>
      <c r="C11" s="5" t="s">
        <v>568</v>
      </c>
      <c r="E11" s="346"/>
      <c r="F11" s="776"/>
      <c r="G11" s="776"/>
      <c r="H11" s="776"/>
      <c r="I11" s="704">
        <f>'[117]Rates PGA-1.1(AsFiled2016PGA)'!H19</f>
        <v>1</v>
      </c>
      <c r="J11" s="704">
        <f>'[117]Rates PGA-1.1(AsFiled2016PGA)'!I19</f>
        <v>1</v>
      </c>
      <c r="K11" s="704">
        <f>'[117]Rates PGA-1.1(AsFiled2016PGA)'!J19</f>
        <v>1</v>
      </c>
      <c r="L11" s="704">
        <f>'[117]Rates PGA-1.1(AsFiled2016PGA)'!K19</f>
        <v>1</v>
      </c>
    </row>
    <row r="12" spans="2:14">
      <c r="B12" s="79">
        <f>B11+1</f>
        <v>4</v>
      </c>
      <c r="C12" s="5" t="s">
        <v>569</v>
      </c>
      <c r="E12" s="726"/>
      <c r="F12" s="706">
        <f>'[117]Rates PGA-1.1(AsFiled2016PGA)'!E23</f>
        <v>0.13228999999999999</v>
      </c>
      <c r="G12" s="706">
        <f>'[117]Rates PGA-1.1(AsFiled2016PGA)'!F23</f>
        <v>0.13228999999999999</v>
      </c>
      <c r="H12" s="706">
        <f>'[117]Rates PGA-1.1(AsFiled2016PGA)'!G23</f>
        <v>0.12592999999999999</v>
      </c>
      <c r="I12" s="706">
        <f>'[117]Rates PGA-1.1(AsFiled2016PGA)'!H23</f>
        <v>4.5359999999999998E-2</v>
      </c>
      <c r="J12" s="706">
        <f>'[117]Rates PGA-1.1(AsFiled2016PGA)'!I23</f>
        <v>7.5689999999999993E-2</v>
      </c>
      <c r="K12" s="706">
        <f>'[117]Rates PGA-1.1(AsFiled2016PGA)'!J23</f>
        <v>8.1129999999999994E-2</v>
      </c>
      <c r="L12" s="706">
        <f>'[117]Rates PGA-1.1(AsFiled2016PGA)'!K23</f>
        <v>7.8700000000000006E-2</v>
      </c>
    </row>
    <row r="13" spans="2:14">
      <c r="G13" s="777"/>
      <c r="H13" s="777"/>
      <c r="I13" s="777"/>
      <c r="J13" s="777"/>
      <c r="K13" s="777"/>
      <c r="L13" s="777"/>
    </row>
    <row r="14" spans="2:14">
      <c r="B14" s="5">
        <v>5</v>
      </c>
      <c r="C14" s="5" t="s">
        <v>570</v>
      </c>
      <c r="E14" s="778">
        <f>'[117]Rates PGA-1.1(AsFiled2016PGA)'!D26</f>
        <v>118954899.30663998</v>
      </c>
      <c r="F14" s="144"/>
      <c r="G14" s="144"/>
      <c r="H14" s="144"/>
      <c r="I14" s="144"/>
      <c r="J14" s="144"/>
      <c r="K14" s="144"/>
      <c r="L14" s="144"/>
      <c r="N14" s="144"/>
    </row>
    <row r="15" spans="2:14">
      <c r="G15" s="777"/>
      <c r="H15" s="777"/>
      <c r="I15" s="777"/>
      <c r="J15" s="777"/>
      <c r="K15" s="777"/>
      <c r="L15" s="777"/>
    </row>
    <row r="16" spans="2:14">
      <c r="B16" s="5">
        <f>B14+1</f>
        <v>6</v>
      </c>
      <c r="C16" s="5" t="s">
        <v>571</v>
      </c>
      <c r="E16" s="712">
        <f>'[117]Gas Cost Allocation (Proposed)'!D19</f>
        <v>0.39258999999999999</v>
      </c>
      <c r="F16" s="712">
        <f>'[117]Gas Cost Allocation (Proposed)'!E19</f>
        <v>0.40051999999999999</v>
      </c>
      <c r="G16" s="712">
        <f>'[117]Gas Cost Allocation (Proposed)'!E19</f>
        <v>0.40051999999999999</v>
      </c>
      <c r="H16" s="712">
        <f>'[117]Gas Cost Allocation (Proposed)'!F19</f>
        <v>0.39223999999999998</v>
      </c>
      <c r="I16" s="712">
        <f>'[117]Gas Cost Allocation (Proposed)'!G19</f>
        <v>0.36027999999999999</v>
      </c>
      <c r="J16" s="712">
        <f>'[117]Gas Cost Allocation (Proposed)'!H19</f>
        <v>0.34841</v>
      </c>
      <c r="K16" s="712">
        <f>'[117]Gas Cost Allocation (Proposed)'!I19</f>
        <v>0.34893999999999997</v>
      </c>
      <c r="L16" s="712">
        <f>'[117]Gas Cost Allocation (Proposed)'!J19</f>
        <v>0.34209000000000001</v>
      </c>
    </row>
    <row r="17" spans="2:12">
      <c r="E17" s="779"/>
      <c r="F17" s="779"/>
      <c r="G17" s="779"/>
      <c r="H17" s="779"/>
      <c r="I17" s="779"/>
      <c r="J17" s="779"/>
      <c r="K17" s="779"/>
      <c r="L17" s="779"/>
    </row>
    <row r="18" spans="2:12">
      <c r="B18" s="5">
        <f>B16+1</f>
        <v>7</v>
      </c>
      <c r="C18" s="5" t="s">
        <v>572</v>
      </c>
      <c r="E18" s="144">
        <f>SUM(F18:L18)</f>
        <v>3739935</v>
      </c>
      <c r="F18" s="779"/>
      <c r="G18" s="779"/>
      <c r="H18" s="779"/>
      <c r="I18" s="144">
        <f>I11*I9</f>
        <v>3568932</v>
      </c>
      <c r="J18" s="144">
        <f>J11*J9</f>
        <v>94104</v>
      </c>
      <c r="K18" s="144">
        <f>K11*K9</f>
        <v>76899</v>
      </c>
      <c r="L18" s="144">
        <f>L11*L9</f>
        <v>0</v>
      </c>
    </row>
    <row r="19" spans="2:12">
      <c r="B19" s="79">
        <f>B18+1</f>
        <v>8</v>
      </c>
      <c r="C19" s="5" t="s">
        <v>573</v>
      </c>
      <c r="E19" s="144">
        <f>E14-E18</f>
        <v>115214964.30663998</v>
      </c>
      <c r="F19" s="144"/>
      <c r="G19" s="144"/>
      <c r="H19" s="144"/>
      <c r="I19" s="144"/>
      <c r="J19" s="144"/>
      <c r="K19" s="144"/>
      <c r="L19" s="144"/>
    </row>
    <row r="20" spans="2:12">
      <c r="B20" s="79">
        <f>B19+1</f>
        <v>9</v>
      </c>
      <c r="C20" s="5" t="s">
        <v>574</v>
      </c>
      <c r="E20" s="144">
        <f>SUM(F20:L20)</f>
        <v>371817516.09995997</v>
      </c>
      <c r="F20" s="144">
        <f t="shared" ref="F20:L20" si="0">F8*F16</f>
        <v>241235146.53239998</v>
      </c>
      <c r="G20" s="144">
        <f t="shared" si="0"/>
        <v>5527.9770399999998</v>
      </c>
      <c r="H20" s="144">
        <f t="shared" si="0"/>
        <v>89348833.624159992</v>
      </c>
      <c r="I20" s="144">
        <f t="shared" si="0"/>
        <v>24620643.14672</v>
      </c>
      <c r="J20" s="144">
        <f t="shared" si="0"/>
        <v>6228135.3508000001</v>
      </c>
      <c r="K20" s="144">
        <f t="shared" si="0"/>
        <v>3208388.1497999998</v>
      </c>
      <c r="L20" s="144">
        <f t="shared" si="0"/>
        <v>7170841.3190400004</v>
      </c>
    </row>
    <row r="21" spans="2:12">
      <c r="B21" s="79">
        <f>B20+1</f>
        <v>10</v>
      </c>
      <c r="C21" s="79" t="s">
        <v>575</v>
      </c>
      <c r="E21" s="147">
        <f>E19/E20</f>
        <v>0.30986965196030575</v>
      </c>
      <c r="F21" s="144"/>
      <c r="G21" s="144"/>
      <c r="H21" s="144"/>
      <c r="I21" s="144"/>
      <c r="J21" s="144"/>
      <c r="K21" s="144"/>
      <c r="L21" s="144"/>
    </row>
    <row r="22" spans="2:12">
      <c r="B22" s="79">
        <f>B21+1</f>
        <v>11</v>
      </c>
      <c r="C22" s="5" t="s">
        <v>576</v>
      </c>
      <c r="E22" s="780"/>
      <c r="F22" s="780">
        <f t="shared" ref="F22:L22" si="1">ROUND(F16*$E$21,5)</f>
        <v>0.12411</v>
      </c>
      <c r="G22" s="780">
        <f t="shared" si="1"/>
        <v>0.12411</v>
      </c>
      <c r="H22" s="780">
        <f t="shared" si="1"/>
        <v>0.12154</v>
      </c>
      <c r="I22" s="780">
        <f t="shared" si="1"/>
        <v>0.11164</v>
      </c>
      <c r="J22" s="780">
        <f t="shared" si="1"/>
        <v>0.10796</v>
      </c>
      <c r="K22" s="780">
        <f t="shared" si="1"/>
        <v>0.10813</v>
      </c>
      <c r="L22" s="780">
        <f t="shared" si="1"/>
        <v>0.106</v>
      </c>
    </row>
    <row r="23" spans="2:12">
      <c r="B23" s="79">
        <f>B22+1</f>
        <v>12</v>
      </c>
      <c r="C23" s="5" t="s">
        <v>577</v>
      </c>
      <c r="G23" s="346">
        <f>ROUND(G22*19,2)</f>
        <v>2.36</v>
      </c>
    </row>
    <row r="24" spans="2:12">
      <c r="B24" s="79"/>
      <c r="F24" s="346"/>
      <c r="G24" s="346"/>
      <c r="H24" s="346"/>
      <c r="I24" s="346"/>
      <c r="J24" s="346"/>
      <c r="K24" s="346"/>
      <c r="L24" s="346"/>
    </row>
    <row r="25" spans="2:12">
      <c r="B25" s="79">
        <f>B23+1</f>
        <v>13</v>
      </c>
      <c r="C25" s="79" t="s">
        <v>578</v>
      </c>
      <c r="F25" s="781">
        <f t="shared" ref="F25:L25" si="2">F22-F12</f>
        <v>-8.1799999999999928E-3</v>
      </c>
      <c r="G25" s="781">
        <f t="shared" si="2"/>
        <v>-8.1799999999999928E-3</v>
      </c>
      <c r="H25" s="781">
        <f t="shared" si="2"/>
        <v>-4.3899999999999911E-3</v>
      </c>
      <c r="I25" s="781">
        <f t="shared" si="2"/>
        <v>6.6280000000000006E-2</v>
      </c>
      <c r="J25" s="781">
        <f t="shared" si="2"/>
        <v>3.2270000000000007E-2</v>
      </c>
      <c r="K25" s="781">
        <f t="shared" si="2"/>
        <v>2.700000000000001E-2</v>
      </c>
      <c r="L25" s="781">
        <f t="shared" si="2"/>
        <v>2.7299999999999991E-2</v>
      </c>
    </row>
    <row r="26" spans="2:12">
      <c r="B26" s="79">
        <f>B25+1</f>
        <v>14</v>
      </c>
      <c r="C26" s="79" t="s">
        <v>579</v>
      </c>
      <c r="F26" s="143">
        <f t="shared" ref="F26:L26" si="3">F25/F12</f>
        <v>-6.1833849875273968E-2</v>
      </c>
      <c r="G26" s="143">
        <f t="shared" si="3"/>
        <v>-6.1833849875273968E-2</v>
      </c>
      <c r="H26" s="143">
        <f t="shared" si="3"/>
        <v>-3.4860636861748527E-2</v>
      </c>
      <c r="I26" s="143">
        <f t="shared" si="3"/>
        <v>1.461199294532628</v>
      </c>
      <c r="J26" s="143">
        <f t="shared" si="3"/>
        <v>0.42634429911481053</v>
      </c>
      <c r="K26" s="143">
        <f t="shared" si="3"/>
        <v>0.3327992111426108</v>
      </c>
      <c r="L26" s="143">
        <f t="shared" si="3"/>
        <v>0.34688691232528573</v>
      </c>
    </row>
    <row r="27" spans="2:12">
      <c r="B27" s="79"/>
      <c r="C27" s="79"/>
      <c r="F27" s="346"/>
      <c r="G27" s="346"/>
      <c r="H27" s="346"/>
      <c r="I27" s="346"/>
      <c r="J27" s="346"/>
      <c r="K27" s="346"/>
      <c r="L27" s="346"/>
    </row>
    <row r="28" spans="2:12">
      <c r="B28" s="5">
        <f>B26+1</f>
        <v>15</v>
      </c>
      <c r="C28" s="5" t="s">
        <v>580</v>
      </c>
      <c r="E28" s="144">
        <f>SUM(F28:L28)</f>
        <v>118954709.54954001</v>
      </c>
      <c r="F28" s="144">
        <f>F8*F22+F9*F11</f>
        <v>74752057.415700004</v>
      </c>
      <c r="G28" s="144">
        <f t="shared" ref="G28:L28" si="4">G8*G22+G9*G11</f>
        <v>1712.96622</v>
      </c>
      <c r="H28" s="144">
        <f t="shared" si="4"/>
        <v>27685746.580359999</v>
      </c>
      <c r="I28" s="144">
        <f t="shared" si="4"/>
        <v>11198133.17936</v>
      </c>
      <c r="J28" s="144">
        <f t="shared" si="4"/>
        <v>2023984.0048</v>
      </c>
      <c r="K28" s="144">
        <f t="shared" si="4"/>
        <v>1071118.6671000002</v>
      </c>
      <c r="L28" s="144">
        <f t="shared" si="4"/>
        <v>2221956.736</v>
      </c>
    </row>
    <row r="30" spans="2:12">
      <c r="C30" s="231" t="s">
        <v>581</v>
      </c>
      <c r="D30" s="231"/>
    </row>
    <row r="31" spans="2:12">
      <c r="B31" s="5">
        <f>B28+1</f>
        <v>16</v>
      </c>
      <c r="C31" s="5" t="s">
        <v>582</v>
      </c>
      <c r="E31" s="706">
        <f>'[117]Rates PGA-1.1(AsFiled2016PGA)'!D36</f>
        <v>0.26661000000000001</v>
      </c>
      <c r="F31" s="726">
        <f t="shared" ref="F31:L31" si="5">$E$31</f>
        <v>0.26661000000000001</v>
      </c>
      <c r="G31" s="726">
        <f t="shared" si="5"/>
        <v>0.26661000000000001</v>
      </c>
      <c r="H31" s="726">
        <f t="shared" si="5"/>
        <v>0.26661000000000001</v>
      </c>
      <c r="I31" s="726">
        <f t="shared" si="5"/>
        <v>0.26661000000000001</v>
      </c>
      <c r="J31" s="726">
        <f t="shared" si="5"/>
        <v>0.26661000000000001</v>
      </c>
      <c r="K31" s="726">
        <f t="shared" si="5"/>
        <v>0.26661000000000001</v>
      </c>
      <c r="L31" s="726">
        <f t="shared" si="5"/>
        <v>0.26661000000000001</v>
      </c>
    </row>
    <row r="32" spans="2:12">
      <c r="B32" s="79">
        <f>B31+1</f>
        <v>17</v>
      </c>
      <c r="C32" s="5" t="s">
        <v>583</v>
      </c>
      <c r="G32" s="346">
        <f>ROUND(G31*19,2)</f>
        <v>5.07</v>
      </c>
    </row>
    <row r="34" spans="2:12">
      <c r="C34" s="231" t="s">
        <v>584</v>
      </c>
      <c r="D34" s="231"/>
    </row>
    <row r="35" spans="2:12">
      <c r="B35" s="5">
        <f>B32+1</f>
        <v>18</v>
      </c>
      <c r="C35" s="782" t="s">
        <v>585</v>
      </c>
      <c r="D35" s="260"/>
      <c r="E35" s="783">
        <f>[117]RAF!D17-1</f>
        <v>4.7627000000000086E-2</v>
      </c>
      <c r="F35" s="260"/>
      <c r="G35" s="260"/>
      <c r="H35" s="260"/>
      <c r="I35" s="260"/>
      <c r="J35" s="260"/>
      <c r="K35" s="260"/>
      <c r="L35" s="784"/>
    </row>
    <row r="36" spans="2:12">
      <c r="B36" s="79">
        <f>B35+1</f>
        <v>19</v>
      </c>
      <c r="C36" s="263" t="s">
        <v>586</v>
      </c>
      <c r="D36" s="21"/>
      <c r="E36" s="21"/>
      <c r="F36" s="21"/>
      <c r="G36" s="21"/>
      <c r="H36" s="21"/>
      <c r="I36" s="785">
        <v>1</v>
      </c>
      <c r="J36" s="785">
        <v>1</v>
      </c>
      <c r="K36" s="785">
        <v>1</v>
      </c>
      <c r="L36" s="786">
        <v>1</v>
      </c>
    </row>
    <row r="37" spans="2:12">
      <c r="B37" s="79">
        <f>B36+1</f>
        <v>20</v>
      </c>
      <c r="C37" s="263" t="s">
        <v>587</v>
      </c>
      <c r="D37" s="21"/>
      <c r="E37" s="21"/>
      <c r="F37" s="21"/>
      <c r="G37" s="21"/>
      <c r="H37" s="21"/>
      <c r="I37" s="785">
        <f>ROUND(I36*(1+$E$35),2)</f>
        <v>1.05</v>
      </c>
      <c r="J37" s="785">
        <f>ROUND(J36*(1+$E$35),2)</f>
        <v>1.05</v>
      </c>
      <c r="K37" s="785">
        <f>ROUND(K36*(1+$E$35),2)</f>
        <v>1.05</v>
      </c>
      <c r="L37" s="786">
        <f>ROUND(L36*(1+$E$35),2)</f>
        <v>1.05</v>
      </c>
    </row>
    <row r="38" spans="2:12">
      <c r="C38" s="263"/>
      <c r="D38" s="21"/>
      <c r="E38" s="21"/>
      <c r="F38" s="21"/>
      <c r="G38" s="21"/>
      <c r="H38" s="21"/>
      <c r="I38" s="21"/>
      <c r="J38" s="21"/>
      <c r="K38" s="21"/>
      <c r="L38" s="787"/>
    </row>
    <row r="39" spans="2:12">
      <c r="B39" s="5">
        <f>B37+1</f>
        <v>21</v>
      </c>
      <c r="C39" s="263" t="s">
        <v>588</v>
      </c>
      <c r="D39" s="21"/>
      <c r="E39" s="21"/>
      <c r="F39" s="788">
        <f t="shared" ref="F39:L39" si="6">ROUND(F22,5)</f>
        <v>0.12411</v>
      </c>
      <c r="G39" s="788">
        <f t="shared" si="6"/>
        <v>0.12411</v>
      </c>
      <c r="H39" s="788">
        <f t="shared" si="6"/>
        <v>0.12154</v>
      </c>
      <c r="I39" s="788">
        <f t="shared" si="6"/>
        <v>0.11164</v>
      </c>
      <c r="J39" s="788">
        <f t="shared" si="6"/>
        <v>0.10796</v>
      </c>
      <c r="K39" s="788">
        <f t="shared" si="6"/>
        <v>0.10813</v>
      </c>
      <c r="L39" s="789">
        <f t="shared" si="6"/>
        <v>0.106</v>
      </c>
    </row>
    <row r="40" spans="2:12">
      <c r="B40" s="79">
        <f>B39+1</f>
        <v>22</v>
      </c>
      <c r="C40" s="263" t="s">
        <v>589</v>
      </c>
      <c r="D40" s="21"/>
      <c r="E40" s="21"/>
      <c r="F40" s="788">
        <f t="shared" ref="F40:L40" si="7">ROUND(F39*(1+$E$35),5)</f>
        <v>0.13002</v>
      </c>
      <c r="G40" s="788">
        <f t="shared" si="7"/>
        <v>0.13002</v>
      </c>
      <c r="H40" s="788">
        <f t="shared" si="7"/>
        <v>0.12733</v>
      </c>
      <c r="I40" s="788">
        <f t="shared" si="7"/>
        <v>0.11695999999999999</v>
      </c>
      <c r="J40" s="788">
        <f t="shared" si="7"/>
        <v>0.11310000000000001</v>
      </c>
      <c r="K40" s="788">
        <f t="shared" si="7"/>
        <v>0.11328000000000001</v>
      </c>
      <c r="L40" s="789">
        <f t="shared" si="7"/>
        <v>0.11105</v>
      </c>
    </row>
    <row r="41" spans="2:12">
      <c r="C41" s="263"/>
      <c r="D41" s="21"/>
      <c r="E41" s="21"/>
      <c r="F41" s="788"/>
      <c r="G41" s="788"/>
      <c r="H41" s="788"/>
      <c r="I41" s="788"/>
      <c r="J41" s="788"/>
      <c r="K41" s="788"/>
      <c r="L41" s="789"/>
    </row>
    <row r="42" spans="2:12">
      <c r="B42" s="5">
        <f>B40+1</f>
        <v>23</v>
      </c>
      <c r="C42" s="263" t="s">
        <v>590</v>
      </c>
      <c r="D42" s="21"/>
      <c r="E42" s="788">
        <f>E31</f>
        <v>0.26661000000000001</v>
      </c>
      <c r="F42" s="788">
        <f t="shared" ref="F42:L42" si="8">$E$42</f>
        <v>0.26661000000000001</v>
      </c>
      <c r="G42" s="788">
        <f t="shared" si="8"/>
        <v>0.26661000000000001</v>
      </c>
      <c r="H42" s="788">
        <f t="shared" si="8"/>
        <v>0.26661000000000001</v>
      </c>
      <c r="I42" s="788">
        <f t="shared" si="8"/>
        <v>0.26661000000000001</v>
      </c>
      <c r="J42" s="788">
        <f t="shared" si="8"/>
        <v>0.26661000000000001</v>
      </c>
      <c r="K42" s="788">
        <f t="shared" si="8"/>
        <v>0.26661000000000001</v>
      </c>
      <c r="L42" s="789">
        <f t="shared" si="8"/>
        <v>0.26661000000000001</v>
      </c>
    </row>
    <row r="43" spans="2:12">
      <c r="B43" s="79">
        <f>B42+1</f>
        <v>24</v>
      </c>
      <c r="C43" s="263" t="s">
        <v>591</v>
      </c>
      <c r="D43" s="21"/>
      <c r="E43" s="788">
        <f>ROUND(E42*(1+$E$35),5)</f>
        <v>0.27931</v>
      </c>
      <c r="F43" s="788">
        <f t="shared" ref="F43:L43" si="9">$E$43</f>
        <v>0.27931</v>
      </c>
      <c r="G43" s="788">
        <f t="shared" si="9"/>
        <v>0.27931</v>
      </c>
      <c r="H43" s="788">
        <f t="shared" si="9"/>
        <v>0.27931</v>
      </c>
      <c r="I43" s="788">
        <f t="shared" si="9"/>
        <v>0.27931</v>
      </c>
      <c r="J43" s="788">
        <f t="shared" si="9"/>
        <v>0.27931</v>
      </c>
      <c r="K43" s="788">
        <f t="shared" si="9"/>
        <v>0.27931</v>
      </c>
      <c r="L43" s="789">
        <f t="shared" si="9"/>
        <v>0.27931</v>
      </c>
    </row>
    <row r="44" spans="2:12">
      <c r="B44" s="79">
        <f>B43+1</f>
        <v>25</v>
      </c>
      <c r="C44" s="263" t="s">
        <v>592</v>
      </c>
      <c r="D44" s="21"/>
      <c r="E44" s="21"/>
      <c r="F44" s="21"/>
      <c r="G44" s="785">
        <f>ROUND(G32*(1+$E$35),2)</f>
        <v>5.31</v>
      </c>
      <c r="H44" s="21"/>
      <c r="I44" s="21"/>
      <c r="J44" s="21"/>
      <c r="K44" s="21"/>
      <c r="L44" s="787"/>
    </row>
    <row r="45" spans="2:12">
      <c r="C45" s="263"/>
      <c r="D45" s="21"/>
      <c r="E45" s="21"/>
      <c r="F45" s="21"/>
      <c r="G45" s="21"/>
      <c r="H45" s="21"/>
      <c r="I45" s="21"/>
      <c r="J45" s="21"/>
      <c r="K45" s="21"/>
      <c r="L45" s="787"/>
    </row>
    <row r="46" spans="2:12">
      <c r="B46" s="5">
        <f>B44+1</f>
        <v>26</v>
      </c>
      <c r="C46" s="263" t="s">
        <v>593</v>
      </c>
      <c r="D46" s="21"/>
      <c r="E46" s="21"/>
      <c r="F46" s="788">
        <f t="shared" ref="F46:L46" si="10">ROUND(((F39+F42)*(1+$E$35)),5)</f>
        <v>0.40933000000000003</v>
      </c>
      <c r="G46" s="788">
        <f t="shared" si="10"/>
        <v>0.40933000000000003</v>
      </c>
      <c r="H46" s="788">
        <f t="shared" si="10"/>
        <v>0.40664</v>
      </c>
      <c r="I46" s="788">
        <f t="shared" si="10"/>
        <v>0.39626</v>
      </c>
      <c r="J46" s="788">
        <f t="shared" si="10"/>
        <v>0.39240999999999998</v>
      </c>
      <c r="K46" s="788">
        <f t="shared" si="10"/>
        <v>0.39258999999999999</v>
      </c>
      <c r="L46" s="789">
        <f t="shared" si="10"/>
        <v>0.39035999999999998</v>
      </c>
    </row>
    <row r="47" spans="2:12">
      <c r="B47" s="79">
        <f>B46+1</f>
        <v>27</v>
      </c>
      <c r="C47" s="790" t="s">
        <v>594</v>
      </c>
      <c r="D47" s="340"/>
      <c r="E47" s="340"/>
      <c r="F47" s="340"/>
      <c r="G47" s="791">
        <f>ROUND(G46*19,2)</f>
        <v>7.78</v>
      </c>
      <c r="H47" s="340"/>
      <c r="I47" s="340"/>
      <c r="J47" s="340"/>
      <c r="K47" s="340"/>
      <c r="L47" s="792"/>
    </row>
    <row r="49" spans="2:12">
      <c r="B49" s="5" t="s">
        <v>595</v>
      </c>
    </row>
    <row r="50" spans="2:12">
      <c r="B50" s="5" t="s">
        <v>596</v>
      </c>
    </row>
    <row r="54" spans="2:12">
      <c r="D54" s="138" t="s">
        <v>99</v>
      </c>
    </row>
    <row r="55" spans="2:12">
      <c r="D55" s="793" t="s">
        <v>99</v>
      </c>
      <c r="F55" s="4"/>
      <c r="G55" s="4"/>
      <c r="H55" s="4"/>
      <c r="I55" s="4"/>
      <c r="J55" s="4"/>
      <c r="K55" s="4"/>
      <c r="L55" s="4"/>
    </row>
    <row r="56" spans="2:12">
      <c r="D56" s="793" t="s">
        <v>99</v>
      </c>
      <c r="F56" s="4"/>
      <c r="G56" s="4"/>
      <c r="H56" s="4"/>
      <c r="I56" s="4"/>
      <c r="J56" s="4"/>
      <c r="K56" s="4"/>
      <c r="L56" s="4"/>
    </row>
    <row r="57" spans="2:12">
      <c r="D57" s="793" t="s">
        <v>99</v>
      </c>
      <c r="F57" s="4"/>
      <c r="G57" s="4"/>
      <c r="H57" s="4"/>
      <c r="I57" s="4"/>
      <c r="J57" s="4"/>
      <c r="K57" s="4"/>
      <c r="L57" s="4"/>
    </row>
    <row r="58" spans="2:12">
      <c r="D58" s="793" t="s">
        <v>99</v>
      </c>
      <c r="F58" s="4"/>
      <c r="G58" s="4"/>
      <c r="H58" s="4"/>
      <c r="I58" s="4"/>
      <c r="J58" s="4"/>
      <c r="K58" s="4"/>
      <c r="L58" s="4"/>
    </row>
    <row r="59" spans="2:12">
      <c r="D59" s="793" t="s">
        <v>99</v>
      </c>
      <c r="F59" s="4"/>
      <c r="G59" s="4"/>
      <c r="H59" s="4"/>
      <c r="I59" s="4"/>
      <c r="J59" s="4"/>
      <c r="K59" s="4"/>
      <c r="L59" s="4"/>
    </row>
    <row r="61" spans="2:12">
      <c r="D61" s="256" t="s">
        <v>99</v>
      </c>
      <c r="F61" s="781" t="s">
        <v>99</v>
      </c>
      <c r="G61" s="781" t="s">
        <v>597</v>
      </c>
      <c r="H61" s="781" t="s">
        <v>99</v>
      </c>
      <c r="I61" s="781" t="s">
        <v>99</v>
      </c>
      <c r="J61" s="781" t="s">
        <v>99</v>
      </c>
      <c r="K61" s="781" t="s">
        <v>99</v>
      </c>
      <c r="L61" s="781" t="s">
        <v>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K37" sqref="K37"/>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5">
        <f ca="1">'Rate Design Res'!I49</f>
        <v>236405788.01249197</v>
      </c>
      <c r="M13" s="144">
        <f ca="1">SUM(K13:L13)</f>
        <v>535760256.57416892</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3">
        <f ca="1">'Rate Design C&amp;I'!I113</f>
        <v>87250411.776516512</v>
      </c>
      <c r="M14" s="64">
        <f ca="1">SUM(K14:L14)</f>
        <v>174256940.72651652</v>
      </c>
      <c r="N14" s="149">
        <f t="shared" ca="1" si="0"/>
        <v>-1436095.1837968081</v>
      </c>
      <c r="O14" s="146">
        <f t="shared" ca="1" si="1"/>
        <v>-8.1282257701995077E-3</v>
      </c>
      <c r="P14" s="146">
        <f t="shared" ref="P14:P21" ca="1" si="7">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3">
        <f ca="1">'Rate Design C&amp;I'!I114</f>
        <v>30171701.642526381</v>
      </c>
      <c r="M15" s="64">
        <f ca="1">SUM(K15:L15)</f>
        <v>48365007.69498115</v>
      </c>
      <c r="N15" s="149">
        <f t="shared" ca="1" si="0"/>
        <v>-300460.57859423384</v>
      </c>
      <c r="O15" s="146">
        <f t="shared" ca="1" si="1"/>
        <v>-6.8156784364345772E-3</v>
      </c>
      <c r="P15" s="146">
        <f t="shared" ca="1" si="7"/>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3">
        <f ca="1">'Rate Design Int &amp; Trans'!I199</f>
        <v>6897204.7137999898</v>
      </c>
      <c r="M16" s="64">
        <f t="shared" ref="M16:M23" ca="1" si="8">SUM(K16:L16)</f>
        <v>15918339.273799989</v>
      </c>
      <c r="N16" s="149">
        <f t="shared" ca="1" si="0"/>
        <v>-148904.29697938077</v>
      </c>
      <c r="O16" s="146">
        <f t="shared" ca="1" si="1"/>
        <v>-9.6143290656195007E-3</v>
      </c>
      <c r="P16" s="146">
        <f t="shared" ca="1" si="7"/>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3">
        <f ca="1">'Rate Design Int &amp; Trans'!I200</f>
        <v>3985765.7997426996</v>
      </c>
      <c r="M17" s="64">
        <f ca="1">SUM(K17:L17)</f>
        <v>6172298.6697426997</v>
      </c>
      <c r="N17" s="149">
        <f t="shared" ca="1" si="0"/>
        <v>-36164.062961165328</v>
      </c>
      <c r="O17" s="146">
        <f t="shared" ca="1" si="1"/>
        <v>-6.1009051271220943E-3</v>
      </c>
      <c r="P17" s="146">
        <f t="shared" ca="1" si="7"/>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3">
        <f ca="1">'Rate Design Int &amp; Trans'!I201</f>
        <v>9169324.4468486793</v>
      </c>
      <c r="M18" s="64">
        <f t="shared" ca="1" si="8"/>
        <v>13888763.50684868</v>
      </c>
      <c r="N18" s="149">
        <f ca="1">K18-E18</f>
        <v>-77733.909974802285</v>
      </c>
      <c r="O18" s="146">
        <f t="shared" ca="1" si="1"/>
        <v>-5.8447463305604927E-3</v>
      </c>
      <c r="P18" s="146">
        <f t="shared" ca="1" si="7"/>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ref="L19:L20" si="9">D19</f>
        <v>0</v>
      </c>
      <c r="M19" s="64">
        <f ca="1">SUM(K19:L19)</f>
        <v>5943249.8600000003</v>
      </c>
      <c r="N19" s="149">
        <f ca="1">K19-E19</f>
        <v>-98298.599999999627</v>
      </c>
      <c r="O19" s="146">
        <f ca="1">N19/C19</f>
        <v>-1.627043143836665E-2</v>
      </c>
      <c r="P19" s="146">
        <f t="shared" ca="1" si="7"/>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9"/>
        <v>0</v>
      </c>
      <c r="M20" s="149">
        <f t="shared" si="8"/>
        <v>1465941.3557558353</v>
      </c>
      <c r="N20" s="149">
        <f t="shared" ca="1" si="0"/>
        <v>39123.9061442893</v>
      </c>
      <c r="O20" s="153">
        <f t="shared" ca="1" si="1"/>
        <v>2.742040066508919E-2</v>
      </c>
      <c r="P20" s="146">
        <f t="shared" ca="1" si="7"/>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373880196.39192629</v>
      </c>
      <c r="M21" s="154">
        <f ca="1">SUM(M13:M20)</f>
        <v>801770797.66181374</v>
      </c>
      <c r="N21" s="53">
        <f ca="1">SUM(N13:N20)</f>
        <v>-6997801.0916551594</v>
      </c>
      <c r="O21" s="146">
        <f t="shared" ca="1" si="1"/>
        <v>-8.6542572315927956E-3</v>
      </c>
      <c r="P21" s="157">
        <f t="shared" ca="1" si="7"/>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8"/>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373880196.39192629</v>
      </c>
      <c r="M24" s="154">
        <f ca="1">SUM(M21:M23)</f>
        <v>808780391.89181376</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workbookViewId="0">
      <selection activeCell="U49" sqref="U49"/>
    </sheetView>
  </sheetViews>
  <sheetFormatPr defaultColWidth="9.109375" defaultRowHeight="13.2"/>
  <cols>
    <col min="1" max="1" width="2.5546875" style="5" customWidth="1"/>
    <col min="2" max="2" width="32.33203125" style="231" customWidth="1"/>
    <col min="3" max="3" width="9.88671875" style="231" bestFit="1" customWidth="1"/>
    <col min="4" max="4" width="12.109375" style="79" bestFit="1" customWidth="1"/>
    <col min="5" max="5" width="10.5546875" style="79" customWidth="1"/>
    <col min="6" max="6" width="15.5546875" style="231" customWidth="1"/>
    <col min="7" max="7" width="3.33203125" style="232" customWidth="1"/>
    <col min="8" max="8" width="10.44140625" style="5" bestFit="1" customWidth="1"/>
    <col min="9" max="9" width="14.88671875" style="233" customWidth="1"/>
    <col min="10" max="10" width="3" style="234" customWidth="1"/>
    <col min="11" max="11" width="13.6640625" style="5" bestFit="1" customWidth="1"/>
    <col min="12" max="12" width="11.109375" style="235" bestFit="1" customWidth="1"/>
    <col min="13" max="13" width="2.44140625" style="235" customWidth="1"/>
    <col min="14" max="14" width="1.5546875" style="235" customWidth="1"/>
    <col min="15" max="15" width="14" style="5" customWidth="1"/>
    <col min="16" max="16" width="3" style="5" customWidth="1"/>
    <col min="17" max="17" width="10.109375" style="237" bestFit="1" customWidth="1"/>
    <col min="18" max="16384" width="9.109375" style="5"/>
  </cols>
  <sheetData>
    <row r="1" spans="2:26">
      <c r="B1" s="128"/>
      <c r="C1" s="128"/>
      <c r="D1" s="220"/>
      <c r="E1" s="220"/>
      <c r="F1" s="128"/>
      <c r="G1" s="221"/>
      <c r="H1" s="132"/>
      <c r="I1" s="222"/>
      <c r="J1" s="223"/>
      <c r="K1" s="132"/>
      <c r="L1" s="224"/>
      <c r="M1" s="224"/>
      <c r="N1" s="224"/>
      <c r="O1" s="132"/>
      <c r="P1" s="132"/>
      <c r="Q1" s="225"/>
    </row>
    <row r="2" spans="2:26">
      <c r="B2" s="128" t="s">
        <v>0</v>
      </c>
      <c r="C2" s="128"/>
      <c r="D2" s="226"/>
      <c r="E2" s="226"/>
      <c r="F2" s="128"/>
      <c r="G2" s="128"/>
      <c r="H2" s="128"/>
      <c r="I2" s="128"/>
      <c r="J2" s="128"/>
      <c r="K2" s="128"/>
      <c r="L2" s="128"/>
      <c r="M2" s="224"/>
      <c r="N2" s="224"/>
      <c r="O2" s="132"/>
      <c r="P2" s="132"/>
      <c r="Q2" s="225"/>
    </row>
    <row r="3" spans="2:26">
      <c r="B3" s="227" t="str">
        <f>'Rate Spread - Margin'!$B$2</f>
        <v>2017 Gas General Rate Case</v>
      </c>
      <c r="C3" s="128"/>
      <c r="D3" s="226"/>
      <c r="E3" s="226"/>
      <c r="F3" s="128"/>
      <c r="G3" s="128"/>
      <c r="H3" s="128"/>
      <c r="I3" s="128"/>
      <c r="J3" s="128"/>
      <c r="K3" s="128"/>
      <c r="L3" s="128"/>
      <c r="M3" s="224"/>
      <c r="N3" s="224"/>
      <c r="O3" s="132"/>
      <c r="P3" s="132"/>
      <c r="Q3" s="225"/>
    </row>
    <row r="4" spans="2:26">
      <c r="B4" s="227" t="str">
        <f>'Rate Spread - Margin'!$B$3</f>
        <v>Test Year Ended September 2016</v>
      </c>
      <c r="C4" s="128"/>
      <c r="D4" s="226"/>
      <c r="E4" s="226"/>
      <c r="F4" s="128"/>
      <c r="G4" s="128"/>
      <c r="H4" s="128"/>
      <c r="I4" s="128"/>
      <c r="J4" s="128"/>
      <c r="K4" s="128"/>
      <c r="L4" s="128"/>
      <c r="M4" s="224"/>
      <c r="N4" s="224"/>
      <c r="O4" s="132"/>
      <c r="P4" s="132"/>
      <c r="Q4" s="225"/>
    </row>
    <row r="5" spans="2:26">
      <c r="B5" s="228" t="s">
        <v>191</v>
      </c>
      <c r="C5" s="128"/>
      <c r="D5" s="226"/>
      <c r="E5" s="226"/>
      <c r="F5" s="128"/>
      <c r="G5" s="128"/>
      <c r="H5" s="128"/>
      <c r="I5" s="128"/>
      <c r="J5" s="128"/>
      <c r="K5" s="128"/>
      <c r="L5" s="128"/>
      <c r="M5" s="224"/>
      <c r="N5" s="229"/>
      <c r="O5" s="230"/>
      <c r="P5" s="132"/>
      <c r="Q5" s="225"/>
    </row>
    <row r="6" spans="2:26">
      <c r="N6" s="236"/>
      <c r="O6" s="21"/>
    </row>
    <row r="7" spans="2:26" ht="15" customHeight="1">
      <c r="B7" s="238"/>
      <c r="C7" s="239"/>
      <c r="D7" s="240" t="s">
        <v>192</v>
      </c>
      <c r="E7" s="241" t="s">
        <v>193</v>
      </c>
      <c r="F7" s="242"/>
      <c r="G7" s="243"/>
      <c r="H7" s="244" t="s">
        <v>118</v>
      </c>
      <c r="I7" s="242"/>
      <c r="J7" s="245"/>
      <c r="K7" s="242" t="s">
        <v>194</v>
      </c>
      <c r="L7" s="246"/>
      <c r="M7" s="247"/>
      <c r="N7" s="247"/>
      <c r="O7" s="248" t="s">
        <v>131</v>
      </c>
      <c r="Q7" s="249" t="s">
        <v>195</v>
      </c>
    </row>
    <row r="8" spans="2:26">
      <c r="B8" s="250" t="s">
        <v>196</v>
      </c>
      <c r="C8" s="25" t="s">
        <v>197</v>
      </c>
      <c r="D8" s="137" t="s">
        <v>198</v>
      </c>
      <c r="E8" s="137" t="s">
        <v>132</v>
      </c>
      <c r="F8" s="251" t="s">
        <v>199</v>
      </c>
      <c r="G8" s="25"/>
      <c r="H8" s="25" t="s">
        <v>132</v>
      </c>
      <c r="I8" s="251" t="s">
        <v>199</v>
      </c>
      <c r="J8" s="251"/>
      <c r="K8" s="251" t="s">
        <v>200</v>
      </c>
      <c r="L8" s="252" t="s">
        <v>201</v>
      </c>
      <c r="M8" s="253"/>
      <c r="N8" s="253"/>
      <c r="O8" s="254" t="s">
        <v>135</v>
      </c>
      <c r="Q8" s="255" t="s">
        <v>116</v>
      </c>
    </row>
    <row r="9" spans="2:26">
      <c r="B9" s="21"/>
      <c r="C9" s="21"/>
      <c r="D9" s="256"/>
      <c r="E9" s="256"/>
      <c r="F9" s="21"/>
      <c r="H9" s="21"/>
      <c r="I9" s="234"/>
      <c r="K9" s="21"/>
      <c r="L9" s="236"/>
      <c r="M9" s="236"/>
      <c r="N9" s="236"/>
      <c r="O9" s="21"/>
    </row>
    <row r="10" spans="2:26">
      <c r="B10" s="257" t="s">
        <v>202</v>
      </c>
      <c r="C10" s="258"/>
      <c r="D10" s="259"/>
      <c r="E10" s="259"/>
      <c r="F10" s="260"/>
      <c r="G10" s="155"/>
      <c r="H10" s="259"/>
      <c r="I10" s="261"/>
      <c r="J10" s="261"/>
      <c r="K10" s="261"/>
      <c r="L10" s="262"/>
      <c r="M10" s="236"/>
      <c r="N10" s="236"/>
      <c r="O10" s="21"/>
    </row>
    <row r="11" spans="2:26">
      <c r="B11" s="263"/>
      <c r="C11" s="21"/>
      <c r="D11" s="256"/>
      <c r="E11" s="256"/>
      <c r="F11" s="21"/>
      <c r="G11" s="264"/>
      <c r="H11" s="256"/>
      <c r="I11" s="265"/>
      <c r="J11" s="265"/>
      <c r="K11" s="265"/>
      <c r="L11" s="266"/>
      <c r="M11" s="236"/>
      <c r="N11" s="236"/>
      <c r="O11" s="267" t="s">
        <v>203</v>
      </c>
      <c r="P11" s="21"/>
    </row>
    <row r="12" spans="2:26">
      <c r="B12" s="268" t="s">
        <v>204</v>
      </c>
      <c r="C12" s="269" t="s">
        <v>205</v>
      </c>
      <c r="D12" s="270">
        <f ca="1">'Norm Rev@2016 PGA Rates'!R33</f>
        <v>9046017.5601524524</v>
      </c>
      <c r="E12" s="271">
        <f ca="1">'Norm Rev@2016 PGA Rates'!Q27</f>
        <v>10.34</v>
      </c>
      <c r="F12" s="265">
        <f ca="1">SUM(+D12*E12)</f>
        <v>93535821.571976364</v>
      </c>
      <c r="H12" s="272">
        <v>11</v>
      </c>
      <c r="I12" s="265">
        <f ca="1">SUM(+D12*H12)</f>
        <v>99506193.161676973</v>
      </c>
      <c r="J12" s="265"/>
      <c r="K12" s="265">
        <f ca="1">I12-F12</f>
        <v>5970371.5897006094</v>
      </c>
      <c r="L12" s="273">
        <f ca="1">ROUND(K12/F12,5)</f>
        <v>6.3829999999999998E-2</v>
      </c>
      <c r="M12" s="236"/>
      <c r="N12" s="236"/>
      <c r="O12" s="274">
        <f ca="1">'Rate Spread - Margin'!J13*((D13+D25)/(D13+D25+D39))</f>
        <v>-4940805.2914509522</v>
      </c>
      <c r="P12" s="21"/>
      <c r="Q12" s="170">
        <f ca="1">H12/E12-1</f>
        <v>6.3829787234042534E-2</v>
      </c>
    </row>
    <row r="13" spans="2:26">
      <c r="B13" s="263" t="s">
        <v>206</v>
      </c>
      <c r="C13" s="21" t="s">
        <v>207</v>
      </c>
      <c r="D13" s="275">
        <f ca="1">'Norm Rev@2016 PGA Rates'!R34</f>
        <v>577531151.08299994</v>
      </c>
      <c r="E13" s="276">
        <f ca="1">'Norm Rev@2016 PGA Rates'!Q28</f>
        <v>0.36492000000000002</v>
      </c>
      <c r="F13" s="265">
        <f ca="1">ROUND(D13*E13,2)</f>
        <v>210752667.65000001</v>
      </c>
      <c r="H13" s="277">
        <f ca="1">ROUND(E13*(1+$O$16),5)</f>
        <v>0.34603</v>
      </c>
      <c r="I13" s="265">
        <f ca="1">ROUND(D13*H13,2)</f>
        <v>199843104.21000001</v>
      </c>
      <c r="J13" s="265"/>
      <c r="K13" s="265">
        <f ca="1">I13-F13</f>
        <v>-10909563.439999998</v>
      </c>
      <c r="L13" s="273">
        <f ca="1">ROUND(K13/F13,5)</f>
        <v>-5.176E-2</v>
      </c>
      <c r="M13" s="21"/>
      <c r="N13" s="21"/>
      <c r="O13" s="278" t="s">
        <v>208</v>
      </c>
      <c r="P13" s="21"/>
      <c r="Q13" s="170">
        <f ca="1">H13/E13-1</f>
        <v>-5.1764770360626988E-2</v>
      </c>
    </row>
    <row r="14" spans="2:26">
      <c r="B14" s="279"/>
      <c r="C14" s="280"/>
      <c r="D14" s="281"/>
      <c r="E14" s="282"/>
      <c r="F14" s="261">
        <f ca="1">SUM(F12:F13)</f>
        <v>304288489.2219764</v>
      </c>
      <c r="H14" s="256"/>
      <c r="I14" s="261">
        <f ca="1">SUM(I12:I13)</f>
        <v>299349297.37167698</v>
      </c>
      <c r="J14" s="265"/>
      <c r="K14" s="261">
        <f ca="1">SUM(K12:K13)</f>
        <v>-4939191.8502993882</v>
      </c>
      <c r="L14" s="283">
        <f ca="1">ROUND(K14/F14,5)</f>
        <v>-1.6230000000000001E-2</v>
      </c>
      <c r="M14" s="21"/>
      <c r="N14" s="21"/>
      <c r="O14" s="284">
        <f ca="1">(K14+K26)-O12</f>
        <v>1617.3111515641212</v>
      </c>
      <c r="P14" s="21"/>
      <c r="Q14" s="285"/>
    </row>
    <row r="15" spans="2:26">
      <c r="B15" s="279"/>
      <c r="C15" s="286"/>
      <c r="D15" s="256"/>
      <c r="E15" s="276"/>
      <c r="F15" s="287"/>
      <c r="H15" s="256"/>
      <c r="I15" s="265"/>
      <c r="J15" s="265"/>
      <c r="K15" s="265"/>
      <c r="L15" s="266"/>
      <c r="M15" s="170"/>
      <c r="N15" s="170"/>
      <c r="O15" s="288"/>
      <c r="Q15" s="289"/>
    </row>
    <row r="16" spans="2:26">
      <c r="B16" s="263" t="s">
        <v>209</v>
      </c>
      <c r="C16" s="21" t="s">
        <v>207</v>
      </c>
      <c r="D16" s="281">
        <f ca="1">D13</f>
        <v>577531151.08299994</v>
      </c>
      <c r="E16" s="276">
        <f ca="1">'Norm Rev@2016 PGA Rates'!Q29</f>
        <v>0.4173</v>
      </c>
      <c r="F16" s="261">
        <f ca="1">E16*D16</f>
        <v>241003749.34693587</v>
      </c>
      <c r="G16" s="21"/>
      <c r="H16" s="276">
        <f>'Gas 101 Rates'!F46</f>
        <v>0.40933000000000003</v>
      </c>
      <c r="I16" s="261">
        <f ca="1">H16*D16</f>
        <v>236400826.07280439</v>
      </c>
      <c r="J16" s="265"/>
      <c r="K16" s="261">
        <f ca="1">I16-F16</f>
        <v>-4602923.2741314769</v>
      </c>
      <c r="L16" s="283">
        <f ca="1">ROUND(K16/F16,5)</f>
        <v>-1.9099999999999999E-2</v>
      </c>
      <c r="M16" s="170"/>
      <c r="N16" s="170"/>
      <c r="O16" s="290">
        <v>-5.1767237933664494E-2</v>
      </c>
      <c r="P16" s="20"/>
      <c r="Q16" s="291"/>
      <c r="R16" s="21"/>
      <c r="Z16" s="21"/>
    </row>
    <row r="17" spans="1:26" ht="14.25" customHeight="1">
      <c r="B17" s="263"/>
      <c r="C17" s="21"/>
      <c r="D17" s="256"/>
      <c r="E17" s="256"/>
      <c r="F17" s="265"/>
      <c r="H17" s="292"/>
      <c r="I17" s="265"/>
      <c r="J17" s="265"/>
      <c r="K17" s="265"/>
      <c r="L17" s="266"/>
      <c r="M17" s="21"/>
      <c r="N17" s="21"/>
      <c r="O17" s="20"/>
      <c r="P17" s="20"/>
      <c r="Q17" s="20"/>
      <c r="R17" s="21"/>
      <c r="Z17" s="21"/>
    </row>
    <row r="18" spans="1:26">
      <c r="B18" s="293" t="s">
        <v>210</v>
      </c>
      <c r="C18" s="280"/>
      <c r="D18" s="294"/>
      <c r="E18" s="256"/>
      <c r="F18" s="261">
        <f ca="1">F14+F16</f>
        <v>545292238.56891227</v>
      </c>
      <c r="H18" s="256"/>
      <c r="I18" s="261">
        <f ca="1">I14+I16</f>
        <v>535750123.44448137</v>
      </c>
      <c r="J18" s="265"/>
      <c r="K18" s="261">
        <f ca="1">K14+K16</f>
        <v>-9542115.124430865</v>
      </c>
      <c r="L18" s="283">
        <f ca="1">ROUND(K18/F18,5)</f>
        <v>-1.7500000000000002E-2</v>
      </c>
      <c r="M18" s="170"/>
      <c r="N18" s="170"/>
      <c r="O18" s="170"/>
      <c r="P18" s="295"/>
      <c r="Q18" s="249"/>
      <c r="R18" s="21"/>
      <c r="Z18" s="21"/>
    </row>
    <row r="19" spans="1:26">
      <c r="B19" s="293"/>
      <c r="C19" s="280"/>
      <c r="D19" s="296"/>
      <c r="E19" s="256"/>
      <c r="F19" s="297"/>
      <c r="H19" s="256"/>
      <c r="I19" s="265"/>
      <c r="J19" s="265"/>
      <c r="K19" s="298"/>
      <c r="L19" s="273"/>
      <c r="M19" s="170"/>
      <c r="N19" s="236"/>
      <c r="O19" s="21"/>
      <c r="Q19" s="289"/>
      <c r="R19" s="21"/>
      <c r="Z19" s="21"/>
    </row>
    <row r="20" spans="1:26" s="79" customFormat="1">
      <c r="B20" s="299"/>
      <c r="C20" s="300"/>
      <c r="D20" s="300"/>
      <c r="E20" s="300"/>
      <c r="F20" s="301"/>
      <c r="G20" s="302"/>
      <c r="H20" s="300"/>
      <c r="I20" s="301"/>
      <c r="J20" s="301"/>
      <c r="K20" s="301"/>
      <c r="L20" s="303"/>
      <c r="M20" s="256"/>
      <c r="N20" s="256"/>
      <c r="Q20" s="256"/>
      <c r="R20" s="256"/>
      <c r="Z20" s="256"/>
    </row>
    <row r="21" spans="1:26" s="79" customFormat="1">
      <c r="B21" s="256"/>
      <c r="C21" s="256"/>
      <c r="D21" s="256"/>
      <c r="F21" s="304"/>
      <c r="G21" s="281"/>
      <c r="H21" s="256"/>
      <c r="I21" s="297"/>
      <c r="J21" s="297"/>
      <c r="K21" s="297"/>
      <c r="L21" s="163"/>
      <c r="M21" s="256"/>
      <c r="N21" s="256"/>
      <c r="O21" s="256"/>
      <c r="Q21" s="256"/>
      <c r="R21" s="256"/>
      <c r="Z21" s="256"/>
    </row>
    <row r="22" spans="1:26">
      <c r="A22" s="79"/>
      <c r="B22" s="305" t="s">
        <v>211</v>
      </c>
      <c r="C22" s="306"/>
      <c r="D22" s="259"/>
      <c r="E22" s="307"/>
      <c r="F22" s="308"/>
      <c r="G22" s="155"/>
      <c r="H22" s="259"/>
      <c r="I22" s="261"/>
      <c r="J22" s="261"/>
      <c r="K22" s="261"/>
      <c r="L22" s="283"/>
      <c r="M22" s="21"/>
      <c r="N22" s="21"/>
      <c r="O22" s="21"/>
      <c r="Q22" s="289"/>
      <c r="R22" s="21"/>
      <c r="Z22" s="21"/>
    </row>
    <row r="23" spans="1:26" s="79" customFormat="1">
      <c r="B23" s="309"/>
      <c r="C23" s="256"/>
      <c r="D23" s="256"/>
      <c r="E23" s="256"/>
      <c r="F23" s="297"/>
      <c r="G23" s="310"/>
      <c r="H23" s="256"/>
      <c r="I23" s="297"/>
      <c r="J23" s="297"/>
      <c r="K23" s="297"/>
      <c r="L23" s="311"/>
      <c r="M23" s="312"/>
      <c r="N23" s="312"/>
      <c r="O23" s="20"/>
      <c r="P23" s="256"/>
      <c r="Q23" s="313"/>
      <c r="R23" s="256"/>
      <c r="Z23" s="256"/>
    </row>
    <row r="24" spans="1:26" s="79" customFormat="1" ht="13.5" customHeight="1">
      <c r="B24" s="268" t="s">
        <v>204</v>
      </c>
      <c r="C24" s="269" t="s">
        <v>205</v>
      </c>
      <c r="D24" s="270">
        <f ca="1">'Norm Rev@2016 PGA Rates'!R51</f>
        <v>13.000000000000002</v>
      </c>
      <c r="E24" s="271">
        <f ca="1">'Norm Rev@2016 PGA Rates'!Q46</f>
        <v>10.34</v>
      </c>
      <c r="F24" s="297">
        <f ca="1">SUM(+D24*E24)</f>
        <v>134.42000000000002</v>
      </c>
      <c r="G24" s="281"/>
      <c r="H24" s="314">
        <f>H12</f>
        <v>11</v>
      </c>
      <c r="I24" s="297">
        <f ca="1">SUM(+D24*H24)</f>
        <v>143.00000000000003</v>
      </c>
      <c r="J24" s="297"/>
      <c r="K24" s="297">
        <f ca="1">I24-F24</f>
        <v>8.5800000000000125</v>
      </c>
      <c r="L24" s="311"/>
      <c r="M24" s="312"/>
      <c r="N24" s="312"/>
      <c r="O24" s="315"/>
      <c r="P24" s="256"/>
      <c r="Q24" s="170">
        <f ca="1">H24/E24-1</f>
        <v>6.3829787234042534E-2</v>
      </c>
      <c r="R24" s="256"/>
      <c r="Z24" s="256"/>
    </row>
    <row r="25" spans="1:26" s="79" customFormat="1" ht="13.5" customHeight="1">
      <c r="B25" s="263" t="s">
        <v>206</v>
      </c>
      <c r="C25" s="21" t="s">
        <v>207</v>
      </c>
      <c r="D25" s="270">
        <f ca="1">'Norm Rev@2016 PGA Rates'!R52</f>
        <v>249.405</v>
      </c>
      <c r="E25" s="276">
        <f ca="1">'Norm Rev@2016 PGA Rates'!Q47</f>
        <v>0.36492000000000002</v>
      </c>
      <c r="F25" s="297">
        <f ca="1">ROUND(D25*E25,2)</f>
        <v>91.01</v>
      </c>
      <c r="G25" s="281"/>
      <c r="H25" s="277">
        <f ca="1">H13</f>
        <v>0.34603</v>
      </c>
      <c r="I25" s="297">
        <f ca="1">ROUND(D25*H25,2)</f>
        <v>86.3</v>
      </c>
      <c r="J25" s="297"/>
      <c r="K25" s="297">
        <f ca="1">I25-F25</f>
        <v>-4.710000000000008</v>
      </c>
      <c r="L25" s="316"/>
      <c r="M25" s="312"/>
      <c r="N25" s="312"/>
      <c r="O25" s="317"/>
      <c r="P25" s="256"/>
      <c r="Q25" s="170">
        <f ca="1">H25/E25-1</f>
        <v>-5.1764770360626988E-2</v>
      </c>
      <c r="R25" s="256"/>
      <c r="Z25" s="256"/>
    </row>
    <row r="26" spans="1:26" s="79" customFormat="1" ht="13.5" customHeight="1">
      <c r="B26" s="293" t="s">
        <v>212</v>
      </c>
      <c r="C26" s="269"/>
      <c r="D26" s="281"/>
      <c r="E26" s="256"/>
      <c r="F26" s="261">
        <f ca="1">SUM(F24:F25)</f>
        <v>225.43</v>
      </c>
      <c r="G26" s="281"/>
      <c r="H26" s="256"/>
      <c r="I26" s="261">
        <f ca="1">SUM(I24:I25)</f>
        <v>229.3</v>
      </c>
      <c r="J26" s="297"/>
      <c r="K26" s="261">
        <f ca="1">SUM(K24:K25)</f>
        <v>3.8700000000000045</v>
      </c>
      <c r="L26" s="283">
        <f ca="1">ROUND(K26/F26,5)</f>
        <v>1.7170000000000001E-2</v>
      </c>
      <c r="M26" s="256"/>
      <c r="N26" s="256"/>
      <c r="O26" s="317"/>
      <c r="P26" s="256"/>
      <c r="Q26" s="285"/>
      <c r="R26" s="256"/>
      <c r="Z26" s="256"/>
    </row>
    <row r="27" spans="1:26" s="79" customFormat="1" ht="13.5" customHeight="1">
      <c r="B27" s="318"/>
      <c r="C27" s="319"/>
      <c r="D27" s="256"/>
      <c r="E27" s="256"/>
      <c r="F27" s="320"/>
      <c r="G27" s="281"/>
      <c r="H27" s="256"/>
      <c r="I27" s="297"/>
      <c r="J27" s="297"/>
      <c r="K27" s="297"/>
      <c r="L27" s="311"/>
      <c r="M27" s="256"/>
      <c r="N27" s="256"/>
      <c r="O27" s="30"/>
      <c r="Q27" s="313"/>
      <c r="R27" s="256"/>
      <c r="Z27" s="256"/>
    </row>
    <row r="28" spans="1:26" s="79" customFormat="1" ht="13.5" customHeight="1">
      <c r="B28" s="263" t="s">
        <v>213</v>
      </c>
      <c r="C28" s="21" t="s">
        <v>207</v>
      </c>
      <c r="D28" s="281">
        <f ca="1">D25</f>
        <v>249.405</v>
      </c>
      <c r="E28" s="276">
        <f ca="1">'Norm Rev@2016 PGA Rates'!Q48</f>
        <v>4.0064099999999998</v>
      </c>
      <c r="F28" s="261">
        <f ca="1">E28*D28</f>
        <v>999.21868604999997</v>
      </c>
      <c r="G28" s="256"/>
      <c r="H28" s="277">
        <f ca="1">E28</f>
        <v>4.0064099999999998</v>
      </c>
      <c r="I28" s="261">
        <f ca="1">F28</f>
        <v>999.21868604999997</v>
      </c>
      <c r="J28" s="297"/>
      <c r="K28" s="261">
        <f ca="1">I28-F28</f>
        <v>0</v>
      </c>
      <c r="L28" s="283">
        <f ca="1">ROUND(K28/F28,5)</f>
        <v>0</v>
      </c>
      <c r="M28" s="312"/>
      <c r="N28" s="312"/>
      <c r="O28" s="321"/>
      <c r="P28" s="20"/>
      <c r="Q28" s="20"/>
      <c r="R28" s="256"/>
      <c r="Z28" s="256"/>
    </row>
    <row r="29" spans="1:26" s="79" customFormat="1" ht="13.5" customHeight="1">
      <c r="B29" s="309"/>
      <c r="C29" s="256"/>
      <c r="D29" s="256"/>
      <c r="E29" s="322"/>
      <c r="F29" s="297"/>
      <c r="G29" s="281"/>
      <c r="H29" s="292"/>
      <c r="I29" s="297"/>
      <c r="J29" s="297"/>
      <c r="K29" s="297"/>
      <c r="L29" s="316"/>
      <c r="M29" s="323"/>
      <c r="N29" s="323"/>
      <c r="O29" s="30"/>
      <c r="P29" s="20"/>
      <c r="Q29" s="20"/>
      <c r="R29" s="256"/>
      <c r="Z29" s="256"/>
    </row>
    <row r="30" spans="1:26" s="79" customFormat="1" ht="13.5" customHeight="1">
      <c r="B30" s="268" t="s">
        <v>210</v>
      </c>
      <c r="C30" s="269"/>
      <c r="D30" s="256"/>
      <c r="E30" s="256"/>
      <c r="F30" s="261">
        <f ca="1">F26+F28</f>
        <v>1224.6486860499999</v>
      </c>
      <c r="G30" s="281"/>
      <c r="H30" s="256"/>
      <c r="I30" s="261">
        <f ca="1">I26+I28</f>
        <v>1228.51868605</v>
      </c>
      <c r="J30" s="297"/>
      <c r="K30" s="261">
        <f ca="1">K26+K28</f>
        <v>3.8700000000000045</v>
      </c>
      <c r="L30" s="283">
        <f ca="1">ROUND(K30/F30,5)</f>
        <v>3.16E-3</v>
      </c>
      <c r="M30" s="256"/>
      <c r="N30" s="256"/>
      <c r="O30" s="324"/>
      <c r="P30" s="20"/>
      <c r="Q30" s="285"/>
      <c r="R30" s="256"/>
      <c r="Z30" s="256"/>
    </row>
    <row r="31" spans="1:26" s="79" customFormat="1" ht="13.5" customHeight="1">
      <c r="B31" s="309"/>
      <c r="C31" s="256"/>
      <c r="D31" s="256"/>
      <c r="E31" s="256"/>
      <c r="F31" s="325"/>
      <c r="G31" s="281"/>
      <c r="H31" s="256"/>
      <c r="I31" s="297"/>
      <c r="J31" s="297"/>
      <c r="K31" s="297"/>
      <c r="L31" s="316"/>
      <c r="M31" s="323"/>
      <c r="N31" s="323"/>
      <c r="P31" s="20"/>
      <c r="Q31" s="256"/>
      <c r="R31" s="256"/>
      <c r="Z31" s="256"/>
    </row>
    <row r="32" spans="1:26" s="79" customFormat="1" ht="13.5" customHeight="1">
      <c r="B32" s="299"/>
      <c r="C32" s="300"/>
      <c r="D32" s="300"/>
      <c r="E32" s="300"/>
      <c r="F32" s="301"/>
      <c r="G32" s="300"/>
      <c r="H32" s="300"/>
      <c r="I32" s="301"/>
      <c r="J32" s="301"/>
      <c r="K32" s="301"/>
      <c r="L32" s="303"/>
      <c r="M32" s="256"/>
      <c r="N32" s="256"/>
      <c r="P32" s="20"/>
      <c r="Q32" s="313"/>
      <c r="R32" s="256"/>
      <c r="Z32" s="256"/>
    </row>
    <row r="33" spans="2:26" s="79" customFormat="1" ht="13.5" customHeight="1">
      <c r="B33" s="256"/>
      <c r="C33" s="256"/>
      <c r="D33" s="256"/>
      <c r="E33" s="326"/>
      <c r="F33" s="325"/>
      <c r="G33" s="281"/>
      <c r="H33" s="256"/>
      <c r="I33" s="297"/>
      <c r="J33" s="297"/>
      <c r="K33" s="297"/>
      <c r="L33" s="163"/>
      <c r="M33" s="256"/>
      <c r="N33" s="256"/>
      <c r="P33" s="20"/>
      <c r="Q33" s="313"/>
      <c r="R33" s="256"/>
      <c r="Z33" s="256"/>
    </row>
    <row r="34" spans="2:26" s="79" customFormat="1" ht="13.5" customHeight="1">
      <c r="B34" s="256"/>
      <c r="C34" s="256"/>
      <c r="D34" s="256"/>
      <c r="E34" s="326"/>
      <c r="F34" s="325"/>
      <c r="G34" s="281"/>
      <c r="H34" s="256"/>
      <c r="I34" s="297"/>
      <c r="J34" s="297"/>
      <c r="K34" s="297"/>
      <c r="L34" s="163"/>
      <c r="M34" s="256"/>
      <c r="N34" s="256"/>
      <c r="P34" s="20"/>
      <c r="Q34" s="313"/>
      <c r="R34" s="256"/>
      <c r="Z34" s="256"/>
    </row>
    <row r="35" spans="2:26" ht="13.5" customHeight="1">
      <c r="B35" s="305" t="s">
        <v>214</v>
      </c>
      <c r="C35" s="258"/>
      <c r="D35" s="259"/>
      <c r="E35" s="307"/>
      <c r="F35" s="308"/>
      <c r="G35" s="155"/>
      <c r="H35" s="260"/>
      <c r="I35" s="261"/>
      <c r="J35" s="261"/>
      <c r="K35" s="261"/>
      <c r="L35" s="283"/>
      <c r="M35" s="21"/>
      <c r="N35" s="21"/>
      <c r="P35" s="20"/>
      <c r="Q35" s="289"/>
      <c r="R35" s="21"/>
      <c r="Z35" s="21"/>
    </row>
    <row r="36" spans="2:26" ht="13.5" customHeight="1">
      <c r="B36" s="279"/>
      <c r="C36" s="286"/>
      <c r="D36" s="256"/>
      <c r="E36" s="256"/>
      <c r="F36" s="265"/>
      <c r="G36" s="327"/>
      <c r="H36" s="21"/>
      <c r="I36" s="265"/>
      <c r="J36" s="265"/>
      <c r="K36" s="265"/>
      <c r="L36" s="266"/>
      <c r="M36" s="236"/>
      <c r="N36" s="236"/>
      <c r="O36" s="328" t="s">
        <v>215</v>
      </c>
      <c r="P36" s="20"/>
      <c r="Q36" s="289"/>
      <c r="R36" s="21"/>
      <c r="Z36" s="21"/>
    </row>
    <row r="37" spans="2:26" ht="13.5" customHeight="1">
      <c r="B37" s="309" t="s">
        <v>216</v>
      </c>
      <c r="C37" s="329" t="s">
        <v>217</v>
      </c>
      <c r="D37" s="270">
        <f ca="1">'Norm Rev@2016 PGA Rates'!R14</f>
        <v>509.99942105263153</v>
      </c>
      <c r="E37" s="271">
        <f ca="1">'Norm Rev@2016 PGA Rates'!Q9</f>
        <v>9.85</v>
      </c>
      <c r="F37" s="265">
        <f ca="1">ROUND(D37*E37,2)</f>
        <v>5023.49</v>
      </c>
      <c r="H37" s="314">
        <f ca="1">ROUND(E37*(1+$O$41),2)</f>
        <v>9.69</v>
      </c>
      <c r="I37" s="265">
        <f ca="1">ROUND(D37*H37,2)</f>
        <v>4941.8900000000003</v>
      </c>
      <c r="J37" s="265"/>
      <c r="K37" s="265">
        <f ca="1">I37-F37</f>
        <v>-81.599999999999454</v>
      </c>
      <c r="L37" s="273">
        <f ca="1">ROUND(K37/F37,5)</f>
        <v>-1.6240000000000001E-2</v>
      </c>
      <c r="M37" s="330"/>
      <c r="N37" s="330"/>
      <c r="O37" s="274">
        <f ca="1">'Rate Spread - Margin'!J13-O12</f>
        <v>-82.898261263035238</v>
      </c>
      <c r="P37" s="20"/>
      <c r="Q37" s="170">
        <f ca="1">H37/E37-1</f>
        <v>-1.624365482233503E-2</v>
      </c>
      <c r="R37" s="21"/>
      <c r="Z37" s="21"/>
    </row>
    <row r="38" spans="2:26" ht="13.5" customHeight="1">
      <c r="B38" s="263"/>
      <c r="C38" s="21"/>
      <c r="D38" s="282"/>
      <c r="E38" s="282"/>
      <c r="F38" s="265"/>
      <c r="G38" s="21"/>
      <c r="H38" s="21"/>
      <c r="I38" s="265"/>
      <c r="J38" s="265"/>
      <c r="K38" s="265"/>
      <c r="L38" s="273"/>
      <c r="M38" s="330"/>
      <c r="N38" s="330"/>
      <c r="O38" s="278" t="s">
        <v>208</v>
      </c>
      <c r="P38" s="20"/>
      <c r="Q38" s="170"/>
      <c r="R38" s="21"/>
      <c r="Z38" s="21"/>
    </row>
    <row r="39" spans="2:26" ht="13.5" customHeight="1">
      <c r="B39" s="293" t="s">
        <v>218</v>
      </c>
      <c r="C39" s="280"/>
      <c r="D39" s="270">
        <f ca="1">'Norm Rev@2016 PGA Rates'!R16</f>
        <v>9689.9889999999996</v>
      </c>
      <c r="E39" s="270"/>
      <c r="F39" s="287"/>
      <c r="H39" s="21"/>
      <c r="I39" s="265"/>
      <c r="J39" s="265"/>
      <c r="K39" s="265"/>
      <c r="L39" s="266"/>
      <c r="M39" s="330"/>
      <c r="N39" s="330"/>
      <c r="O39" s="284">
        <f ca="1">K37-O37</f>
        <v>1.2982612630357835</v>
      </c>
      <c r="P39" s="20"/>
      <c r="Q39" s="170"/>
      <c r="R39" s="21"/>
      <c r="Z39" s="21"/>
    </row>
    <row r="40" spans="2:26" ht="13.5" customHeight="1">
      <c r="B40" s="263"/>
      <c r="C40" s="21"/>
      <c r="D40" s="256"/>
      <c r="E40" s="256"/>
      <c r="F40" s="331"/>
      <c r="G40" s="281"/>
      <c r="H40" s="256"/>
      <c r="I40" s="297"/>
      <c r="J40" s="265"/>
      <c r="K40" s="265"/>
      <c r="L40" s="266"/>
      <c r="M40" s="170"/>
      <c r="N40" s="170"/>
      <c r="P40" s="20"/>
      <c r="Q40" s="170"/>
      <c r="R40" s="21"/>
      <c r="Z40" s="21"/>
    </row>
    <row r="41" spans="2:26" ht="13.5" customHeight="1">
      <c r="B41" s="263" t="s">
        <v>209</v>
      </c>
      <c r="C41" s="280"/>
      <c r="D41" s="281">
        <f ca="1">D39</f>
        <v>9689.9889999999996</v>
      </c>
      <c r="E41" s="276">
        <f ca="1">ROUND('Norm Rev@2016 PGA Rates'!Q10/19,5)</f>
        <v>0.41737000000000002</v>
      </c>
      <c r="F41" s="261">
        <f ca="1">D41*E41</f>
        <v>4044.3107089300001</v>
      </c>
      <c r="G41" s="332"/>
      <c r="H41" s="333">
        <f>ROUND(7.77/19,5)</f>
        <v>0.40894999999999998</v>
      </c>
      <c r="I41" s="261">
        <f ca="1">D41*H41</f>
        <v>3962.7210015499995</v>
      </c>
      <c r="J41" s="265"/>
      <c r="K41" s="261">
        <f ca="1">I41-F41</f>
        <v>-81.589707380000618</v>
      </c>
      <c r="L41" s="283">
        <f ca="1">ROUND(K41/F41,5)</f>
        <v>-2.017E-2</v>
      </c>
      <c r="M41" s="21"/>
      <c r="N41" s="21"/>
      <c r="O41" s="290">
        <v>-1.6155942202292047E-2</v>
      </c>
      <c r="P41" s="20"/>
      <c r="Q41" s="20"/>
      <c r="R41" s="21"/>
      <c r="Z41" s="21"/>
    </row>
    <row r="42" spans="2:26" ht="13.5" customHeight="1">
      <c r="B42" s="263"/>
      <c r="C42" s="21"/>
      <c r="D42" s="256"/>
      <c r="E42" s="256"/>
      <c r="F42" s="265"/>
      <c r="H42" s="21"/>
      <c r="I42" s="265"/>
      <c r="J42" s="265"/>
      <c r="K42" s="265"/>
      <c r="L42" s="334"/>
      <c r="O42" s="321"/>
      <c r="P42" s="20"/>
      <c r="Q42" s="20"/>
      <c r="R42" s="21"/>
      <c r="Z42" s="21"/>
    </row>
    <row r="43" spans="2:26" ht="13.5" customHeight="1">
      <c r="B43" s="263" t="s">
        <v>210</v>
      </c>
      <c r="C43" s="21"/>
      <c r="D43" s="256"/>
      <c r="E43" s="256"/>
      <c r="F43" s="261">
        <f ca="1">F37+F41</f>
        <v>9067.8007089300008</v>
      </c>
      <c r="H43" s="21"/>
      <c r="I43" s="261">
        <f ca="1">I37+I41</f>
        <v>8904.6110015499999</v>
      </c>
      <c r="J43" s="265"/>
      <c r="K43" s="261">
        <f ca="1">K37+K41</f>
        <v>-163.18970738000007</v>
      </c>
      <c r="L43" s="283">
        <f ca="1">ROUND(K43/F43,5)</f>
        <v>-1.7999999999999999E-2</v>
      </c>
      <c r="M43" s="236"/>
      <c r="N43" s="236"/>
      <c r="O43" s="20"/>
      <c r="P43" s="20"/>
      <c r="Q43" s="20"/>
      <c r="R43" s="21"/>
      <c r="Z43" s="21"/>
    </row>
    <row r="44" spans="2:26" ht="13.5" customHeight="1">
      <c r="B44" s="263"/>
      <c r="C44" s="21"/>
      <c r="D44" s="256"/>
      <c r="E44" s="256"/>
      <c r="F44" s="297"/>
      <c r="H44" s="21"/>
      <c r="I44" s="265"/>
      <c r="J44" s="265"/>
      <c r="K44" s="265"/>
      <c r="L44" s="334"/>
      <c r="M44" s="170"/>
      <c r="N44" s="170"/>
      <c r="O44" s="335"/>
      <c r="P44" s="133"/>
      <c r="Q44" s="249"/>
      <c r="R44" s="21"/>
      <c r="Z44" s="21"/>
    </row>
    <row r="45" spans="2:26" ht="13.5" customHeight="1">
      <c r="B45" s="336"/>
      <c r="C45" s="337"/>
      <c r="D45" s="300"/>
      <c r="E45" s="300"/>
      <c r="F45" s="338"/>
      <c r="G45" s="339"/>
      <c r="H45" s="340"/>
      <c r="I45" s="341"/>
      <c r="J45" s="341"/>
      <c r="K45" s="340"/>
      <c r="L45" s="342"/>
      <c r="M45" s="317"/>
      <c r="N45" s="317"/>
      <c r="Q45" s="289"/>
      <c r="R45" s="21"/>
      <c r="Z45" s="21"/>
    </row>
    <row r="46" spans="2:26" ht="13.5" customHeight="1">
      <c r="B46" s="5"/>
      <c r="K46" s="21"/>
      <c r="M46" s="170"/>
      <c r="N46" s="170"/>
      <c r="Q46" s="289"/>
      <c r="R46" s="21"/>
      <c r="Z46" s="21"/>
    </row>
    <row r="47" spans="2:26">
      <c r="B47" s="231" t="s">
        <v>219</v>
      </c>
      <c r="K47" s="21"/>
      <c r="M47" s="317"/>
      <c r="N47" s="317"/>
      <c r="Q47" s="289"/>
      <c r="R47" s="21"/>
      <c r="Z47" s="21"/>
    </row>
    <row r="48" spans="2:26">
      <c r="B48" s="5"/>
      <c r="D48" s="343" t="s">
        <v>207</v>
      </c>
      <c r="F48" s="25" t="s">
        <v>193</v>
      </c>
      <c r="I48" s="251" t="s">
        <v>118</v>
      </c>
      <c r="K48" s="251" t="s">
        <v>220</v>
      </c>
      <c r="Q48" s="289"/>
      <c r="R48" s="21"/>
      <c r="Z48" s="21"/>
    </row>
    <row r="49" spans="2:26">
      <c r="B49" s="5" t="s">
        <v>221</v>
      </c>
      <c r="F49" s="344">
        <f ca="1">F16+F28+F41</f>
        <v>241008792.87633085</v>
      </c>
      <c r="I49" s="344">
        <f ca="1">I16+I28+I41</f>
        <v>236405788.01249197</v>
      </c>
      <c r="J49" s="344"/>
      <c r="K49" s="265">
        <f ca="1">I49-F49</f>
        <v>-4603004.8638388813</v>
      </c>
      <c r="Q49" s="289"/>
      <c r="R49" s="21"/>
      <c r="Z49" s="21"/>
    </row>
    <row r="50" spans="2:26">
      <c r="B50" s="5" t="s">
        <v>222</v>
      </c>
      <c r="F50" s="344">
        <f ca="1">F14+F26+F37</f>
        <v>304293738.14197642</v>
      </c>
      <c r="G50" s="344"/>
      <c r="H50" s="344"/>
      <c r="I50" s="344">
        <f ca="1">I14+I26+I37</f>
        <v>299354468.56167698</v>
      </c>
      <c r="J50" s="344"/>
      <c r="K50" s="265">
        <f ca="1">I50-F50</f>
        <v>-4939269.580299437</v>
      </c>
      <c r="L50" s="143">
        <f ca="1">K50/F50</f>
        <v>-1.6231913316582573E-2</v>
      </c>
    </row>
    <row r="51" spans="2:26">
      <c r="B51" s="5" t="s">
        <v>223</v>
      </c>
      <c r="D51" s="345">
        <f ca="1">D13+D25+D39</f>
        <v>577541090.47699988</v>
      </c>
      <c r="F51" s="261">
        <f ca="1">F49+F50</f>
        <v>545302531.01830721</v>
      </c>
      <c r="I51" s="261">
        <f ca="1">I49+I50</f>
        <v>535760256.57416892</v>
      </c>
      <c r="K51" s="261">
        <f ca="1">K49+K50</f>
        <v>-9542274.4441383183</v>
      </c>
      <c r="L51" s="143">
        <f ca="1">K51/F51</f>
        <v>-1.7499046678398709E-2</v>
      </c>
    </row>
    <row r="52" spans="2:26">
      <c r="B52" s="5"/>
      <c r="F52" s="344"/>
      <c r="I52" s="344"/>
      <c r="K52" s="265"/>
    </row>
    <row r="53" spans="2:26">
      <c r="B53" s="5" t="s">
        <v>224</v>
      </c>
      <c r="F53" s="346"/>
      <c r="K53" s="21"/>
      <c r="O53" s="347"/>
      <c r="P53" s="344"/>
    </row>
    <row r="54" spans="2:26">
      <c r="B54" s="5"/>
      <c r="F54" s="5"/>
    </row>
    <row r="55" spans="2:26">
      <c r="B55" s="5"/>
      <c r="F55" s="5"/>
    </row>
    <row r="56" spans="2:26" s="4" customFormat="1">
      <c r="E56" s="12"/>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workbookViewId="0">
      <selection activeCell="O58" sqref="O58"/>
    </sheetView>
  </sheetViews>
  <sheetFormatPr defaultColWidth="9.109375" defaultRowHeight="13.2"/>
  <cols>
    <col min="1" max="1" width="2.44140625" style="348" customWidth="1"/>
    <col min="2" max="2" width="31.44140625" style="348" bestFit="1" customWidth="1"/>
    <col min="3" max="3" width="9.88671875" style="348" bestFit="1" customWidth="1"/>
    <col min="4" max="4" width="12.5546875" style="348" bestFit="1" customWidth="1"/>
    <col min="5" max="5" width="11.33203125" style="348" bestFit="1" customWidth="1"/>
    <col min="6" max="6" width="14" style="513" bestFit="1" customWidth="1"/>
    <col min="7" max="7" width="6" style="497" customWidth="1"/>
    <col min="8" max="8" width="11" style="456" bestFit="1" customWidth="1"/>
    <col min="9" max="9" width="14.88671875" style="513" bestFit="1" customWidth="1"/>
    <col min="10" max="10" width="2.33203125" style="513" customWidth="1"/>
    <col min="11" max="11" width="12.88671875" style="513" bestFit="1" customWidth="1"/>
    <col min="12" max="12" width="7.33203125" style="498" customWidth="1"/>
    <col min="13" max="13" width="2.109375" style="363" customWidth="1"/>
    <col min="14" max="14" width="2" style="507" customWidth="1"/>
    <col min="15" max="15" width="18.6640625" style="348" bestFit="1" customWidth="1"/>
    <col min="16" max="16" width="2.33203125" style="348" customWidth="1"/>
    <col min="17" max="17" width="8.88671875" style="366" bestFit="1" customWidth="1"/>
    <col min="18" max="16384" width="9.109375" style="348"/>
  </cols>
  <sheetData>
    <row r="2" spans="1:17">
      <c r="B2" s="228" t="s">
        <v>0</v>
      </c>
      <c r="C2" s="349"/>
      <c r="D2" s="349"/>
      <c r="E2" s="349"/>
      <c r="F2" s="350"/>
      <c r="G2" s="351"/>
      <c r="H2" s="352"/>
      <c r="I2" s="350"/>
      <c r="J2" s="350"/>
      <c r="K2" s="350"/>
      <c r="L2" s="353"/>
      <c r="M2" s="354"/>
      <c r="N2" s="354"/>
      <c r="O2" s="349"/>
      <c r="P2" s="349"/>
      <c r="Q2" s="355"/>
    </row>
    <row r="3" spans="1:17">
      <c r="B3" s="227" t="str">
        <f>'Rate Spread - Margin'!$B$2</f>
        <v>2017 Gas General Rate Case</v>
      </c>
      <c r="C3" s="349"/>
      <c r="D3" s="349"/>
      <c r="E3" s="349"/>
      <c r="F3" s="349"/>
      <c r="G3" s="352"/>
      <c r="H3" s="352"/>
      <c r="I3" s="349"/>
      <c r="J3" s="349"/>
      <c r="K3" s="349"/>
      <c r="L3" s="353"/>
      <c r="M3" s="349"/>
      <c r="N3" s="354"/>
      <c r="O3" s="349"/>
      <c r="P3" s="349"/>
      <c r="Q3" s="355"/>
    </row>
    <row r="4" spans="1:17">
      <c r="B4" s="227" t="str">
        <f>'Rate Spread - Margin'!$B$3</f>
        <v>Test Year Ended September 2016</v>
      </c>
      <c r="C4" s="349"/>
      <c r="D4" s="349"/>
      <c r="E4" s="349"/>
      <c r="F4" s="349"/>
      <c r="G4" s="352"/>
      <c r="H4" s="352"/>
      <c r="I4" s="349"/>
      <c r="J4" s="349"/>
      <c r="K4" s="349"/>
      <c r="L4" s="353"/>
      <c r="M4" s="349"/>
      <c r="N4" s="354"/>
      <c r="O4" s="349"/>
      <c r="P4" s="349"/>
      <c r="Q4" s="355"/>
    </row>
    <row r="5" spans="1:17">
      <c r="B5" s="228" t="s">
        <v>191</v>
      </c>
      <c r="C5" s="349"/>
      <c r="D5" s="349"/>
      <c r="E5" s="349"/>
      <c r="F5" s="349"/>
      <c r="G5" s="352"/>
      <c r="H5" s="352"/>
      <c r="I5" s="349"/>
      <c r="J5" s="349"/>
      <c r="K5" s="349"/>
      <c r="L5" s="353"/>
      <c r="M5" s="349"/>
      <c r="N5" s="356"/>
      <c r="O5" s="357"/>
      <c r="P5" s="349"/>
      <c r="Q5" s="355"/>
    </row>
    <row r="6" spans="1:17" ht="13.5" customHeight="1">
      <c r="B6" s="358"/>
      <c r="C6" s="358"/>
      <c r="D6" s="358"/>
      <c r="E6" s="358"/>
      <c r="F6" s="359"/>
      <c r="G6" s="360"/>
      <c r="H6" s="361"/>
      <c r="I6" s="359"/>
      <c r="J6" s="359"/>
      <c r="K6" s="359"/>
      <c r="L6" s="362"/>
      <c r="N6" s="364"/>
      <c r="O6" s="365"/>
    </row>
    <row r="7" spans="1:17" ht="12" customHeight="1">
      <c r="B7" s="367"/>
      <c r="C7" s="368"/>
      <c r="D7" s="369" t="s">
        <v>192</v>
      </c>
      <c r="E7" s="244" t="s">
        <v>193</v>
      </c>
      <c r="F7" s="370"/>
      <c r="G7" s="371"/>
      <c r="H7" s="372" t="s">
        <v>118</v>
      </c>
      <c r="I7" s="370"/>
      <c r="J7" s="373"/>
      <c r="K7" s="815" t="s">
        <v>194</v>
      </c>
      <c r="L7" s="816"/>
      <c r="M7" s="374"/>
      <c r="N7" s="356"/>
      <c r="O7" s="248" t="s">
        <v>131</v>
      </c>
      <c r="Q7" s="249" t="s">
        <v>195</v>
      </c>
    </row>
    <row r="8" spans="1:17">
      <c r="B8" s="375" t="s">
        <v>196</v>
      </c>
      <c r="C8" s="254" t="s">
        <v>197</v>
      </c>
      <c r="D8" s="376" t="s">
        <v>198</v>
      </c>
      <c r="E8" s="254" t="s">
        <v>132</v>
      </c>
      <c r="F8" s="377" t="s">
        <v>199</v>
      </c>
      <c r="G8" s="376"/>
      <c r="H8" s="376" t="s">
        <v>132</v>
      </c>
      <c r="I8" s="377" t="s">
        <v>199</v>
      </c>
      <c r="J8" s="377"/>
      <c r="K8" s="377" t="s">
        <v>200</v>
      </c>
      <c r="L8" s="378" t="s">
        <v>201</v>
      </c>
      <c r="M8" s="379"/>
      <c r="N8" s="380"/>
      <c r="O8" s="254" t="s">
        <v>135</v>
      </c>
      <c r="Q8" s="255" t="s">
        <v>116</v>
      </c>
    </row>
    <row r="9" spans="1:17">
      <c r="A9" s="365"/>
      <c r="B9" s="248"/>
      <c r="C9" s="248"/>
      <c r="D9" s="248"/>
      <c r="E9" s="248"/>
      <c r="F9" s="381"/>
      <c r="G9" s="371"/>
      <c r="H9" s="371"/>
      <c r="I9" s="381"/>
      <c r="J9" s="381"/>
      <c r="K9" s="381"/>
      <c r="L9" s="382"/>
      <c r="M9" s="379"/>
      <c r="N9" s="380"/>
      <c r="O9" s="365"/>
      <c r="P9" s="365"/>
      <c r="Q9" s="383"/>
    </row>
    <row r="10" spans="1:17">
      <c r="B10" s="384" t="s">
        <v>225</v>
      </c>
      <c r="C10" s="385"/>
      <c r="D10" s="386"/>
      <c r="E10" s="386"/>
      <c r="F10" s="387"/>
      <c r="G10" s="388"/>
      <c r="H10" s="389"/>
      <c r="I10" s="387"/>
      <c r="J10" s="387"/>
      <c r="K10" s="387"/>
      <c r="L10" s="390"/>
      <c r="M10" s="391"/>
      <c r="N10" s="364"/>
      <c r="O10" s="365"/>
      <c r="P10" s="365"/>
      <c r="Q10" s="383"/>
    </row>
    <row r="11" spans="1:17" ht="14.4">
      <c r="B11" s="392"/>
      <c r="C11" s="365"/>
      <c r="D11" s="393"/>
      <c r="E11" s="365"/>
      <c r="F11" s="394"/>
      <c r="G11" s="395"/>
      <c r="H11" s="396"/>
      <c r="I11" s="394"/>
      <c r="J11" s="394"/>
      <c r="K11" s="394"/>
      <c r="L11" s="397"/>
      <c r="M11" s="391"/>
      <c r="N11" s="364"/>
      <c r="O11" s="398" t="s">
        <v>226</v>
      </c>
      <c r="P11" s="365"/>
      <c r="Q11" s="383"/>
    </row>
    <row r="12" spans="1:17">
      <c r="B12" s="399" t="s">
        <v>204</v>
      </c>
      <c r="C12" s="400" t="s">
        <v>205</v>
      </c>
      <c r="D12" s="401">
        <f ca="1">'Norm Rev@2016 PGA Rates'!R70+'Norm Rev@2016 PGA Rates'!R407</f>
        <v>679614.01800213428</v>
      </c>
      <c r="E12" s="402">
        <f ca="1">'Norm Rev@2016 PGA Rates'!Q64</f>
        <v>33.42</v>
      </c>
      <c r="F12" s="394">
        <f ca="1">ROUND(D12*E12,2)</f>
        <v>22712700.48</v>
      </c>
      <c r="G12" s="395"/>
      <c r="H12" s="314">
        <f ca="1">ROUND(E12*(1+$O$16),2)</f>
        <v>32.159999999999997</v>
      </c>
      <c r="I12" s="403">
        <f ca="1">ROUND(D12*H12,2)</f>
        <v>21856386.82</v>
      </c>
      <c r="J12" s="394"/>
      <c r="K12" s="394">
        <f ca="1">I12-F12</f>
        <v>-856313.66000000015</v>
      </c>
      <c r="L12" s="397"/>
      <c r="M12" s="391"/>
      <c r="N12" s="364"/>
      <c r="O12" s="404">
        <f ca="1">+'Rate Spread - Margin'!J14</f>
        <v>-1436063.4611234923</v>
      </c>
      <c r="P12" s="365"/>
      <c r="Q12" s="170">
        <f ca="1">H12/E12-1</f>
        <v>-3.7701974865350207E-2</v>
      </c>
    </row>
    <row r="13" spans="1:17">
      <c r="B13" s="392" t="s">
        <v>206</v>
      </c>
      <c r="C13" s="405" t="s">
        <v>207</v>
      </c>
      <c r="D13" s="401">
        <f ca="1">'Norm Rev@2016 PGA Rates'!R71+'Norm Rev@2016 PGA Rates'!R408</f>
        <v>214564223.29299998</v>
      </c>
      <c r="E13" s="406">
        <f ca="1">'Norm Rev@2016 PGA Rates'!Q65</f>
        <v>0.30626999999999999</v>
      </c>
      <c r="F13" s="394">
        <f ca="1">ROUND(D13*E13,2)</f>
        <v>65714584.670000002</v>
      </c>
      <c r="G13" s="395"/>
      <c r="H13" s="407">
        <f ca="1">ROUND(E13*(1+$O$16),5)</f>
        <v>0.29475000000000001</v>
      </c>
      <c r="I13" s="403">
        <f ca="1">ROUND(D13*H13,2)</f>
        <v>63242804.82</v>
      </c>
      <c r="J13" s="394"/>
      <c r="K13" s="394">
        <f ca="1">I13-F13</f>
        <v>-2471779.8500000015</v>
      </c>
      <c r="L13" s="397"/>
      <c r="M13" s="391"/>
      <c r="N13" s="364"/>
      <c r="O13" s="408" t="s">
        <v>208</v>
      </c>
      <c r="P13" s="365"/>
      <c r="Q13" s="170">
        <f ca="1">H13/E13-1</f>
        <v>-3.7613870114604708E-2</v>
      </c>
    </row>
    <row r="14" spans="1:17">
      <c r="B14" s="392" t="s">
        <v>227</v>
      </c>
      <c r="C14" s="405"/>
      <c r="D14" s="409">
        <f ca="1">D13</f>
        <v>214564223.29299998</v>
      </c>
      <c r="E14" s="406">
        <v>0</v>
      </c>
      <c r="F14" s="394">
        <f ca="1">ROUND(D14*E14,2)</f>
        <v>0</v>
      </c>
      <c r="G14" s="395"/>
      <c r="H14" s="406">
        <f>'COS Results (Procurement Chrg)'!D28</f>
        <v>8.8199999999999997E-3</v>
      </c>
      <c r="I14" s="394">
        <f ca="1">ROUND(D14*H14,2)</f>
        <v>1892456.45</v>
      </c>
      <c r="J14" s="410"/>
      <c r="K14" s="394">
        <f ca="1">I14-F14</f>
        <v>1892456.45</v>
      </c>
      <c r="L14" s="411"/>
      <c r="M14" s="379"/>
      <c r="N14" s="379"/>
      <c r="O14" s="412">
        <f ca="1">K15+K27-O12</f>
        <v>-31.718876509461552</v>
      </c>
      <c r="P14" s="365"/>
      <c r="Q14" s="383"/>
    </row>
    <row r="15" spans="1:17">
      <c r="B15" s="293" t="s">
        <v>212</v>
      </c>
      <c r="C15" s="413"/>
      <c r="D15" s="395"/>
      <c r="E15" s="414"/>
      <c r="F15" s="387">
        <f ca="1">SUM(F12:F14)</f>
        <v>88427285.150000006</v>
      </c>
      <c r="G15" s="395"/>
      <c r="H15" s="395"/>
      <c r="I15" s="415">
        <f ca="1">SUM(I12:I14)</f>
        <v>86991648.090000004</v>
      </c>
      <c r="J15" s="394"/>
      <c r="K15" s="387">
        <f ca="1">SUM(K12:K14)</f>
        <v>-1435637.0600000017</v>
      </c>
      <c r="L15" s="390">
        <f ca="1">ROUND(K15/F15,5)</f>
        <v>-1.6240000000000001E-2</v>
      </c>
      <c r="M15" s="391"/>
      <c r="N15" s="364"/>
      <c r="O15" s="416"/>
      <c r="P15" s="417"/>
      <c r="Q15" s="418"/>
    </row>
    <row r="16" spans="1:17">
      <c r="B16" s="392"/>
      <c r="C16" s="365"/>
      <c r="D16" s="396"/>
      <c r="E16" s="414"/>
      <c r="F16" s="394"/>
      <c r="G16" s="395"/>
      <c r="H16" s="395"/>
      <c r="I16" s="403"/>
      <c r="J16" s="394"/>
      <c r="K16" s="394"/>
      <c r="L16" s="397"/>
      <c r="M16" s="391"/>
      <c r="N16" s="364"/>
      <c r="O16" s="419">
        <v>-3.7605143002000636E-2</v>
      </c>
      <c r="P16" s="365"/>
      <c r="Q16" s="383"/>
    </row>
    <row r="17" spans="1:17" ht="14.4">
      <c r="B17" s="263" t="s">
        <v>209</v>
      </c>
      <c r="C17" s="405" t="s">
        <v>207</v>
      </c>
      <c r="D17" s="395">
        <f ca="1">D13</f>
        <v>214564223.29299998</v>
      </c>
      <c r="E17" s="420">
        <f ca="1">'Norm Rev@2016 PGA Rates'!Q66</f>
        <v>0.41065000000000002</v>
      </c>
      <c r="F17" s="394">
        <f ca="1">E17*D17</f>
        <v>88110798.295270443</v>
      </c>
      <c r="G17" s="396"/>
      <c r="H17" s="406">
        <f>'Gas 101 Rates'!H46</f>
        <v>0.40664</v>
      </c>
      <c r="I17" s="403">
        <f ca="1">H17*D17</f>
        <v>87250395.759865507</v>
      </c>
      <c r="J17" s="394"/>
      <c r="K17" s="394">
        <f ca="1">I17-F17</f>
        <v>-860402.53540493548</v>
      </c>
      <c r="L17" s="397">
        <f ca="1">ROUND(K17/F17,5)</f>
        <v>-9.7699999999999992E-3</v>
      </c>
      <c r="M17" s="391"/>
      <c r="N17" s="364"/>
      <c r="O17" s="248"/>
      <c r="P17" s="248"/>
      <c r="Q17" s="248"/>
    </row>
    <row r="18" spans="1:17">
      <c r="B18" s="392"/>
      <c r="C18" s="365"/>
      <c r="D18" s="396"/>
      <c r="E18" s="421"/>
      <c r="F18" s="394"/>
      <c r="G18" s="422"/>
      <c r="H18" s="423"/>
      <c r="I18" s="403"/>
      <c r="J18" s="394"/>
      <c r="K18" s="394"/>
      <c r="L18" s="397"/>
      <c r="M18" s="391"/>
      <c r="N18" s="364"/>
      <c r="O18" s="424"/>
      <c r="P18" s="248"/>
      <c r="Q18" s="248"/>
    </row>
    <row r="19" spans="1:17">
      <c r="B19" s="425" t="s">
        <v>210</v>
      </c>
      <c r="C19" s="365"/>
      <c r="D19" s="396"/>
      <c r="E19" s="365"/>
      <c r="F19" s="387">
        <f ca="1">F17+F15</f>
        <v>176538083.44527045</v>
      </c>
      <c r="G19" s="422"/>
      <c r="H19" s="426"/>
      <c r="I19" s="415">
        <f ca="1">I17+I15</f>
        <v>174242043.8498655</v>
      </c>
      <c r="J19" s="394"/>
      <c r="K19" s="387">
        <f ca="1">K15+K17</f>
        <v>-2296039.5954049369</v>
      </c>
      <c r="L19" s="390">
        <f ca="1">ROUND(K19/F19,5)</f>
        <v>-1.3010000000000001E-2</v>
      </c>
      <c r="M19" s="391"/>
      <c r="N19" s="364"/>
      <c r="O19" s="248"/>
      <c r="P19" s="248"/>
      <c r="Q19" s="248"/>
    </row>
    <row r="20" spans="1:17">
      <c r="B20" s="427"/>
      <c r="C20" s="428"/>
      <c r="D20" s="429"/>
      <c r="E20" s="430"/>
      <c r="F20" s="431"/>
      <c r="G20" s="429"/>
      <c r="H20" s="432"/>
      <c r="I20" s="433"/>
      <c r="J20" s="434"/>
      <c r="K20" s="434"/>
      <c r="L20" s="435"/>
      <c r="M20" s="391"/>
      <c r="N20" s="364"/>
      <c r="O20" s="365"/>
    </row>
    <row r="21" spans="1:17">
      <c r="A21" s="365"/>
      <c r="B21" s="365"/>
      <c r="C21" s="365"/>
      <c r="D21" s="396"/>
      <c r="E21" s="365"/>
      <c r="F21" s="436"/>
      <c r="G21" s="422"/>
      <c r="H21" s="426"/>
      <c r="I21" s="436"/>
      <c r="J21" s="436"/>
      <c r="K21" s="394"/>
      <c r="L21" s="437"/>
      <c r="M21" s="391"/>
      <c r="N21" s="364"/>
      <c r="O21" s="365"/>
    </row>
    <row r="22" spans="1:17">
      <c r="A22" s="365"/>
      <c r="B22" s="438" t="s">
        <v>228</v>
      </c>
      <c r="C22" s="385"/>
      <c r="D22" s="386"/>
      <c r="E22" s="386"/>
      <c r="F22" s="387"/>
      <c r="G22" s="388"/>
      <c r="H22" s="389"/>
      <c r="I22" s="387"/>
      <c r="J22" s="387"/>
      <c r="K22" s="387"/>
      <c r="L22" s="390"/>
      <c r="M22" s="391"/>
      <c r="N22" s="364"/>
      <c r="O22" s="365"/>
    </row>
    <row r="23" spans="1:17">
      <c r="A23" s="365"/>
      <c r="B23" s="392"/>
      <c r="C23" s="365"/>
      <c r="D23" s="393"/>
      <c r="E23" s="365"/>
      <c r="F23" s="394"/>
      <c r="G23" s="395"/>
      <c r="H23" s="396"/>
      <c r="I23" s="394"/>
      <c r="J23" s="394"/>
      <c r="K23" s="394"/>
      <c r="L23" s="397"/>
      <c r="M23" s="391"/>
      <c r="N23" s="364"/>
      <c r="O23" s="365"/>
      <c r="Q23" s="170">
        <f ca="1">H24/E24-1</f>
        <v>-3.7596234935661998E-2</v>
      </c>
    </row>
    <row r="24" spans="1:17">
      <c r="A24" s="365"/>
      <c r="B24" s="399" t="s">
        <v>204</v>
      </c>
      <c r="C24" s="400" t="s">
        <v>205</v>
      </c>
      <c r="D24" s="401">
        <f ca="1">'Norm Rev@2016 PGA Rates'!R131</f>
        <v>23</v>
      </c>
      <c r="E24" s="402">
        <f ca="1">'Norm Rev@2016 PGA Rates'!Q125</f>
        <v>367.59</v>
      </c>
      <c r="F24" s="394">
        <f ca="1">ROUND(D24*E24,2)</f>
        <v>8454.57</v>
      </c>
      <c r="G24" s="395"/>
      <c r="H24" s="314">
        <f ca="1">ROUND(E24*(1+$O$16),2)</f>
        <v>353.77</v>
      </c>
      <c r="I24" s="403">
        <f ca="1">ROUND(D24*H24,2)</f>
        <v>8136.71</v>
      </c>
      <c r="J24" s="394"/>
      <c r="K24" s="394">
        <f ca="1">I24-F24</f>
        <v>-317.85999999999967</v>
      </c>
      <c r="L24" s="397"/>
      <c r="M24" s="391"/>
      <c r="N24" s="364"/>
      <c r="O24" s="365"/>
      <c r="Q24" s="170">
        <f ca="1">H25/E25-1</f>
        <v>-3.7613870114604708E-2</v>
      </c>
    </row>
    <row r="25" spans="1:17">
      <c r="A25" s="365"/>
      <c r="B25" s="392" t="s">
        <v>206</v>
      </c>
      <c r="C25" s="405" t="s">
        <v>207</v>
      </c>
      <c r="D25" s="401">
        <f ca="1">'Norm Rev@2016 PGA Rates'!R132</f>
        <v>22880.93</v>
      </c>
      <c r="E25" s="406">
        <f ca="1">'Norm Rev@2016 PGA Rates'!Q126</f>
        <v>0.30626999999999999</v>
      </c>
      <c r="F25" s="394">
        <f ca="1">ROUND(D25*E25,2)</f>
        <v>7007.74</v>
      </c>
      <c r="G25" s="395"/>
      <c r="H25" s="407">
        <f ca="1">H13</f>
        <v>0.29475000000000001</v>
      </c>
      <c r="I25" s="403">
        <f ca="1">ROUND(D25*H25,2)</f>
        <v>6744.15</v>
      </c>
      <c r="J25" s="394"/>
      <c r="K25" s="394">
        <f ca="1">I25-F25</f>
        <v>-263.59000000000015</v>
      </c>
      <c r="L25" s="397"/>
      <c r="M25" s="391"/>
      <c r="N25" s="364"/>
      <c r="O25" s="365"/>
      <c r="Q25" s="170"/>
    </row>
    <row r="26" spans="1:17">
      <c r="A26" s="365"/>
      <c r="B26" s="439" t="s">
        <v>227</v>
      </c>
      <c r="C26" s="405"/>
      <c r="D26" s="409">
        <f ca="1">D25</f>
        <v>22880.93</v>
      </c>
      <c r="E26" s="406">
        <f ca="1">'Norm Rev@2016 PGA Rates'!Q128</f>
        <v>-5.3899999999999998E-3</v>
      </c>
      <c r="F26" s="394">
        <f ca="1">ROUND(D26*E26,2)</f>
        <v>-123.33</v>
      </c>
      <c r="G26" s="395"/>
      <c r="H26" s="440">
        <v>0</v>
      </c>
      <c r="I26" s="403">
        <f ca="1">ROUND(D26*H26,2)</f>
        <v>0</v>
      </c>
      <c r="J26" s="394"/>
      <c r="K26" s="394">
        <f ca="1">I26-F26</f>
        <v>123.33</v>
      </c>
      <c r="L26" s="397"/>
      <c r="M26" s="391"/>
      <c r="N26" s="364"/>
      <c r="O26" s="365"/>
    </row>
    <row r="27" spans="1:17">
      <c r="A27" s="365"/>
      <c r="B27" s="293" t="s">
        <v>212</v>
      </c>
      <c r="C27" s="413"/>
      <c r="D27" s="395"/>
      <c r="E27" s="414"/>
      <c r="F27" s="387">
        <f ca="1">SUM(F24:F26)</f>
        <v>15338.98</v>
      </c>
      <c r="G27" s="395"/>
      <c r="H27" s="395"/>
      <c r="I27" s="415">
        <f ca="1">SUM(I24:I26)</f>
        <v>14880.86</v>
      </c>
      <c r="J27" s="394"/>
      <c r="K27" s="415">
        <f ca="1">SUM(K24:K26)</f>
        <v>-458.11999999999983</v>
      </c>
      <c r="L27" s="390"/>
      <c r="M27" s="391"/>
      <c r="N27" s="364"/>
      <c r="O27" s="365"/>
    </row>
    <row r="28" spans="1:17">
      <c r="A28" s="365"/>
      <c r="B28" s="392"/>
      <c r="C28" s="365"/>
      <c r="D28" s="396"/>
      <c r="E28" s="414"/>
      <c r="F28" s="394"/>
      <c r="G28" s="395"/>
      <c r="H28" s="395"/>
      <c r="I28" s="403"/>
      <c r="J28" s="394"/>
      <c r="K28" s="394"/>
      <c r="L28" s="397"/>
      <c r="M28" s="391"/>
      <c r="N28" s="364"/>
      <c r="O28" s="365"/>
    </row>
    <row r="29" spans="1:17">
      <c r="A29" s="365"/>
      <c r="B29" s="441" t="s">
        <v>229</v>
      </c>
      <c r="C29" s="405" t="s">
        <v>207</v>
      </c>
      <c r="D29" s="395">
        <f ca="1">D25</f>
        <v>22880.93</v>
      </c>
      <c r="E29" s="406">
        <f ca="1">'Norm Rev@2016 PGA Rates'!Q127</f>
        <v>6.9999999999999999E-4</v>
      </c>
      <c r="F29" s="394">
        <f ca="1">E29*D29</f>
        <v>16.016651</v>
      </c>
      <c r="G29" s="396"/>
      <c r="H29" s="407">
        <f ca="1">E29</f>
        <v>6.9999999999999999E-4</v>
      </c>
      <c r="I29" s="403">
        <f ca="1">H29*D29</f>
        <v>16.016651</v>
      </c>
      <c r="J29" s="394"/>
      <c r="K29" s="394">
        <f ca="1">I29-F29</f>
        <v>0</v>
      </c>
      <c r="L29" s="397"/>
      <c r="M29" s="391"/>
      <c r="N29" s="364"/>
      <c r="O29" s="365"/>
    </row>
    <row r="30" spans="1:17">
      <c r="A30" s="365"/>
      <c r="B30" s="425" t="s">
        <v>210</v>
      </c>
      <c r="C30" s="365"/>
      <c r="D30" s="396"/>
      <c r="E30" s="365"/>
      <c r="F30" s="387">
        <f ca="1">F29+F27</f>
        <v>15354.996650999999</v>
      </c>
      <c r="G30" s="422"/>
      <c r="H30" s="426"/>
      <c r="I30" s="415">
        <f ca="1">I29+I27</f>
        <v>14896.876651</v>
      </c>
      <c r="J30" s="394"/>
      <c r="K30" s="387">
        <f ca="1">K27+K29</f>
        <v>-458.11999999999983</v>
      </c>
      <c r="L30" s="390"/>
      <c r="M30" s="391"/>
      <c r="N30" s="364"/>
      <c r="O30" s="365"/>
    </row>
    <row r="31" spans="1:17">
      <c r="A31" s="365"/>
      <c r="B31" s="427"/>
      <c r="C31" s="428"/>
      <c r="D31" s="429"/>
      <c r="E31" s="430"/>
      <c r="F31" s="431"/>
      <c r="G31" s="429"/>
      <c r="H31" s="432"/>
      <c r="I31" s="433"/>
      <c r="J31" s="434"/>
      <c r="K31" s="434"/>
      <c r="L31" s="435"/>
      <c r="M31" s="391"/>
      <c r="N31" s="364"/>
      <c r="O31" s="365"/>
    </row>
    <row r="32" spans="1:17">
      <c r="A32" s="365"/>
      <c r="B32" s="365"/>
      <c r="C32" s="365"/>
      <c r="D32" s="396"/>
      <c r="E32" s="365"/>
      <c r="F32" s="436"/>
      <c r="G32" s="422"/>
      <c r="H32" s="426"/>
      <c r="I32" s="436"/>
      <c r="J32" s="436"/>
      <c r="K32" s="394"/>
      <c r="L32" s="437"/>
      <c r="M32" s="391"/>
      <c r="N32" s="364"/>
      <c r="O32" s="365"/>
    </row>
    <row r="33" spans="1:17">
      <c r="A33" s="365"/>
      <c r="B33" s="384" t="s">
        <v>230</v>
      </c>
      <c r="C33" s="385"/>
      <c r="D33" s="386"/>
      <c r="E33" s="386"/>
      <c r="F33" s="387"/>
      <c r="G33" s="388"/>
      <c r="H33" s="389"/>
      <c r="I33" s="387"/>
      <c r="J33" s="387"/>
      <c r="K33" s="387"/>
      <c r="L33" s="390"/>
      <c r="M33" s="391"/>
      <c r="N33" s="364"/>
      <c r="O33" s="365"/>
    </row>
    <row r="34" spans="1:17">
      <c r="A34" s="365"/>
      <c r="B34" s="392"/>
      <c r="C34" s="365"/>
      <c r="D34" s="393"/>
      <c r="E34" s="365"/>
      <c r="F34" s="394"/>
      <c r="G34" s="395"/>
      <c r="H34" s="396"/>
      <c r="I34" s="394"/>
      <c r="J34" s="394"/>
      <c r="K34" s="394"/>
      <c r="L34" s="397"/>
      <c r="M34" s="391"/>
      <c r="N34" s="364"/>
      <c r="O34" s="365"/>
    </row>
    <row r="35" spans="1:17">
      <c r="A35" s="365"/>
      <c r="B35" s="399" t="s">
        <v>204</v>
      </c>
      <c r="C35" s="400" t="s">
        <v>205</v>
      </c>
      <c r="D35" s="409">
        <f ca="1">D12+D24</f>
        <v>679637.01800213428</v>
      </c>
      <c r="E35" s="442"/>
      <c r="F35" s="394">
        <f ca="1">F12+F24</f>
        <v>22721155.050000001</v>
      </c>
      <c r="G35" s="395"/>
      <c r="H35" s="442"/>
      <c r="I35" s="394">
        <f ca="1">I12+I24</f>
        <v>21864523.530000001</v>
      </c>
      <c r="J35" s="394"/>
      <c r="K35" s="394">
        <f ca="1">I35-F35</f>
        <v>-856631.51999999955</v>
      </c>
      <c r="L35" s="397"/>
      <c r="M35" s="391"/>
      <c r="N35" s="364"/>
      <c r="O35" s="365"/>
    </row>
    <row r="36" spans="1:17">
      <c r="A36" s="365"/>
      <c r="B36" s="392" t="s">
        <v>206</v>
      </c>
      <c r="C36" s="405" t="s">
        <v>207</v>
      </c>
      <c r="D36" s="409">
        <f ca="1">D13+D25</f>
        <v>214587104.22299999</v>
      </c>
      <c r="E36" s="443"/>
      <c r="F36" s="394">
        <f ca="1">F13+F25+F26</f>
        <v>65721469.080000006</v>
      </c>
      <c r="G36" s="395"/>
      <c r="H36" s="443"/>
      <c r="I36" s="394">
        <f ca="1">I13+I25+I14</f>
        <v>65142005.420000002</v>
      </c>
      <c r="J36" s="394"/>
      <c r="K36" s="394">
        <f ca="1">I36-F36</f>
        <v>-579463.66000000387</v>
      </c>
      <c r="L36" s="397"/>
      <c r="M36" s="391"/>
      <c r="N36" s="364"/>
      <c r="O36" s="365"/>
    </row>
    <row r="37" spans="1:17">
      <c r="A37" s="365"/>
      <c r="B37" s="293" t="s">
        <v>212</v>
      </c>
      <c r="C37" s="413"/>
      <c r="D37" s="395"/>
      <c r="E37" s="396"/>
      <c r="F37" s="387">
        <f ca="1">SUM(F35:F36)</f>
        <v>88442624.13000001</v>
      </c>
      <c r="G37" s="395"/>
      <c r="H37" s="395"/>
      <c r="I37" s="387">
        <f ca="1">SUM(I35:I36)</f>
        <v>87006528.950000003</v>
      </c>
      <c r="J37" s="394"/>
      <c r="K37" s="387">
        <f ca="1">SUM(K35:K36)</f>
        <v>-1436095.1800000034</v>
      </c>
      <c r="L37" s="390">
        <f ca="1">ROUND(K37/F37,5)</f>
        <v>-1.6240000000000001E-2</v>
      </c>
      <c r="M37" s="391"/>
      <c r="N37" s="364"/>
      <c r="O37" s="365"/>
    </row>
    <row r="38" spans="1:17">
      <c r="A38" s="365"/>
      <c r="B38" s="392"/>
      <c r="C38" s="365"/>
      <c r="D38" s="396"/>
      <c r="E38" s="396"/>
      <c r="F38" s="394"/>
      <c r="G38" s="395"/>
      <c r="H38" s="395"/>
      <c r="I38" s="394"/>
      <c r="J38" s="394"/>
      <c r="K38" s="394"/>
      <c r="L38" s="397"/>
      <c r="M38" s="391"/>
      <c r="N38" s="364"/>
      <c r="O38" s="365"/>
    </row>
    <row r="39" spans="1:17">
      <c r="A39" s="365"/>
      <c r="B39" s="392"/>
      <c r="C39" s="365"/>
      <c r="D39" s="396"/>
      <c r="E39" s="396"/>
      <c r="F39" s="394"/>
      <c r="G39" s="395"/>
      <c r="H39" s="395"/>
      <c r="I39" s="394"/>
      <c r="J39" s="394"/>
      <c r="K39" s="394"/>
      <c r="L39" s="397"/>
      <c r="M39" s="391"/>
      <c r="N39" s="364"/>
      <c r="O39" s="365"/>
    </row>
    <row r="40" spans="1:17">
      <c r="A40" s="365"/>
      <c r="B40" s="263" t="s">
        <v>209</v>
      </c>
      <c r="C40" s="405" t="s">
        <v>207</v>
      </c>
      <c r="D40" s="395">
        <f ca="1">D36</f>
        <v>214587104.22299999</v>
      </c>
      <c r="E40" s="443"/>
      <c r="F40" s="394">
        <f ca="1">F17+F29</f>
        <v>88110814.311921448</v>
      </c>
      <c r="G40" s="396"/>
      <c r="H40" s="407"/>
      <c r="I40" s="394">
        <f ca="1">I17+I29</f>
        <v>87250411.776516512</v>
      </c>
      <c r="J40" s="394"/>
      <c r="K40" s="434">
        <f ca="1">I40-F40</f>
        <v>-860402.53540493548</v>
      </c>
      <c r="L40" s="435">
        <f ca="1">ROUND(K40/F40,5)</f>
        <v>-9.7699999999999992E-3</v>
      </c>
      <c r="M40" s="391"/>
      <c r="N40" s="364"/>
      <c r="O40" s="365"/>
    </row>
    <row r="41" spans="1:17">
      <c r="A41" s="365"/>
      <c r="B41" s="425" t="s">
        <v>210</v>
      </c>
      <c r="C41" s="365"/>
      <c r="D41" s="396"/>
      <c r="E41" s="365"/>
      <c r="F41" s="387">
        <f ca="1">F40+F37</f>
        <v>176553438.44192147</v>
      </c>
      <c r="G41" s="422"/>
      <c r="H41" s="426"/>
      <c r="I41" s="387">
        <f ca="1">I40+I37</f>
        <v>174256940.72651652</v>
      </c>
      <c r="J41" s="394"/>
      <c r="K41" s="387">
        <f ca="1">K37+K40</f>
        <v>-2296497.7154049389</v>
      </c>
      <c r="L41" s="390">
        <f ca="1">ROUND(K41/F41,5)</f>
        <v>-1.3010000000000001E-2</v>
      </c>
      <c r="M41" s="391"/>
      <c r="N41" s="364"/>
      <c r="O41" s="365"/>
    </row>
    <row r="42" spans="1:17">
      <c r="A42" s="365"/>
      <c r="B42" s="427"/>
      <c r="C42" s="428"/>
      <c r="D42" s="429"/>
      <c r="E42" s="430"/>
      <c r="F42" s="431"/>
      <c r="G42" s="429"/>
      <c r="H42" s="432"/>
      <c r="I42" s="433"/>
      <c r="J42" s="434"/>
      <c r="K42" s="434"/>
      <c r="L42" s="435"/>
      <c r="M42" s="391"/>
      <c r="N42" s="364"/>
      <c r="O42" s="365"/>
    </row>
    <row r="43" spans="1:17">
      <c r="A43" s="365"/>
      <c r="B43" s="365"/>
      <c r="C43" s="365"/>
      <c r="D43" s="396"/>
      <c r="E43" s="365"/>
      <c r="F43" s="436"/>
      <c r="G43" s="422"/>
      <c r="H43" s="426"/>
      <c r="I43" s="436"/>
      <c r="J43" s="436"/>
      <c r="K43" s="394"/>
      <c r="L43" s="437"/>
      <c r="M43" s="391"/>
      <c r="N43" s="364"/>
      <c r="O43" s="365"/>
    </row>
    <row r="44" spans="1:17">
      <c r="A44" s="365"/>
      <c r="B44" s="365"/>
      <c r="C44" s="365"/>
      <c r="D44" s="396"/>
      <c r="E44" s="365"/>
      <c r="F44" s="436"/>
      <c r="G44" s="422"/>
      <c r="H44" s="426"/>
      <c r="I44" s="436"/>
      <c r="J44" s="436"/>
      <c r="K44" s="394"/>
      <c r="L44" s="437"/>
      <c r="M44" s="391"/>
      <c r="N44" s="364"/>
    </row>
    <row r="45" spans="1:17" ht="14.4">
      <c r="B45" s="438" t="s">
        <v>231</v>
      </c>
      <c r="C45" s="385"/>
      <c r="D45" s="389"/>
      <c r="E45" s="386"/>
      <c r="F45" s="387"/>
      <c r="G45" s="389"/>
      <c r="H45" s="389"/>
      <c r="I45" s="387"/>
      <c r="J45" s="387"/>
      <c r="K45" s="387"/>
      <c r="L45" s="390"/>
      <c r="M45" s="391"/>
      <c r="N45" s="364"/>
      <c r="O45" s="444" t="s">
        <v>232</v>
      </c>
    </row>
    <row r="46" spans="1:17">
      <c r="B46" s="445"/>
      <c r="C46" s="365"/>
      <c r="D46" s="396"/>
      <c r="E46" s="396"/>
      <c r="F46" s="394"/>
      <c r="G46" s="446"/>
      <c r="H46" s="396"/>
      <c r="I46" s="394"/>
      <c r="J46" s="394"/>
      <c r="K46" s="394"/>
      <c r="L46" s="397"/>
      <c r="M46" s="391"/>
      <c r="N46" s="447"/>
      <c r="O46" s="448">
        <f ca="1">'Rate Spread - Margin'!J15</f>
        <v>-300287.59071210795</v>
      </c>
      <c r="Q46" s="170">
        <f ca="1">H47/E47-1</f>
        <v>-6.8201715986692224E-2</v>
      </c>
    </row>
    <row r="47" spans="1:17">
      <c r="B47" s="399" t="s">
        <v>204</v>
      </c>
      <c r="C47" s="400" t="s">
        <v>205</v>
      </c>
      <c r="D47" s="401">
        <f ca="1">'Norm Rev@2016 PGA Rates'!R96+'Norm Rev@2016 PGA Rates'!R433</f>
        <v>16236.105928853754</v>
      </c>
      <c r="E47" s="402">
        <f ca="1">'Norm Rev@2016 PGA Rates'!Q83</f>
        <v>114.22</v>
      </c>
      <c r="F47" s="394">
        <f ca="1">ROUND(D47*E47,2)</f>
        <v>1854488.02</v>
      </c>
      <c r="G47" s="395"/>
      <c r="H47" s="314">
        <f ca="1">ROUND(E47*(1+$O$52),2)</f>
        <v>106.43</v>
      </c>
      <c r="I47" s="394">
        <f ca="1">ROUND(D47*H47,2)</f>
        <v>1728008.75</v>
      </c>
      <c r="J47" s="394"/>
      <c r="K47" s="394">
        <f ca="1">I47-F47</f>
        <v>-126479.27000000002</v>
      </c>
      <c r="L47" s="397"/>
      <c r="M47" s="391"/>
      <c r="N47" s="447"/>
      <c r="O47" s="449" t="s">
        <v>208</v>
      </c>
      <c r="Q47" s="170">
        <f ca="1">H48/E48-1</f>
        <v>-6.8189128337085902E-2</v>
      </c>
    </row>
    <row r="48" spans="1:17">
      <c r="B48" s="445" t="s">
        <v>233</v>
      </c>
      <c r="C48" s="400" t="s">
        <v>205</v>
      </c>
      <c r="D48" s="395">
        <f ca="1">D47</f>
        <v>16236.105928853754</v>
      </c>
      <c r="E48" s="402">
        <f ca="1">'Norm Rev@2016 PGA Rates'!Q91</f>
        <v>124.36</v>
      </c>
      <c r="F48" s="436">
        <f ca="1">D48*E48</f>
        <v>2019122.1333122528</v>
      </c>
      <c r="G48" s="409"/>
      <c r="H48" s="450">
        <f ca="1">ROUND(+H53*900,2)</f>
        <v>115.88</v>
      </c>
      <c r="I48" s="436">
        <f ca="1">ROUND(D48*H48,2)</f>
        <v>1881439.96</v>
      </c>
      <c r="J48" s="436"/>
      <c r="K48" s="394">
        <f ca="1">I48-F48</f>
        <v>-137682.17331225285</v>
      </c>
      <c r="L48" s="411"/>
      <c r="M48" s="391"/>
      <c r="N48" s="451"/>
      <c r="O48" s="452">
        <f ca="1">K57+K79-O46</f>
        <v>-172.99586919607827</v>
      </c>
      <c r="Q48" s="170">
        <f ca="1">H49/E49-1</f>
        <v>1.7391304347826209E-2</v>
      </c>
    </row>
    <row r="49" spans="1:17">
      <c r="B49" s="441" t="s">
        <v>234</v>
      </c>
      <c r="C49" s="405" t="s">
        <v>235</v>
      </c>
      <c r="D49" s="401">
        <f ca="1">'Norm Rev@2016 PGA Rates'!R102+'Norm Rev@2016 PGA Rates'!R439</f>
        <v>3818909.6199999996</v>
      </c>
      <c r="E49" s="402">
        <f ca="1">'Norm Rev@2016 PGA Rates'!Q89</f>
        <v>1.1499999999999999</v>
      </c>
      <c r="F49" s="436">
        <f ca="1">ROUND(D49*E49,2)</f>
        <v>4391746.0599999996</v>
      </c>
      <c r="G49" s="395"/>
      <c r="H49" s="402">
        <f>'COS Results (Demand Chrg)'!I26</f>
        <v>1.17</v>
      </c>
      <c r="I49" s="436">
        <f ca="1">ROUND(D49*H49,2)</f>
        <v>4468124.26</v>
      </c>
      <c r="J49" s="436"/>
      <c r="K49" s="394">
        <f ca="1">I49-F49</f>
        <v>76378.200000000186</v>
      </c>
      <c r="L49" s="411"/>
      <c r="M49" s="391"/>
      <c r="N49" s="451"/>
      <c r="O49" s="453"/>
    </row>
    <row r="50" spans="1:17">
      <c r="B50" s="445"/>
      <c r="C50" s="365"/>
      <c r="D50" s="395"/>
      <c r="E50" s="402"/>
      <c r="F50" s="410"/>
      <c r="G50" s="395"/>
      <c r="H50" s="450"/>
      <c r="I50" s="436"/>
      <c r="J50" s="436"/>
      <c r="K50" s="454"/>
      <c r="L50" s="411"/>
      <c r="M50" s="391"/>
      <c r="N50" s="380"/>
      <c r="O50" s="455"/>
      <c r="P50" s="456"/>
      <c r="Q50" s="457"/>
    </row>
    <row r="51" spans="1:17">
      <c r="B51" s="441" t="s">
        <v>236</v>
      </c>
      <c r="C51" s="365"/>
      <c r="D51" s="395"/>
      <c r="E51" s="402"/>
      <c r="F51" s="436"/>
      <c r="G51" s="395"/>
      <c r="H51" s="450"/>
      <c r="I51" s="436"/>
      <c r="J51" s="436"/>
      <c r="K51" s="454"/>
      <c r="L51" s="411"/>
      <c r="M51" s="391"/>
      <c r="N51" s="380"/>
      <c r="O51" s="456"/>
      <c r="P51" s="456"/>
      <c r="Q51" s="458"/>
    </row>
    <row r="52" spans="1:17">
      <c r="B52" s="441" t="s">
        <v>237</v>
      </c>
      <c r="C52" s="405" t="s">
        <v>207</v>
      </c>
      <c r="D52" s="401">
        <f ca="1">'Norm Rev@2016 PGA Rates'!R98+'Norm Rev@2016 PGA Rates'!R435</f>
        <v>13495006.088</v>
      </c>
      <c r="E52" s="406">
        <f ca="1">'Norm Rev@2016 PGA Rates'!Q85</f>
        <v>0.13818</v>
      </c>
      <c r="F52" s="394"/>
      <c r="G52" s="395"/>
      <c r="H52" s="459">
        <f ca="1">H53</f>
        <v>0.12876000000000001</v>
      </c>
      <c r="I52" s="460" t="s">
        <v>238</v>
      </c>
      <c r="J52" s="394"/>
      <c r="K52" s="394"/>
      <c r="L52" s="397"/>
      <c r="M52" s="391"/>
      <c r="N52" s="364"/>
      <c r="O52" s="290">
        <v>-6.819340402544434E-2</v>
      </c>
      <c r="P52" s="371"/>
      <c r="Q52" s="170">
        <f ca="1">H53/E53-1</f>
        <v>-6.8171949630916107E-2</v>
      </c>
    </row>
    <row r="53" spans="1:17">
      <c r="B53" s="445" t="s">
        <v>239</v>
      </c>
      <c r="C53" s="405" t="s">
        <v>207</v>
      </c>
      <c r="D53" s="401">
        <f ca="1">'Norm Rev@2016 PGA Rates'!R99+'Norm Rev@2016 PGA Rates'!R436</f>
        <v>28173626.976</v>
      </c>
      <c r="E53" s="406">
        <f ca="1">'Norm Rev@2016 PGA Rates'!Q85</f>
        <v>0.13818</v>
      </c>
      <c r="F53" s="394">
        <f ca="1">ROUND(D53*E53,2)</f>
        <v>3893031.78</v>
      </c>
      <c r="G53" s="395"/>
      <c r="H53" s="407">
        <f ca="1">ROUND(E53*(1+$O$52),5)</f>
        <v>0.12876000000000001</v>
      </c>
      <c r="I53" s="394">
        <f ca="1">ROUND(D53*H53,2)</f>
        <v>3627636.21</v>
      </c>
      <c r="J53" s="394"/>
      <c r="K53" s="394">
        <f ca="1">I53-F53</f>
        <v>-265395.56999999983</v>
      </c>
      <c r="L53" s="397"/>
      <c r="M53" s="391"/>
      <c r="N53" s="364"/>
      <c r="O53" s="461"/>
      <c r="P53" s="371"/>
      <c r="Q53" s="170">
        <f ca="1">H54/E54-1</f>
        <v>-6.8236986424525803E-2</v>
      </c>
    </row>
    <row r="54" spans="1:17">
      <c r="B54" s="445" t="s">
        <v>240</v>
      </c>
      <c r="C54" s="405" t="s">
        <v>207</v>
      </c>
      <c r="D54" s="401">
        <f ca="1">'Norm Rev@2016 PGA Rates'!R100+'Norm Rev@2016 PGA Rates'!R437</f>
        <v>24322017.149</v>
      </c>
      <c r="E54" s="406">
        <f ca="1">'Norm Rev@2016 PGA Rates'!Q86</f>
        <v>0.11123</v>
      </c>
      <c r="F54" s="394">
        <f ca="1">ROUND(D54*E54,2)</f>
        <v>2705337.97</v>
      </c>
      <c r="G54" s="395"/>
      <c r="H54" s="407">
        <f ca="1">ROUND(E54*(1+$O$52),5)</f>
        <v>0.10364</v>
      </c>
      <c r="I54" s="394">
        <f ca="1">ROUND(D54*H54,2)</f>
        <v>2520733.86</v>
      </c>
      <c r="J54" s="394"/>
      <c r="K54" s="394">
        <f ca="1">I54-F54</f>
        <v>-184604.11000000034</v>
      </c>
      <c r="L54" s="397"/>
      <c r="M54" s="391"/>
      <c r="N54" s="364"/>
      <c r="O54" s="403"/>
      <c r="P54" s="371"/>
      <c r="Q54" s="458"/>
    </row>
    <row r="55" spans="1:17" s="456" customFormat="1">
      <c r="A55" s="396"/>
      <c r="B55" s="439" t="s">
        <v>241</v>
      </c>
      <c r="C55" s="413"/>
      <c r="D55" s="388">
        <f ca="1">SUM(D52:D54)</f>
        <v>65990650.213</v>
      </c>
      <c r="E55" s="462"/>
      <c r="F55" s="436"/>
      <c r="G55" s="395"/>
      <c r="H55" s="395"/>
      <c r="I55" s="396"/>
      <c r="J55" s="396"/>
      <c r="K55" s="396"/>
      <c r="L55" s="463"/>
      <c r="M55" s="464"/>
      <c r="N55" s="465"/>
      <c r="O55" s="466"/>
      <c r="P55" s="467"/>
      <c r="Q55" s="170"/>
    </row>
    <row r="56" spans="1:17" s="456" customFormat="1">
      <c r="A56" s="396"/>
      <c r="B56" s="439" t="s">
        <v>227</v>
      </c>
      <c r="C56" s="405" t="s">
        <v>207</v>
      </c>
      <c r="D56" s="395">
        <f ca="1">D55</f>
        <v>65990650.213</v>
      </c>
      <c r="E56" s="468">
        <v>0</v>
      </c>
      <c r="F56" s="436">
        <f ca="1">D56*E56</f>
        <v>0</v>
      </c>
      <c r="G56" s="395"/>
      <c r="H56" s="469">
        <f>'COS Results (Procurement Chrg)'!E28</f>
        <v>6.0899999999999999E-3</v>
      </c>
      <c r="I56" s="436">
        <f ca="1">D56*H56</f>
        <v>401883.05979716999</v>
      </c>
      <c r="J56" s="436"/>
      <c r="K56" s="394">
        <f ca="1">I56-F56</f>
        <v>401883.05979716999</v>
      </c>
      <c r="L56" s="397"/>
      <c r="M56" s="464"/>
      <c r="N56" s="465"/>
      <c r="O56" s="396"/>
      <c r="Q56" s="470"/>
    </row>
    <row r="57" spans="1:17">
      <c r="B57" s="293" t="s">
        <v>212</v>
      </c>
      <c r="C57" s="413"/>
      <c r="D57" s="388"/>
      <c r="E57" s="462"/>
      <c r="F57" s="471">
        <f ca="1">SUM(F47:F56)</f>
        <v>14863725.963312253</v>
      </c>
      <c r="G57" s="395"/>
      <c r="H57" s="395"/>
      <c r="I57" s="471">
        <f ca="1">SUM(I47:I49,I53:I56)</f>
        <v>14627826.099797169</v>
      </c>
      <c r="J57" s="436"/>
      <c r="K57" s="471">
        <f ca="1">SUM(K47:K56)</f>
        <v>-235899.86351508286</v>
      </c>
      <c r="L57" s="390">
        <f ca="1">ROUND(K57/F57,5)</f>
        <v>-1.5869999999999999E-2</v>
      </c>
      <c r="M57" s="391"/>
      <c r="N57" s="364"/>
      <c r="O57" s="472"/>
      <c r="P57" s="473"/>
      <c r="Q57" s="474"/>
    </row>
    <row r="58" spans="1:17">
      <c r="B58" s="399"/>
      <c r="C58" s="413"/>
      <c r="D58" s="395"/>
      <c r="E58" s="475"/>
      <c r="F58" s="394"/>
      <c r="G58" s="395"/>
      <c r="H58" s="395"/>
      <c r="I58" s="436"/>
      <c r="J58" s="436"/>
      <c r="K58" s="394"/>
      <c r="L58" s="397"/>
      <c r="M58" s="391"/>
      <c r="N58" s="364"/>
      <c r="O58" s="476"/>
      <c r="P58" s="473"/>
      <c r="Q58" s="474"/>
    </row>
    <row r="59" spans="1:17">
      <c r="B59" s="263" t="s">
        <v>209</v>
      </c>
      <c r="C59" s="413"/>
      <c r="D59" s="396"/>
      <c r="E59" s="475"/>
      <c r="F59" s="394"/>
      <c r="G59" s="395"/>
      <c r="H59" s="395"/>
      <c r="I59" s="436"/>
      <c r="J59" s="436"/>
      <c r="K59" s="394"/>
      <c r="L59" s="397"/>
      <c r="M59" s="391"/>
      <c r="N59" s="364"/>
      <c r="O59" s="456"/>
      <c r="P59" s="456"/>
      <c r="Q59" s="458"/>
    </row>
    <row r="60" spans="1:17">
      <c r="B60" s="441" t="s">
        <v>242</v>
      </c>
      <c r="C60" s="405" t="s">
        <v>207</v>
      </c>
      <c r="D60" s="395">
        <f ca="1">D55</f>
        <v>65990650.213</v>
      </c>
      <c r="E60" s="406">
        <f ca="1">'Norm Rev@2016 PGA Rates'!Q87</f>
        <v>0.32635999999999998</v>
      </c>
      <c r="F60" s="394">
        <f ca="1">E60*D60</f>
        <v>21536708.603514679</v>
      </c>
      <c r="G60" s="396"/>
      <c r="H60" s="406">
        <f>'Gas 101 Rates'!I46</f>
        <v>0.39626</v>
      </c>
      <c r="I60" s="394">
        <f ca="1">H60*D60</f>
        <v>26149455.053403381</v>
      </c>
      <c r="J60" s="394"/>
      <c r="K60" s="394">
        <f ca="1">I60-F60</f>
        <v>4612746.4498887025</v>
      </c>
      <c r="L60" s="397"/>
      <c r="M60" s="391"/>
      <c r="N60" s="365"/>
      <c r="O60" s="456"/>
      <c r="P60" s="477"/>
      <c r="Q60" s="458"/>
    </row>
    <row r="61" spans="1:17">
      <c r="B61" s="441" t="s">
        <v>234</v>
      </c>
      <c r="C61" s="405" t="s">
        <v>235</v>
      </c>
      <c r="D61" s="395">
        <f ca="1">D49</f>
        <v>3818909.6199999996</v>
      </c>
      <c r="E61" s="402">
        <f ca="1">'Norm Rev@2016 PGA Rates'!Q90</f>
        <v>1.05</v>
      </c>
      <c r="F61" s="394">
        <f ca="1">E61*D61</f>
        <v>4009855.1009999998</v>
      </c>
      <c r="G61" s="396"/>
      <c r="H61" s="402">
        <f>'Gas 101 Rates'!I37</f>
        <v>1.05</v>
      </c>
      <c r="I61" s="394">
        <f ca="1">H61*D61</f>
        <v>4009855.1009999998</v>
      </c>
      <c r="J61" s="394"/>
      <c r="K61" s="394">
        <f ca="1">I61-F61</f>
        <v>0</v>
      </c>
      <c r="L61" s="397"/>
      <c r="M61" s="391"/>
      <c r="N61" s="364"/>
      <c r="O61" s="476"/>
      <c r="P61" s="473"/>
      <c r="Q61" s="458"/>
    </row>
    <row r="62" spans="1:17">
      <c r="B62" s="478" t="s">
        <v>243</v>
      </c>
      <c r="C62" s="413"/>
      <c r="D62" s="396"/>
      <c r="E62" s="479"/>
      <c r="F62" s="471">
        <f ca="1">SUM(F60:F61)</f>
        <v>25546563.704514679</v>
      </c>
      <c r="G62" s="396"/>
      <c r="H62" s="450"/>
      <c r="I62" s="471">
        <f ca="1">SUM(I60:I61)</f>
        <v>30159310.154403381</v>
      </c>
      <c r="J62" s="394"/>
      <c r="K62" s="471">
        <f ca="1">SUM(K60:K61)</f>
        <v>4612746.4498887025</v>
      </c>
      <c r="L62" s="390">
        <f ca="1">ROUND(K62/F62,5)</f>
        <v>0.18056</v>
      </c>
      <c r="M62" s="391"/>
      <c r="N62" s="364"/>
      <c r="O62" s="396"/>
      <c r="P62" s="456"/>
      <c r="Q62" s="470"/>
    </row>
    <row r="63" spans="1:17">
      <c r="B63" s="445"/>
      <c r="C63" s="365"/>
      <c r="D63" s="396"/>
      <c r="E63" s="365"/>
      <c r="F63" s="394"/>
      <c r="G63" s="396"/>
      <c r="H63" s="396"/>
      <c r="I63" s="436"/>
      <c r="J63" s="436"/>
      <c r="K63" s="394"/>
      <c r="L63" s="397"/>
      <c r="M63" s="391"/>
      <c r="N63" s="364"/>
      <c r="O63" s="403"/>
      <c r="P63" s="456"/>
      <c r="Q63" s="458"/>
    </row>
    <row r="64" spans="1:17">
      <c r="B64" s="399" t="s">
        <v>210</v>
      </c>
      <c r="C64" s="413"/>
      <c r="D64" s="396"/>
      <c r="E64" s="395"/>
      <c r="F64" s="471">
        <f ca="1">+F62+F57</f>
        <v>40410289.667826936</v>
      </c>
      <c r="G64" s="395"/>
      <c r="H64" s="395"/>
      <c r="I64" s="471">
        <f ca="1">+I62+I57</f>
        <v>44787136.254200548</v>
      </c>
      <c r="J64" s="436"/>
      <c r="K64" s="471">
        <f ca="1">K62+K57</f>
        <v>4376846.5863736197</v>
      </c>
      <c r="L64" s="390">
        <f ca="1">ROUND(K64/F64,5)</f>
        <v>0.10831</v>
      </c>
      <c r="M64" s="391"/>
      <c r="N64" s="364"/>
      <c r="O64" s="396"/>
      <c r="P64" s="456"/>
      <c r="Q64" s="470"/>
    </row>
    <row r="65" spans="1:17" s="456" customFormat="1">
      <c r="B65" s="480"/>
      <c r="C65" s="429"/>
      <c r="D65" s="429"/>
      <c r="E65" s="429"/>
      <c r="F65" s="433"/>
      <c r="G65" s="429"/>
      <c r="H65" s="429"/>
      <c r="I65" s="431"/>
      <c r="J65" s="431"/>
      <c r="K65" s="433"/>
      <c r="L65" s="481"/>
      <c r="M65" s="464"/>
      <c r="N65" s="465"/>
      <c r="O65" s="396"/>
      <c r="Q65" s="470"/>
    </row>
    <row r="66" spans="1:17" s="456" customFormat="1">
      <c r="A66" s="396"/>
      <c r="B66" s="396"/>
      <c r="C66" s="396"/>
      <c r="D66" s="396"/>
      <c r="E66" s="396"/>
      <c r="F66" s="403"/>
      <c r="G66" s="396"/>
      <c r="H66" s="396"/>
      <c r="I66" s="482"/>
      <c r="J66" s="482"/>
      <c r="K66" s="403"/>
      <c r="L66" s="483"/>
      <c r="M66" s="464"/>
      <c r="N66" s="465"/>
      <c r="O66" s="396"/>
      <c r="Q66" s="470"/>
    </row>
    <row r="67" spans="1:17" s="456" customFormat="1">
      <c r="A67" s="396"/>
      <c r="B67" s="438" t="s">
        <v>244</v>
      </c>
      <c r="C67" s="385"/>
      <c r="D67" s="389"/>
      <c r="E67" s="386"/>
      <c r="F67" s="387"/>
      <c r="G67" s="389"/>
      <c r="H67" s="389"/>
      <c r="I67" s="387"/>
      <c r="J67" s="387"/>
      <c r="K67" s="387"/>
      <c r="L67" s="390"/>
      <c r="M67" s="464"/>
      <c r="N67" s="465"/>
      <c r="O67" s="396"/>
      <c r="Q67" s="470"/>
    </row>
    <row r="68" spans="1:17" s="456" customFormat="1">
      <c r="A68" s="396"/>
      <c r="B68" s="445"/>
      <c r="C68" s="365"/>
      <c r="D68" s="396"/>
      <c r="E68" s="396"/>
      <c r="F68" s="394"/>
      <c r="G68" s="446"/>
      <c r="H68" s="396"/>
      <c r="I68" s="394"/>
      <c r="J68" s="394"/>
      <c r="K68" s="394"/>
      <c r="L68" s="397"/>
      <c r="M68" s="464"/>
      <c r="N68" s="465"/>
      <c r="O68" s="396"/>
      <c r="Q68" s="170">
        <f ca="1">H69/E69-1</f>
        <v>-6.8187492906594094E-2</v>
      </c>
    </row>
    <row r="69" spans="1:17" s="456" customFormat="1">
      <c r="A69" s="396"/>
      <c r="B69" s="399" t="s">
        <v>204</v>
      </c>
      <c r="C69" s="400" t="s">
        <v>205</v>
      </c>
      <c r="D69" s="401">
        <f ca="1">'Norm Rev@2016 PGA Rates'!R155+'Norm Rev@2016 PGA Rates'!R472</f>
        <v>1179.1322705534049</v>
      </c>
      <c r="E69" s="402">
        <f ca="1">'Norm Rev@2016 PGA Rates'!Q145</f>
        <v>440.55</v>
      </c>
      <c r="F69" s="394">
        <f ca="1">ROUND(D69*E69,2)</f>
        <v>519466.72</v>
      </c>
      <c r="G69" s="395"/>
      <c r="H69" s="314">
        <f ca="1">ROUND(E69*(1+$O$52),2)</f>
        <v>410.51</v>
      </c>
      <c r="I69" s="394">
        <f ca="1">ROUND(D69*H69,2)</f>
        <v>484045.59</v>
      </c>
      <c r="J69" s="394"/>
      <c r="K69" s="394">
        <f ca="1">I69-F69</f>
        <v>-35421.129999999946</v>
      </c>
      <c r="L69" s="397"/>
      <c r="M69" s="464"/>
      <c r="N69" s="465"/>
      <c r="O69" s="484"/>
      <c r="Q69" s="170">
        <f ca="1">H70/E70-1</f>
        <v>-6.8189128337085902E-2</v>
      </c>
    </row>
    <row r="70" spans="1:17" s="456" customFormat="1">
      <c r="A70" s="396"/>
      <c r="B70" s="445" t="s">
        <v>233</v>
      </c>
      <c r="C70" s="400" t="s">
        <v>205</v>
      </c>
      <c r="D70" s="395">
        <f ca="1">D69</f>
        <v>1179.1322705534049</v>
      </c>
      <c r="E70" s="402">
        <f ca="1">'Norm Rev@2016 PGA Rates'!Q152</f>
        <v>124.36</v>
      </c>
      <c r="F70" s="436">
        <f ca="1">D70*E70</f>
        <v>146636.88916602143</v>
      </c>
      <c r="G70" s="395"/>
      <c r="H70" s="450">
        <f ca="1">H48</f>
        <v>115.88</v>
      </c>
      <c r="I70" s="436">
        <f ca="1">ROUND(D70*H70,2)</f>
        <v>136637.85</v>
      </c>
      <c r="J70" s="436"/>
      <c r="K70" s="394">
        <f ca="1">I70-F70</f>
        <v>-9999.0391660214227</v>
      </c>
      <c r="L70" s="411"/>
      <c r="M70" s="464"/>
      <c r="N70" s="465"/>
      <c r="O70" s="466"/>
      <c r="Q70" s="170">
        <f ca="1">H71/E71-1</f>
        <v>1.7391304347826209E-2</v>
      </c>
    </row>
    <row r="71" spans="1:17" s="456" customFormat="1">
      <c r="A71" s="396"/>
      <c r="B71" s="441" t="s">
        <v>234</v>
      </c>
      <c r="C71" s="405" t="s">
        <v>235</v>
      </c>
      <c r="D71" s="401">
        <f ca="1">'Norm Rev@2016 PGA Rates'!R161+'Norm Rev@2016 PGA Rates'!R478</f>
        <v>956311.5</v>
      </c>
      <c r="E71" s="402">
        <f ca="1">'Norm Rev@2016 PGA Rates'!Q151</f>
        <v>1.1499999999999999</v>
      </c>
      <c r="F71" s="436">
        <f ca="1">ROUND(D71*E71,2)</f>
        <v>1099758.23</v>
      </c>
      <c r="G71" s="395"/>
      <c r="H71" s="485">
        <f>H49</f>
        <v>1.17</v>
      </c>
      <c r="I71" s="436">
        <f ca="1">ROUND(D71*H71,2)</f>
        <v>1118884.46</v>
      </c>
      <c r="J71" s="396"/>
      <c r="K71" s="394">
        <f ca="1">I71-F71</f>
        <v>19126.229999999981</v>
      </c>
      <c r="L71" s="411"/>
      <c r="M71" s="464"/>
      <c r="N71" s="465"/>
      <c r="O71" s="466"/>
      <c r="Q71" s="470"/>
    </row>
    <row r="72" spans="1:17" s="456" customFormat="1">
      <c r="A72" s="396"/>
      <c r="B72" s="445"/>
      <c r="C72" s="365"/>
      <c r="D72" s="395"/>
      <c r="E72" s="402"/>
      <c r="F72" s="436"/>
      <c r="G72" s="395"/>
      <c r="H72" s="450"/>
      <c r="I72" s="436"/>
      <c r="J72" s="436"/>
      <c r="K72" s="454"/>
      <c r="L72" s="411"/>
      <c r="M72" s="464"/>
      <c r="N72" s="465"/>
      <c r="O72" s="466"/>
      <c r="Q72" s="470"/>
    </row>
    <row r="73" spans="1:17" s="456" customFormat="1">
      <c r="A73" s="396"/>
      <c r="B73" s="441" t="s">
        <v>236</v>
      </c>
      <c r="C73" s="365"/>
      <c r="D73" s="395"/>
      <c r="E73" s="402"/>
      <c r="F73" s="394"/>
      <c r="G73" s="395"/>
      <c r="H73" s="450"/>
      <c r="I73" s="436"/>
      <c r="J73" s="436"/>
      <c r="K73" s="454"/>
      <c r="L73" s="411"/>
      <c r="M73" s="464"/>
      <c r="N73" s="465"/>
      <c r="O73" s="396"/>
      <c r="Q73" s="170">
        <f ca="1">H74/E74-1</f>
        <v>-6.8171949630916107E-2</v>
      </c>
    </row>
    <row r="74" spans="1:17" s="456" customFormat="1">
      <c r="A74" s="396"/>
      <c r="B74" s="441" t="s">
        <v>237</v>
      </c>
      <c r="C74" s="405" t="s">
        <v>207</v>
      </c>
      <c r="D74" s="401">
        <f ca="1">'Norm Rev@2016 PGA Rates'!R157+'Norm Rev@2016 PGA Rates'!R474</f>
        <v>1041707.81</v>
      </c>
      <c r="E74" s="406">
        <f ca="1">'Norm Rev@2016 PGA Rates'!Q147</f>
        <v>0.13818</v>
      </c>
      <c r="F74" s="460" t="s">
        <v>238</v>
      </c>
      <c r="G74" s="395"/>
      <c r="H74" s="459">
        <f ca="1">H52</f>
        <v>0.12876000000000001</v>
      </c>
      <c r="I74" s="460" t="s">
        <v>238</v>
      </c>
      <c r="J74" s="394"/>
      <c r="K74" s="460"/>
      <c r="L74" s="397"/>
      <c r="M74" s="464"/>
      <c r="N74" s="465"/>
      <c r="O74" s="396"/>
      <c r="Q74" s="170">
        <f ca="1">H75/E75-1</f>
        <v>-6.8171949630916107E-2</v>
      </c>
    </row>
    <row r="75" spans="1:17" s="456" customFormat="1">
      <c r="A75" s="396"/>
      <c r="B75" s="445" t="s">
        <v>239</v>
      </c>
      <c r="C75" s="405" t="s">
        <v>207</v>
      </c>
      <c r="D75" s="401">
        <f ca="1">'Norm Rev@2016 PGA Rates'!R158+'Norm Rev@2016 PGA Rates'!R475</f>
        <v>3950092.4699999997</v>
      </c>
      <c r="E75" s="406">
        <f ca="1">'Norm Rev@2016 PGA Rates'!Q147</f>
        <v>0.13818</v>
      </c>
      <c r="F75" s="394">
        <f ca="1">D75*E75</f>
        <v>545823.7775046</v>
      </c>
      <c r="G75" s="395"/>
      <c r="H75" s="459">
        <f ca="1">H53</f>
        <v>0.12876000000000001</v>
      </c>
      <c r="I75" s="394">
        <f ca="1">H75*D75</f>
        <v>508613.90643720003</v>
      </c>
      <c r="J75" s="394"/>
      <c r="K75" s="394">
        <f ca="1">I75-F75</f>
        <v>-37209.871067399974</v>
      </c>
      <c r="L75" s="397"/>
      <c r="M75" s="464"/>
      <c r="N75" s="465"/>
      <c r="O75" s="396"/>
      <c r="Q75" s="170">
        <f ca="1">H76/E76-1</f>
        <v>-6.8236986424525803E-2</v>
      </c>
    </row>
    <row r="76" spans="1:17" s="456" customFormat="1">
      <c r="A76" s="396"/>
      <c r="B76" s="445" t="s">
        <v>240</v>
      </c>
      <c r="C76" s="405" t="s">
        <v>207</v>
      </c>
      <c r="D76" s="401">
        <f ca="1">'Norm Rev@2016 PGA Rates'!R159+'Norm Rev@2016 PGA Rates'!R476</f>
        <v>12710325.609999999</v>
      </c>
      <c r="E76" s="406">
        <f ca="1">'Norm Rev@2016 PGA Rates'!Q148</f>
        <v>0.11123</v>
      </c>
      <c r="F76" s="394">
        <f ca="1">D76*E76</f>
        <v>1413769.5176002998</v>
      </c>
      <c r="G76" s="395"/>
      <c r="H76" s="459">
        <f ca="1">H54</f>
        <v>0.10364</v>
      </c>
      <c r="I76" s="394">
        <f ca="1">H76*D76</f>
        <v>1317298.1462204</v>
      </c>
      <c r="J76" s="394"/>
      <c r="K76" s="394">
        <f ca="1">I76-F76</f>
        <v>-96471.371379899792</v>
      </c>
      <c r="L76" s="397"/>
      <c r="M76" s="464"/>
      <c r="N76" s="465"/>
      <c r="O76" s="396"/>
      <c r="Q76" s="470"/>
    </row>
    <row r="77" spans="1:17" s="456" customFormat="1">
      <c r="A77" s="396"/>
      <c r="B77" s="439" t="s">
        <v>241</v>
      </c>
      <c r="C77" s="413"/>
      <c r="D77" s="388">
        <f ca="1">SUM(D74:D76)</f>
        <v>17702125.890000001</v>
      </c>
      <c r="E77" s="462"/>
      <c r="F77" s="436"/>
      <c r="G77" s="395"/>
      <c r="H77" s="395"/>
      <c r="I77" s="396"/>
      <c r="J77" s="396"/>
      <c r="K77" s="396"/>
      <c r="L77" s="463"/>
      <c r="M77" s="464"/>
      <c r="N77" s="465"/>
      <c r="O77" s="466"/>
      <c r="P77" s="467"/>
      <c r="Q77" s="170"/>
    </row>
    <row r="78" spans="1:17" s="456" customFormat="1">
      <c r="A78" s="396"/>
      <c r="B78" s="439" t="s">
        <v>227</v>
      </c>
      <c r="C78" s="405" t="s">
        <v>207</v>
      </c>
      <c r="D78" s="395">
        <f ca="1">D77</f>
        <v>17702125.890000001</v>
      </c>
      <c r="E78" s="468">
        <f ca="1">'Norm Rev@2016 PGA Rates'!Q150</f>
        <v>-5.3899999999999998E-3</v>
      </c>
      <c r="F78" s="436">
        <f ca="1">D78*E78</f>
        <v>-95414.458547100003</v>
      </c>
      <c r="G78" s="395"/>
      <c r="H78" s="486">
        <v>0</v>
      </c>
      <c r="I78" s="436">
        <f ca="1">D78*H78</f>
        <v>0</v>
      </c>
      <c r="J78" s="436"/>
      <c r="K78" s="394">
        <f ca="1">I78-F78</f>
        <v>95414.458547100003</v>
      </c>
      <c r="L78" s="397"/>
      <c r="M78" s="464"/>
      <c r="N78" s="465"/>
      <c r="O78" s="396"/>
      <c r="Q78" s="470"/>
    </row>
    <row r="79" spans="1:17" s="456" customFormat="1">
      <c r="A79" s="396"/>
      <c r="B79" s="293" t="s">
        <v>212</v>
      </c>
      <c r="C79" s="413"/>
      <c r="D79" s="395"/>
      <c r="E79" s="462"/>
      <c r="F79" s="471">
        <f ca="1">SUM(F69:F78)</f>
        <v>3630040.6757238214</v>
      </c>
      <c r="G79" s="395"/>
      <c r="H79" s="395"/>
      <c r="I79" s="471">
        <f ca="1">SUM(I69:I78)</f>
        <v>3565479.9526575999</v>
      </c>
      <c r="J79" s="436"/>
      <c r="K79" s="471">
        <f ca="1">SUM(K69:K78)</f>
        <v>-64560.723066221151</v>
      </c>
      <c r="L79" s="390">
        <f ca="1">ROUND(K79/F79,5)</f>
        <v>-1.779E-2</v>
      </c>
      <c r="M79" s="464"/>
      <c r="N79" s="465"/>
      <c r="O79" s="396"/>
      <c r="Q79" s="470"/>
    </row>
    <row r="80" spans="1:17" s="456" customFormat="1">
      <c r="A80" s="396"/>
      <c r="B80" s="439"/>
      <c r="C80" s="413"/>
      <c r="D80" s="395"/>
      <c r="E80" s="462"/>
      <c r="F80" s="436"/>
      <c r="G80" s="395"/>
      <c r="H80" s="395"/>
      <c r="I80" s="436"/>
      <c r="J80" s="436"/>
      <c r="K80" s="394"/>
      <c r="L80" s="397"/>
      <c r="M80" s="464"/>
      <c r="N80" s="465"/>
      <c r="O80" s="487"/>
      <c r="P80" s="365"/>
      <c r="Q80" s="170"/>
    </row>
    <row r="81" spans="1:17" s="456" customFormat="1">
      <c r="A81" s="396"/>
      <c r="B81" s="441" t="s">
        <v>229</v>
      </c>
      <c r="C81" s="405" t="s">
        <v>207</v>
      </c>
      <c r="D81" s="395">
        <f ca="1">D77</f>
        <v>17702125.890000001</v>
      </c>
      <c r="E81" s="406">
        <f ca="1">'Norm Rev@2016 PGA Rates'!Q149</f>
        <v>6.9999999999999999E-4</v>
      </c>
      <c r="F81" s="394">
        <f ca="1">E81*D81</f>
        <v>12391.488123000001</v>
      </c>
      <c r="G81" s="396"/>
      <c r="H81" s="443">
        <v>6.9999999999999999E-4</v>
      </c>
      <c r="I81" s="394">
        <f ca="1">H81*D81</f>
        <v>12391.488123000001</v>
      </c>
      <c r="J81" s="394"/>
      <c r="K81" s="394">
        <f ca="1">I81-F81</f>
        <v>0</v>
      </c>
      <c r="L81" s="397"/>
      <c r="M81" s="464"/>
      <c r="N81" s="465"/>
      <c r="O81" s="394"/>
      <c r="P81" s="405"/>
      <c r="Q81" s="488"/>
    </row>
    <row r="82" spans="1:17" s="456" customFormat="1">
      <c r="A82" s="396"/>
      <c r="B82" s="445" t="s">
        <v>210</v>
      </c>
      <c r="C82" s="405"/>
      <c r="D82" s="395"/>
      <c r="E82" s="459"/>
      <c r="F82" s="471">
        <f ca="1">F79+F81</f>
        <v>3642432.1638468215</v>
      </c>
      <c r="G82" s="396"/>
      <c r="H82" s="450"/>
      <c r="I82" s="471">
        <f ca="1">I79+SUM(I81:I81)</f>
        <v>3577871.4407806001</v>
      </c>
      <c r="J82" s="394"/>
      <c r="K82" s="471">
        <f ca="1">K79+SUM(K81:K81)</f>
        <v>-64560.723066221151</v>
      </c>
      <c r="L82" s="390">
        <f ca="1">ROUND(K82/F82,5)</f>
        <v>-1.772E-2</v>
      </c>
      <c r="M82" s="464"/>
      <c r="N82" s="465"/>
      <c r="O82" s="403"/>
      <c r="P82" s="405"/>
      <c r="Q82" s="488"/>
    </row>
    <row r="83" spans="1:17" s="456" customFormat="1">
      <c r="A83" s="396"/>
      <c r="B83" s="445"/>
      <c r="C83" s="413"/>
      <c r="D83" s="396"/>
      <c r="E83" s="479"/>
      <c r="F83" s="396"/>
      <c r="G83" s="396"/>
      <c r="H83" s="396"/>
      <c r="I83" s="403"/>
      <c r="J83" s="396"/>
      <c r="K83" s="396"/>
      <c r="L83" s="463"/>
      <c r="M83" s="464"/>
      <c r="N83" s="465"/>
      <c r="O83" s="489"/>
      <c r="P83" s="405"/>
      <c r="Q83" s="488"/>
    </row>
    <row r="84" spans="1:17" s="456" customFormat="1">
      <c r="A84" s="396"/>
      <c r="B84" s="480"/>
      <c r="C84" s="429"/>
      <c r="D84" s="429"/>
      <c r="E84" s="429"/>
      <c r="F84" s="433"/>
      <c r="G84" s="429"/>
      <c r="H84" s="429"/>
      <c r="I84" s="431"/>
      <c r="J84" s="431"/>
      <c r="K84" s="433"/>
      <c r="L84" s="481"/>
      <c r="M84" s="464"/>
      <c r="N84" s="465"/>
      <c r="O84" s="489"/>
      <c r="P84" s="405"/>
      <c r="Q84" s="488"/>
    </row>
    <row r="85" spans="1:17" s="456" customFormat="1">
      <c r="A85" s="396"/>
      <c r="B85" s="396"/>
      <c r="C85" s="396"/>
      <c r="D85" s="396"/>
      <c r="E85" s="396"/>
      <c r="F85" s="403"/>
      <c r="G85" s="396"/>
      <c r="H85" s="396"/>
      <c r="I85" s="482"/>
      <c r="J85" s="482"/>
      <c r="K85" s="403"/>
      <c r="L85" s="483"/>
      <c r="M85" s="464"/>
      <c r="N85" s="465"/>
      <c r="O85" s="487"/>
      <c r="P85" s="405"/>
      <c r="Q85" s="488"/>
    </row>
    <row r="86" spans="1:17" s="456" customFormat="1">
      <c r="A86" s="396"/>
      <c r="B86" s="438" t="s">
        <v>245</v>
      </c>
      <c r="C86" s="385"/>
      <c r="D86" s="389"/>
      <c r="E86" s="386"/>
      <c r="F86" s="387"/>
      <c r="G86" s="389"/>
      <c r="H86" s="389"/>
      <c r="I86" s="387"/>
      <c r="J86" s="387"/>
      <c r="K86" s="387"/>
      <c r="L86" s="390"/>
      <c r="M86" s="464"/>
      <c r="N86" s="465"/>
      <c r="O86" s="489"/>
      <c r="P86" s="405"/>
      <c r="Q86" s="488"/>
    </row>
    <row r="87" spans="1:17" s="456" customFormat="1">
      <c r="A87" s="396"/>
      <c r="B87" s="392"/>
      <c r="C87" s="365"/>
      <c r="D87" s="396"/>
      <c r="E87" s="396"/>
      <c r="F87" s="394"/>
      <c r="G87" s="446"/>
      <c r="H87" s="396"/>
      <c r="I87" s="394"/>
      <c r="J87" s="394"/>
      <c r="K87" s="394"/>
      <c r="L87" s="397"/>
      <c r="M87" s="464"/>
      <c r="N87" s="465"/>
      <c r="O87" s="489"/>
      <c r="P87" s="405"/>
      <c r="Q87" s="488"/>
    </row>
    <row r="88" spans="1:17" s="456" customFormat="1">
      <c r="A88" s="396"/>
      <c r="B88" s="399" t="s">
        <v>204</v>
      </c>
      <c r="C88" s="400" t="s">
        <v>205</v>
      </c>
      <c r="D88" s="409">
        <f ca="1">D69+D47</f>
        <v>17415.238199407158</v>
      </c>
      <c r="E88" s="442"/>
      <c r="F88" s="394">
        <f ca="1">F69+F47</f>
        <v>2373954.7400000002</v>
      </c>
      <c r="G88" s="395"/>
      <c r="H88" s="442"/>
      <c r="I88" s="394">
        <f ca="1">I69+I47</f>
        <v>2212054.34</v>
      </c>
      <c r="J88" s="394"/>
      <c r="K88" s="394">
        <f ca="1">K69+K47</f>
        <v>-161900.39999999997</v>
      </c>
      <c r="L88" s="397"/>
      <c r="M88" s="464"/>
      <c r="N88" s="465"/>
      <c r="O88" s="489"/>
      <c r="P88" s="405"/>
      <c r="Q88" s="488"/>
    </row>
    <row r="89" spans="1:17" s="456" customFormat="1">
      <c r="A89" s="396"/>
      <c r="B89" s="445" t="s">
        <v>233</v>
      </c>
      <c r="C89" s="400" t="s">
        <v>205</v>
      </c>
      <c r="D89" s="395">
        <f ca="1">D88</f>
        <v>17415.238199407158</v>
      </c>
      <c r="E89" s="442"/>
      <c r="F89" s="394">
        <f ca="1">F70+F48</f>
        <v>2165759.0224782741</v>
      </c>
      <c r="G89" s="395"/>
      <c r="H89" s="450"/>
      <c r="I89" s="394">
        <f ca="1">I70+I48</f>
        <v>2018077.81</v>
      </c>
      <c r="J89" s="436"/>
      <c r="K89" s="394">
        <f ca="1">K70+K48</f>
        <v>-147681.21247827428</v>
      </c>
      <c r="L89" s="411"/>
      <c r="M89" s="464"/>
      <c r="N89" s="465"/>
      <c r="O89" s="489"/>
      <c r="P89" s="405"/>
      <c r="Q89" s="488"/>
    </row>
    <row r="90" spans="1:17" s="456" customFormat="1">
      <c r="A90" s="396"/>
      <c r="B90" s="490" t="s">
        <v>234</v>
      </c>
      <c r="C90" s="405" t="s">
        <v>235</v>
      </c>
      <c r="D90" s="409">
        <f ca="1">D71+D49</f>
        <v>4775221.1199999992</v>
      </c>
      <c r="E90" s="442"/>
      <c r="F90" s="394">
        <f ca="1">F71+F49</f>
        <v>5491504.2899999991</v>
      </c>
      <c r="G90" s="395"/>
      <c r="H90" s="442"/>
      <c r="I90" s="394">
        <f ca="1">I71+I49</f>
        <v>5587008.7199999997</v>
      </c>
      <c r="J90" s="436"/>
      <c r="K90" s="394">
        <f ca="1">K71+K49</f>
        <v>95504.430000000168</v>
      </c>
      <c r="L90" s="411"/>
      <c r="M90" s="464"/>
      <c r="N90" s="465"/>
      <c r="O90" s="489"/>
      <c r="P90" s="405"/>
      <c r="Q90" s="488"/>
    </row>
    <row r="91" spans="1:17" s="456" customFormat="1">
      <c r="A91" s="396"/>
      <c r="B91" s="392"/>
      <c r="C91" s="365"/>
      <c r="D91" s="395"/>
      <c r="E91" s="450"/>
      <c r="F91" s="436"/>
      <c r="G91" s="395"/>
      <c r="H91" s="450"/>
      <c r="I91" s="436"/>
      <c r="J91" s="436"/>
      <c r="K91" s="454"/>
      <c r="L91" s="411"/>
      <c r="M91" s="464"/>
      <c r="N91" s="465"/>
      <c r="O91" s="489"/>
      <c r="P91" s="405"/>
      <c r="Q91" s="488"/>
    </row>
    <row r="92" spans="1:17" s="456" customFormat="1">
      <c r="A92" s="396"/>
      <c r="B92" s="490" t="s">
        <v>236</v>
      </c>
      <c r="C92" s="365"/>
      <c r="D92" s="395"/>
      <c r="E92" s="450"/>
      <c r="F92" s="394"/>
      <c r="G92" s="395"/>
      <c r="H92" s="450"/>
      <c r="I92" s="436"/>
      <c r="J92" s="436"/>
      <c r="K92" s="454"/>
      <c r="L92" s="411"/>
      <c r="M92" s="464"/>
      <c r="N92" s="465"/>
      <c r="O92" s="489"/>
      <c r="P92" s="405"/>
      <c r="Q92" s="488"/>
    </row>
    <row r="93" spans="1:17" s="456" customFormat="1">
      <c r="A93" s="396"/>
      <c r="B93" s="441" t="s">
        <v>237</v>
      </c>
      <c r="C93" s="405" t="s">
        <v>207</v>
      </c>
      <c r="D93" s="409">
        <f ca="1">D74+D52</f>
        <v>14536713.898</v>
      </c>
      <c r="E93" s="443"/>
      <c r="F93" s="394"/>
      <c r="G93" s="395"/>
      <c r="H93" s="459"/>
      <c r="I93" s="460" t="s">
        <v>238</v>
      </c>
      <c r="J93" s="394"/>
      <c r="K93" s="394"/>
      <c r="L93" s="397"/>
      <c r="M93" s="464"/>
      <c r="N93" s="465"/>
      <c r="O93" s="489"/>
      <c r="P93" s="405"/>
      <c r="Q93" s="488"/>
    </row>
    <row r="94" spans="1:17" s="456" customFormat="1">
      <c r="A94" s="396"/>
      <c r="B94" s="445" t="s">
        <v>239</v>
      </c>
      <c r="C94" s="405" t="s">
        <v>207</v>
      </c>
      <c r="D94" s="409">
        <f ca="1">D75+D53</f>
        <v>32123719.445999999</v>
      </c>
      <c r="E94" s="443"/>
      <c r="F94" s="394">
        <f ca="1">F75+F53</f>
        <v>4438855.5575045999</v>
      </c>
      <c r="G94" s="395"/>
      <c r="H94" s="407"/>
      <c r="I94" s="394">
        <f ca="1">I75+I53</f>
        <v>4136250.1164372</v>
      </c>
      <c r="J94" s="394"/>
      <c r="K94" s="394">
        <f ca="1">K75+K53</f>
        <v>-302605.44106739981</v>
      </c>
      <c r="L94" s="397"/>
      <c r="M94" s="464"/>
      <c r="N94" s="465"/>
      <c r="O94" s="489"/>
      <c r="P94" s="405"/>
      <c r="Q94" s="488"/>
    </row>
    <row r="95" spans="1:17" s="456" customFormat="1">
      <c r="A95" s="396"/>
      <c r="B95" s="445" t="s">
        <v>240</v>
      </c>
      <c r="C95" s="405" t="s">
        <v>207</v>
      </c>
      <c r="D95" s="491">
        <f ca="1">D76+D54</f>
        <v>37032342.759000003</v>
      </c>
      <c r="E95" s="443"/>
      <c r="F95" s="394">
        <f ca="1">F76+F54</f>
        <v>4119107.4876003</v>
      </c>
      <c r="G95" s="395"/>
      <c r="H95" s="407"/>
      <c r="I95" s="394">
        <f ca="1">I76+I54</f>
        <v>3838032.0062203999</v>
      </c>
      <c r="J95" s="394"/>
      <c r="K95" s="394">
        <f ca="1">K76+K54</f>
        <v>-281075.48137990013</v>
      </c>
      <c r="L95" s="397"/>
      <c r="M95" s="464"/>
      <c r="N95" s="465"/>
      <c r="O95" s="489"/>
      <c r="P95" s="405"/>
      <c r="Q95" s="488"/>
    </row>
    <row r="96" spans="1:17" s="456" customFormat="1">
      <c r="A96" s="396"/>
      <c r="B96" s="478" t="s">
        <v>241</v>
      </c>
      <c r="C96" s="413"/>
      <c r="D96" s="388">
        <f ca="1">SUM(D93:D95)</f>
        <v>83692776.103</v>
      </c>
      <c r="E96" s="393"/>
      <c r="F96" s="436"/>
      <c r="G96" s="395"/>
      <c r="H96" s="395"/>
      <c r="I96" s="396"/>
      <c r="J96" s="396"/>
      <c r="K96" s="396"/>
      <c r="L96" s="463"/>
      <c r="M96" s="464"/>
      <c r="N96" s="465"/>
      <c r="O96" s="489"/>
      <c r="P96" s="405"/>
      <c r="Q96" s="488"/>
    </row>
    <row r="97" spans="1:17" s="456" customFormat="1">
      <c r="A97" s="396"/>
      <c r="B97" s="439" t="s">
        <v>227</v>
      </c>
      <c r="C97" s="405" t="s">
        <v>207</v>
      </c>
      <c r="D97" s="409">
        <f ca="1">D78+D58</f>
        <v>17702125.890000001</v>
      </c>
      <c r="E97" s="492"/>
      <c r="F97" s="436">
        <f ca="1">F78</f>
        <v>-95414.458547100003</v>
      </c>
      <c r="G97" s="395"/>
      <c r="H97" s="395"/>
      <c r="I97" s="436">
        <f ca="1">I78+I56</f>
        <v>401883.05979716999</v>
      </c>
      <c r="J97" s="436"/>
      <c r="K97" s="436">
        <f ca="1">K78</f>
        <v>95414.458547100003</v>
      </c>
      <c r="L97" s="397"/>
      <c r="M97" s="464"/>
      <c r="N97" s="465"/>
      <c r="O97" s="489"/>
      <c r="P97" s="405"/>
      <c r="Q97" s="488"/>
    </row>
    <row r="98" spans="1:17" s="456" customFormat="1">
      <c r="A98" s="396"/>
      <c r="B98" s="293" t="s">
        <v>212</v>
      </c>
      <c r="C98" s="413"/>
      <c r="D98" s="395"/>
      <c r="E98" s="393"/>
      <c r="F98" s="471">
        <f ca="1">SUM(F88:F97)</f>
        <v>18493766.639036071</v>
      </c>
      <c r="G98" s="395"/>
      <c r="H98" s="395"/>
      <c r="I98" s="471">
        <f ca="1">SUM(I88:I90,I94:I97)</f>
        <v>18193306.052454773</v>
      </c>
      <c r="J98" s="436"/>
      <c r="K98" s="471">
        <f ca="1">SUM(K88:K97)</f>
        <v>-702343.64637847408</v>
      </c>
      <c r="L98" s="390">
        <f ca="1">ROUND(K98/F98,5)</f>
        <v>-3.798E-2</v>
      </c>
      <c r="M98" s="464"/>
      <c r="N98" s="465"/>
      <c r="O98" s="489"/>
      <c r="P98" s="405"/>
      <c r="Q98" s="488"/>
    </row>
    <row r="99" spans="1:17" s="456" customFormat="1">
      <c r="A99" s="396"/>
      <c r="B99" s="425"/>
      <c r="C99" s="413"/>
      <c r="D99" s="395"/>
      <c r="E99" s="393"/>
      <c r="F99" s="436"/>
      <c r="G99" s="395"/>
      <c r="H99" s="395"/>
      <c r="I99" s="436"/>
      <c r="J99" s="436"/>
      <c r="K99" s="394"/>
      <c r="L99" s="397"/>
      <c r="M99" s="464"/>
      <c r="N99" s="465"/>
      <c r="O99" s="489"/>
      <c r="P99" s="405"/>
      <c r="Q99" s="488"/>
    </row>
    <row r="100" spans="1:17" s="456" customFormat="1">
      <c r="A100" s="396"/>
      <c r="B100" s="263" t="s">
        <v>209</v>
      </c>
      <c r="C100" s="413"/>
      <c r="D100" s="395"/>
      <c r="E100" s="393"/>
      <c r="F100" s="436"/>
      <c r="G100" s="395"/>
      <c r="H100" s="395"/>
      <c r="I100" s="436"/>
      <c r="J100" s="436"/>
      <c r="K100" s="394"/>
      <c r="L100" s="397"/>
      <c r="M100" s="464"/>
      <c r="N100" s="465"/>
      <c r="O100" s="489"/>
      <c r="P100" s="405"/>
      <c r="Q100" s="488"/>
    </row>
    <row r="101" spans="1:17" s="456" customFormat="1">
      <c r="A101" s="396"/>
      <c r="B101" s="441" t="s">
        <v>242</v>
      </c>
      <c r="C101" s="413"/>
      <c r="D101" s="395"/>
      <c r="E101" s="393"/>
      <c r="F101" s="436">
        <f ca="1">F60</f>
        <v>21536708.603514679</v>
      </c>
      <c r="G101" s="395"/>
      <c r="H101" s="395"/>
      <c r="I101" s="436">
        <f ca="1">I60</f>
        <v>26149455.053403381</v>
      </c>
      <c r="J101" s="436"/>
      <c r="K101" s="436">
        <f ca="1">K60</f>
        <v>4612746.4498887025</v>
      </c>
      <c r="L101" s="397"/>
      <c r="M101" s="464"/>
      <c r="N101" s="465"/>
      <c r="O101" s="489"/>
      <c r="P101" s="405"/>
      <c r="Q101" s="488"/>
    </row>
    <row r="102" spans="1:17" s="456" customFormat="1">
      <c r="A102" s="396"/>
      <c r="B102" s="441" t="s">
        <v>234</v>
      </c>
      <c r="C102" s="413"/>
      <c r="D102" s="395"/>
      <c r="E102" s="393"/>
      <c r="F102" s="436">
        <f ca="1">F61</f>
        <v>4009855.1009999998</v>
      </c>
      <c r="G102" s="395"/>
      <c r="H102" s="395"/>
      <c r="I102" s="436">
        <f ca="1">I61</f>
        <v>4009855.1009999998</v>
      </c>
      <c r="J102" s="436"/>
      <c r="K102" s="436">
        <f ca="1">K61</f>
        <v>0</v>
      </c>
      <c r="L102" s="397"/>
      <c r="M102" s="464"/>
      <c r="N102" s="465"/>
      <c r="O102" s="489"/>
      <c r="P102" s="405"/>
      <c r="Q102" s="488"/>
    </row>
    <row r="103" spans="1:17" s="456" customFormat="1">
      <c r="A103" s="396"/>
      <c r="B103" s="441" t="s">
        <v>229</v>
      </c>
      <c r="C103" s="413"/>
      <c r="D103" s="395"/>
      <c r="E103" s="393"/>
      <c r="F103" s="436">
        <f ca="1">F81</f>
        <v>12391.488123000001</v>
      </c>
      <c r="G103" s="395"/>
      <c r="H103" s="395"/>
      <c r="I103" s="436">
        <f ca="1">I81</f>
        <v>12391.488123000001</v>
      </c>
      <c r="J103" s="436"/>
      <c r="K103" s="436">
        <f ca="1">K81</f>
        <v>0</v>
      </c>
      <c r="L103" s="397"/>
      <c r="M103" s="464"/>
      <c r="N103" s="465"/>
      <c r="O103" s="489"/>
      <c r="P103" s="405"/>
      <c r="Q103" s="488"/>
    </row>
    <row r="104" spans="1:17" s="456" customFormat="1">
      <c r="A104" s="396"/>
      <c r="B104" s="478" t="s">
        <v>243</v>
      </c>
      <c r="C104" s="413"/>
      <c r="D104" s="395"/>
      <c r="E104" s="393"/>
      <c r="F104" s="471">
        <f ca="1">SUM(F101:F103)</f>
        <v>25558955.192637678</v>
      </c>
      <c r="G104" s="395"/>
      <c r="H104" s="395"/>
      <c r="I104" s="471">
        <f ca="1">SUM(I101:I103)</f>
        <v>30171701.642526381</v>
      </c>
      <c r="J104" s="436"/>
      <c r="K104" s="471">
        <f ca="1">SUM(K101:K103)</f>
        <v>4612746.4498887025</v>
      </c>
      <c r="L104" s="390">
        <f ca="1">ROUND(K104/F104,5)</f>
        <v>0.18046999999999999</v>
      </c>
      <c r="M104" s="464"/>
      <c r="N104" s="465"/>
      <c r="O104" s="489"/>
      <c r="P104" s="405"/>
      <c r="Q104" s="488"/>
    </row>
    <row r="105" spans="1:17" s="456" customFormat="1">
      <c r="A105" s="396"/>
      <c r="B105" s="490"/>
      <c r="C105" s="413"/>
      <c r="D105" s="396"/>
      <c r="E105" s="365"/>
      <c r="F105" s="394"/>
      <c r="G105" s="395"/>
      <c r="H105" s="395"/>
      <c r="I105" s="436"/>
      <c r="J105" s="436"/>
      <c r="K105" s="394"/>
      <c r="L105" s="397"/>
      <c r="M105" s="464"/>
      <c r="N105" s="465"/>
      <c r="O105" s="394"/>
      <c r="P105" s="405"/>
      <c r="Q105" s="488"/>
    </row>
    <row r="106" spans="1:17" s="456" customFormat="1">
      <c r="A106" s="396"/>
      <c r="B106" s="392" t="s">
        <v>210</v>
      </c>
      <c r="C106" s="405"/>
      <c r="D106" s="395"/>
      <c r="E106" s="459"/>
      <c r="F106" s="471">
        <f ca="1">F98+F104</f>
        <v>44052721.831673749</v>
      </c>
      <c r="G106" s="396"/>
      <c r="H106" s="450"/>
      <c r="I106" s="471">
        <f ca="1">I98+I104</f>
        <v>48365007.694981158</v>
      </c>
      <c r="J106" s="394"/>
      <c r="K106" s="471">
        <f ca="1">K98+K104</f>
        <v>3910402.8035102282</v>
      </c>
      <c r="L106" s="390">
        <f ca="1">ROUND(K106/F106,5)</f>
        <v>8.8770000000000002E-2</v>
      </c>
      <c r="M106" s="464"/>
      <c r="N106" s="465"/>
      <c r="O106" s="405"/>
      <c r="P106" s="405"/>
      <c r="Q106" s="395"/>
    </row>
    <row r="107" spans="1:17" s="456" customFormat="1">
      <c r="A107" s="396"/>
      <c r="B107" s="480"/>
      <c r="C107" s="429"/>
      <c r="D107" s="429"/>
      <c r="E107" s="493"/>
      <c r="F107" s="494"/>
      <c r="G107" s="429"/>
      <c r="H107" s="429"/>
      <c r="I107" s="431"/>
      <c r="J107" s="431"/>
      <c r="K107" s="433"/>
      <c r="L107" s="481"/>
      <c r="M107" s="464"/>
      <c r="N107" s="465"/>
      <c r="O107" s="405"/>
      <c r="P107" s="405"/>
      <c r="Q107" s="395"/>
    </row>
    <row r="108" spans="1:17" s="396" customFormat="1">
      <c r="E108" s="466"/>
      <c r="F108" s="495"/>
      <c r="I108" s="482"/>
      <c r="J108" s="482"/>
      <c r="K108" s="403"/>
      <c r="L108" s="483"/>
      <c r="M108" s="464"/>
      <c r="N108" s="465"/>
      <c r="O108" s="248"/>
      <c r="P108" s="248"/>
      <c r="Q108" s="248"/>
    </row>
    <row r="109" spans="1:17">
      <c r="B109" s="365"/>
      <c r="F109" s="496"/>
      <c r="I109" s="496"/>
      <c r="J109" s="496"/>
      <c r="K109" s="496"/>
      <c r="M109" s="391"/>
      <c r="N109" s="364"/>
      <c r="O109" s="248"/>
      <c r="P109" s="248"/>
      <c r="Q109" s="248"/>
    </row>
    <row r="110" spans="1:17">
      <c r="B110" s="499" t="s">
        <v>246</v>
      </c>
      <c r="F110" s="496"/>
      <c r="I110" s="496"/>
      <c r="J110" s="496"/>
      <c r="K110" s="496"/>
      <c r="M110" s="391"/>
      <c r="N110" s="364"/>
      <c r="O110" s="500"/>
      <c r="P110" s="501"/>
      <c r="Q110" s="502"/>
    </row>
    <row r="111" spans="1:17">
      <c r="D111" s="343" t="s">
        <v>207</v>
      </c>
      <c r="F111" s="503" t="s">
        <v>193</v>
      </c>
      <c r="I111" s="503" t="s">
        <v>118</v>
      </c>
      <c r="J111" s="496"/>
      <c r="K111" s="503" t="s">
        <v>220</v>
      </c>
      <c r="M111" s="391"/>
      <c r="N111" s="364"/>
    </row>
    <row r="112" spans="1:17">
      <c r="B112" s="231" t="s">
        <v>247</v>
      </c>
      <c r="C112" s="458"/>
      <c r="D112" s="504"/>
      <c r="E112" s="458"/>
      <c r="F112" s="458"/>
      <c r="G112" s="505"/>
      <c r="H112" s="505"/>
      <c r="I112" s="458"/>
      <c r="J112" s="458"/>
      <c r="K112" s="458"/>
      <c r="M112" s="506"/>
    </row>
    <row r="113" spans="2:13">
      <c r="B113" s="508" t="s">
        <v>248</v>
      </c>
      <c r="C113" s="458"/>
      <c r="D113" s="504"/>
      <c r="E113" s="458"/>
      <c r="F113" s="458">
        <f ca="1">F17+F29</f>
        <v>88110814.311921448</v>
      </c>
      <c r="G113" s="505"/>
      <c r="H113" s="505"/>
      <c r="I113" s="458">
        <f ca="1">I17+I29</f>
        <v>87250411.776516512</v>
      </c>
      <c r="J113" s="458"/>
      <c r="K113" s="509">
        <f ca="1">I113-F113</f>
        <v>-860402.53540493548</v>
      </c>
      <c r="M113" s="506"/>
    </row>
    <row r="114" spans="2:13">
      <c r="B114" s="508" t="s">
        <v>249</v>
      </c>
      <c r="C114" s="458"/>
      <c r="D114" s="504"/>
      <c r="E114" s="458"/>
      <c r="F114" s="458">
        <f ca="1">F62+F81</f>
        <v>25558955.192637678</v>
      </c>
      <c r="G114" s="505"/>
      <c r="H114" s="505"/>
      <c r="I114" s="458">
        <f ca="1">I62+I81</f>
        <v>30171701.642526381</v>
      </c>
      <c r="J114" s="458"/>
      <c r="K114" s="509">
        <f ca="1">I114-F114</f>
        <v>4612746.4498887025</v>
      </c>
      <c r="M114" s="510"/>
    </row>
    <row r="115" spans="2:13">
      <c r="B115" s="508" t="s">
        <v>28</v>
      </c>
      <c r="C115" s="458"/>
      <c r="D115" s="504"/>
      <c r="E115" s="458"/>
      <c r="F115" s="511">
        <f ca="1">SUM(F113:F114)</f>
        <v>113669769.50455913</v>
      </c>
      <c r="G115" s="505"/>
      <c r="H115" s="505"/>
      <c r="I115" s="511">
        <f ca="1">SUM(I113:I114)</f>
        <v>117422113.41904289</v>
      </c>
      <c r="J115" s="458"/>
      <c r="K115" s="511">
        <f ca="1">SUM(K113:K114)</f>
        <v>3752343.914483767</v>
      </c>
      <c r="M115" s="510"/>
    </row>
    <row r="116" spans="2:13">
      <c r="C116" s="458"/>
      <c r="D116" s="504"/>
      <c r="E116" s="458"/>
      <c r="F116" s="458"/>
      <c r="G116" s="505"/>
      <c r="H116" s="505"/>
      <c r="I116" s="458"/>
      <c r="J116" s="458"/>
      <c r="K116" s="509"/>
      <c r="M116" s="510"/>
    </row>
    <row r="117" spans="2:13">
      <c r="B117" s="231" t="s">
        <v>250</v>
      </c>
      <c r="C117" s="458"/>
      <c r="D117" s="504"/>
      <c r="E117" s="458"/>
      <c r="F117" s="458"/>
      <c r="G117" s="505"/>
      <c r="H117" s="505"/>
      <c r="I117" s="458"/>
      <c r="J117" s="458"/>
      <c r="K117" s="509"/>
      <c r="M117" s="510"/>
    </row>
    <row r="118" spans="2:13">
      <c r="B118" s="508" t="s">
        <v>251</v>
      </c>
      <c r="C118" s="458"/>
      <c r="D118" s="504"/>
      <c r="E118" s="458"/>
      <c r="F118" s="458">
        <f ca="1">F15+F27</f>
        <v>88442624.13000001</v>
      </c>
      <c r="G118" s="458"/>
      <c r="H118" s="505"/>
      <c r="I118" s="458">
        <f ca="1">I15+I27</f>
        <v>87006528.950000003</v>
      </c>
      <c r="J118" s="458"/>
      <c r="K118" s="509">
        <f ca="1">I118-F118</f>
        <v>-1436095.1800000072</v>
      </c>
      <c r="L118" s="498">
        <f ca="1">K118/F118</f>
        <v>-1.6237591253388414E-2</v>
      </c>
      <c r="M118" s="510"/>
    </row>
    <row r="119" spans="2:13">
      <c r="B119" s="508" t="s">
        <v>249</v>
      </c>
      <c r="C119" s="458"/>
      <c r="D119" s="504"/>
      <c r="E119" s="458"/>
      <c r="F119" s="458">
        <f ca="1">F57+F79</f>
        <v>18493766.639036074</v>
      </c>
      <c r="G119" s="458"/>
      <c r="H119" s="505"/>
      <c r="I119" s="458">
        <f ca="1">I57+I79</f>
        <v>18193306.05245477</v>
      </c>
      <c r="J119" s="458"/>
      <c r="K119" s="509">
        <f ca="1">I119-F119</f>
        <v>-300460.58658130467</v>
      </c>
      <c r="L119" s="498">
        <f ca="1">K119/F119</f>
        <v>-1.6246586887665258E-2</v>
      </c>
      <c r="M119" s="510"/>
    </row>
    <row r="120" spans="2:13">
      <c r="B120" s="508" t="s">
        <v>28</v>
      </c>
      <c r="C120" s="458"/>
      <c r="D120" s="504"/>
      <c r="E120" s="458"/>
      <c r="F120" s="511">
        <f ca="1">SUM(F118:F119)</f>
        <v>106936390.76903608</v>
      </c>
      <c r="G120" s="458"/>
      <c r="H120" s="505"/>
      <c r="I120" s="511">
        <f ca="1">SUM(I118:I119)</f>
        <v>105199835.00245477</v>
      </c>
      <c r="J120" s="458"/>
      <c r="K120" s="511">
        <f ca="1">SUM(K118:K119)</f>
        <v>-1736555.7665813118</v>
      </c>
      <c r="L120" s="498">
        <f ca="1">K120/F120</f>
        <v>-1.6239146974129405E-2</v>
      </c>
      <c r="M120" s="510"/>
    </row>
    <row r="121" spans="2:13">
      <c r="C121" s="458"/>
      <c r="D121" s="504"/>
      <c r="E121" s="458"/>
      <c r="F121" s="458"/>
      <c r="G121" s="458"/>
      <c r="H121" s="505"/>
      <c r="I121" s="458"/>
      <c r="J121" s="458"/>
      <c r="K121" s="509"/>
      <c r="M121" s="510"/>
    </row>
    <row r="122" spans="2:13">
      <c r="B122" s="499" t="s">
        <v>252</v>
      </c>
      <c r="C122" s="458"/>
      <c r="D122" s="504"/>
      <c r="E122" s="458"/>
      <c r="F122" s="458"/>
      <c r="G122" s="458"/>
      <c r="H122" s="505"/>
      <c r="I122" s="458"/>
      <c r="J122" s="458"/>
      <c r="K122" s="509"/>
      <c r="M122" s="510"/>
    </row>
    <row r="123" spans="2:13">
      <c r="B123" s="508" t="s">
        <v>251</v>
      </c>
      <c r="C123" s="458"/>
      <c r="D123" s="504">
        <f ca="1">D36</f>
        <v>214587104.22299999</v>
      </c>
      <c r="E123" s="458"/>
      <c r="F123" s="458">
        <f ca="1">F113+F118</f>
        <v>176553438.44192147</v>
      </c>
      <c r="G123" s="505"/>
      <c r="H123" s="505"/>
      <c r="I123" s="458">
        <f ca="1">I113+I118</f>
        <v>174256940.72651652</v>
      </c>
      <c r="J123" s="458"/>
      <c r="K123" s="509">
        <f ca="1">I123-F123</f>
        <v>-2296497.7154049575</v>
      </c>
      <c r="L123" s="498">
        <f ca="1">K123/F123</f>
        <v>-1.3007380290474531E-2</v>
      </c>
      <c r="M123" s="510"/>
    </row>
    <row r="124" spans="2:13">
      <c r="B124" s="508" t="s">
        <v>249</v>
      </c>
      <c r="C124" s="458"/>
      <c r="D124" s="504">
        <f ca="1">D96</f>
        <v>83692776.103</v>
      </c>
      <c r="E124" s="458"/>
      <c r="F124" s="458">
        <f ca="1">F114+F119</f>
        <v>44052721.831673756</v>
      </c>
      <c r="G124" s="505"/>
      <c r="H124" s="505"/>
      <c r="I124" s="458">
        <f ca="1">I114+I119</f>
        <v>48365007.69498115</v>
      </c>
      <c r="J124" s="458"/>
      <c r="K124" s="509">
        <f ca="1">I124-F124</f>
        <v>4312285.8633073941</v>
      </c>
      <c r="L124" s="498">
        <f ca="1">K124/F124</f>
        <v>9.7889203754190635E-2</v>
      </c>
      <c r="M124" s="510"/>
    </row>
    <row r="125" spans="2:13">
      <c r="B125" s="508" t="s">
        <v>28</v>
      </c>
      <c r="C125" s="458"/>
      <c r="D125" s="512">
        <f ca="1">SUM(D123:D124)</f>
        <v>298279880.32599998</v>
      </c>
      <c r="E125" s="458"/>
      <c r="F125" s="511">
        <f ca="1">SUM(F123:F124)</f>
        <v>220606160.27359521</v>
      </c>
      <c r="G125" s="505"/>
      <c r="H125" s="505"/>
      <c r="I125" s="511">
        <f ca="1">SUM(I123:I124)</f>
        <v>222621948.42149767</v>
      </c>
      <c r="J125" s="458"/>
      <c r="K125" s="511">
        <f ca="1">SUM(K123:K124)</f>
        <v>2015788.1479024366</v>
      </c>
      <c r="L125" s="498">
        <f ca="1">K125/F125</f>
        <v>9.1374970916608175E-3</v>
      </c>
      <c r="M125" s="510"/>
    </row>
    <row r="126" spans="2:13">
      <c r="C126" s="458"/>
      <c r="D126" s="504"/>
      <c r="E126" s="458"/>
      <c r="F126" s="458"/>
      <c r="G126" s="505"/>
      <c r="H126" s="505"/>
      <c r="I126" s="458"/>
      <c r="J126" s="458"/>
      <c r="K126" s="458"/>
      <c r="M126" s="510"/>
    </row>
    <row r="127" spans="2:13">
      <c r="B127" s="5" t="s">
        <v>224</v>
      </c>
      <c r="C127" s="458"/>
      <c r="D127" s="458"/>
      <c r="E127" s="458"/>
      <c r="F127" s="458"/>
      <c r="G127" s="505"/>
      <c r="H127" s="505"/>
      <c r="I127" s="458"/>
      <c r="J127" s="458"/>
      <c r="K127" s="458"/>
      <c r="M127" s="510"/>
    </row>
    <row r="128" spans="2:13">
      <c r="C128" s="458"/>
      <c r="D128" s="458"/>
      <c r="E128" s="458"/>
      <c r="F128" s="458"/>
      <c r="G128" s="505"/>
      <c r="H128" s="505"/>
      <c r="I128" s="458"/>
      <c r="J128" s="458"/>
      <c r="K128" s="458"/>
      <c r="M128" s="510"/>
    </row>
    <row r="129" spans="3:13">
      <c r="C129" s="458"/>
      <c r="D129" s="458"/>
      <c r="E129" s="458"/>
      <c r="F129" s="458"/>
      <c r="G129" s="505"/>
      <c r="H129" s="505"/>
      <c r="I129" s="458"/>
      <c r="J129" s="458"/>
      <c r="K129" s="458"/>
      <c r="M129" s="510"/>
    </row>
    <row r="130" spans="3:13">
      <c r="C130" s="458"/>
      <c r="D130" s="458"/>
      <c r="E130" s="458"/>
      <c r="F130" s="458"/>
      <c r="G130" s="505"/>
      <c r="H130" s="505"/>
      <c r="I130" s="458"/>
      <c r="J130" s="458"/>
      <c r="K130" s="458"/>
      <c r="M130" s="510"/>
    </row>
    <row r="131" spans="3:13">
      <c r="C131" s="458"/>
      <c r="D131" s="458"/>
      <c r="E131" s="458"/>
      <c r="F131" s="458"/>
      <c r="G131" s="505"/>
      <c r="H131" s="505"/>
      <c r="I131" s="458"/>
      <c r="J131" s="458"/>
      <c r="K131" s="458"/>
      <c r="M131" s="510"/>
    </row>
    <row r="132" spans="3:13">
      <c r="C132" s="458"/>
      <c r="D132" s="458"/>
      <c r="E132" s="458"/>
      <c r="F132" s="458"/>
      <c r="G132" s="505"/>
      <c r="H132" s="505"/>
      <c r="I132" s="458"/>
      <c r="J132" s="458"/>
      <c r="K132" s="458"/>
      <c r="M132" s="510"/>
    </row>
    <row r="133" spans="3:13">
      <c r="C133" s="458"/>
      <c r="D133" s="458"/>
      <c r="E133" s="458"/>
      <c r="F133" s="458"/>
      <c r="G133" s="505"/>
      <c r="H133" s="505"/>
      <c r="I133" s="458"/>
      <c r="J133" s="458"/>
      <c r="K133" s="458"/>
      <c r="M133" s="510"/>
    </row>
    <row r="134" spans="3:13">
      <c r="C134" s="458"/>
      <c r="D134" s="458"/>
      <c r="E134" s="458"/>
      <c r="F134" s="458"/>
      <c r="G134" s="505"/>
      <c r="H134" s="505"/>
      <c r="I134" s="458"/>
      <c r="J134" s="458"/>
      <c r="K134" s="458"/>
      <c r="M134" s="510"/>
    </row>
    <row r="135" spans="3:13">
      <c r="C135" s="458"/>
      <c r="D135" s="458"/>
      <c r="E135" s="458"/>
      <c r="F135" s="458"/>
      <c r="G135" s="505"/>
      <c r="H135" s="505"/>
      <c r="I135" s="458"/>
      <c r="J135" s="458"/>
      <c r="K135" s="458"/>
      <c r="M135" s="510"/>
    </row>
    <row r="136" spans="3:13">
      <c r="C136" s="458"/>
      <c r="D136" s="458"/>
      <c r="E136" s="458"/>
      <c r="F136" s="458"/>
      <c r="G136" s="505"/>
      <c r="H136" s="505"/>
      <c r="I136" s="458"/>
      <c r="J136" s="458"/>
      <c r="K136" s="458"/>
      <c r="M136" s="510"/>
    </row>
    <row r="137" spans="3:13">
      <c r="C137" s="458"/>
      <c r="D137" s="458"/>
      <c r="E137" s="458"/>
      <c r="F137" s="458"/>
      <c r="G137" s="505"/>
      <c r="H137" s="505"/>
      <c r="I137" s="458"/>
      <c r="J137" s="458"/>
      <c r="K137" s="458"/>
      <c r="M137" s="510"/>
    </row>
    <row r="138" spans="3:13">
      <c r="C138" s="458"/>
      <c r="D138" s="458"/>
      <c r="E138" s="458"/>
      <c r="F138" s="458"/>
      <c r="G138" s="505"/>
      <c r="H138" s="505"/>
      <c r="I138" s="458"/>
      <c r="J138" s="458"/>
      <c r="K138" s="458"/>
      <c r="M138" s="510"/>
    </row>
    <row r="139" spans="3:13">
      <c r="C139" s="458"/>
      <c r="D139" s="458"/>
      <c r="E139" s="458"/>
      <c r="F139" s="458"/>
      <c r="G139" s="505"/>
      <c r="H139" s="505"/>
      <c r="I139" s="458"/>
      <c r="J139" s="458"/>
      <c r="K139" s="458"/>
      <c r="M139" s="510"/>
    </row>
    <row r="140" spans="3:13">
      <c r="C140" s="458"/>
      <c r="D140" s="458"/>
      <c r="E140" s="458"/>
      <c r="F140" s="458"/>
      <c r="G140" s="505"/>
      <c r="H140" s="505"/>
      <c r="I140" s="458"/>
      <c r="J140" s="458"/>
      <c r="K140" s="458"/>
      <c r="M140" s="510"/>
    </row>
    <row r="141" spans="3:13">
      <c r="C141" s="458"/>
      <c r="D141" s="458"/>
      <c r="E141" s="458"/>
      <c r="F141" s="458"/>
      <c r="G141" s="505"/>
      <c r="H141" s="505"/>
      <c r="I141" s="458"/>
      <c r="J141" s="458"/>
      <c r="K141" s="458"/>
      <c r="M141" s="510"/>
    </row>
    <row r="142" spans="3:13">
      <c r="C142" s="458"/>
      <c r="D142" s="458"/>
      <c r="E142" s="458"/>
      <c r="F142" s="458"/>
      <c r="G142" s="505"/>
      <c r="H142" s="505"/>
      <c r="I142" s="458"/>
      <c r="J142" s="458"/>
      <c r="K142" s="458"/>
      <c r="M142" s="510"/>
    </row>
    <row r="143" spans="3:13">
      <c r="C143" s="458"/>
      <c r="D143" s="458"/>
      <c r="E143" s="458"/>
      <c r="F143" s="458"/>
      <c r="G143" s="505"/>
      <c r="H143" s="505"/>
      <c r="I143" s="458"/>
      <c r="J143" s="458"/>
      <c r="K143" s="458"/>
      <c r="M143" s="510"/>
    </row>
    <row r="144" spans="3:13">
      <c r="C144" s="458"/>
      <c r="D144" s="458"/>
      <c r="E144" s="458"/>
      <c r="F144" s="458"/>
      <c r="G144" s="505"/>
      <c r="H144" s="505"/>
      <c r="I144" s="458"/>
      <c r="J144" s="458"/>
      <c r="K144" s="458"/>
      <c r="M144" s="510"/>
    </row>
    <row r="145" spans="3:13">
      <c r="C145" s="458"/>
      <c r="D145" s="458"/>
      <c r="E145" s="458"/>
      <c r="F145" s="458"/>
      <c r="G145" s="505"/>
      <c r="H145" s="505"/>
      <c r="I145" s="458"/>
      <c r="J145" s="458"/>
      <c r="K145" s="458"/>
      <c r="M145" s="510"/>
    </row>
    <row r="146" spans="3:13">
      <c r="C146" s="458"/>
      <c r="D146" s="458"/>
      <c r="E146" s="458"/>
      <c r="F146" s="458"/>
      <c r="G146" s="505"/>
      <c r="H146" s="505"/>
      <c r="I146" s="458"/>
      <c r="J146" s="458"/>
      <c r="K146" s="458"/>
      <c r="M146" s="510"/>
    </row>
    <row r="147" spans="3:13">
      <c r="M147" s="510"/>
    </row>
    <row r="148" spans="3:13">
      <c r="M148" s="510"/>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4" workbookViewId="0">
      <selection activeCell="H21" sqref="H21"/>
    </sheetView>
  </sheetViews>
  <sheetFormatPr defaultColWidth="9.109375" defaultRowHeight="13.2"/>
  <cols>
    <col min="1" max="1" width="2.109375" style="348" customWidth="1"/>
    <col min="2" max="2" width="27.5546875" style="348" customWidth="1"/>
    <col min="3" max="3" width="7.88671875" style="348" bestFit="1" customWidth="1"/>
    <col min="4" max="4" width="14.44140625" style="497" bestFit="1" customWidth="1"/>
    <col min="5" max="5" width="11" style="615" customWidth="1"/>
    <col min="6" max="6" width="16.5546875" style="513" customWidth="1"/>
    <col min="7" max="7" width="3" style="395" customWidth="1"/>
    <col min="8" max="8" width="17.33203125" style="616" bestFit="1" customWidth="1"/>
    <col min="9" max="9" width="17" style="513" customWidth="1"/>
    <col min="10" max="10" width="2.5546875" style="513" customWidth="1"/>
    <col min="11" max="11" width="13" style="513" customWidth="1"/>
    <col min="12" max="12" width="13.5546875" style="603" customWidth="1"/>
    <col min="13" max="13" width="2" style="363" customWidth="1"/>
    <col min="14" max="14" width="2.109375" style="518" customWidth="1"/>
    <col min="15" max="15" width="16.44140625" style="348" bestFit="1" customWidth="1"/>
    <col min="16" max="16" width="2.6640625" style="348" customWidth="1"/>
    <col min="17" max="17" width="9.33203125" style="348" bestFit="1" customWidth="1"/>
    <col min="18" max="16384" width="9.109375" style="348"/>
  </cols>
  <sheetData>
    <row r="1" spans="1:17">
      <c r="B1" s="349"/>
      <c r="C1" s="349"/>
      <c r="D1" s="351"/>
      <c r="E1" s="514"/>
      <c r="F1" s="350"/>
      <c r="G1" s="515"/>
      <c r="H1" s="516"/>
      <c r="I1" s="350"/>
      <c r="J1" s="350"/>
      <c r="K1" s="350"/>
      <c r="L1" s="354"/>
      <c r="M1" s="354"/>
      <c r="N1" s="356"/>
      <c r="O1" s="349"/>
      <c r="P1" s="349"/>
      <c r="Q1" s="349"/>
    </row>
    <row r="2" spans="1:17">
      <c r="B2" s="228" t="s">
        <v>0</v>
      </c>
      <c r="C2" s="228"/>
      <c r="D2" s="516"/>
      <c r="E2" s="350"/>
      <c r="F2" s="350"/>
      <c r="G2" s="516"/>
      <c r="H2" s="516"/>
      <c r="I2" s="350"/>
      <c r="J2" s="350"/>
      <c r="K2" s="350"/>
      <c r="L2" s="350"/>
      <c r="M2" s="354"/>
      <c r="N2" s="356"/>
      <c r="O2" s="349"/>
      <c r="P2" s="349"/>
      <c r="Q2" s="349"/>
    </row>
    <row r="3" spans="1:17">
      <c r="B3" s="227" t="str">
        <f>'Rate Spread - Margin'!$B$2</f>
        <v>2017 Gas General Rate Case</v>
      </c>
      <c r="C3" s="228"/>
      <c r="D3" s="516"/>
      <c r="E3" s="350"/>
      <c r="F3" s="350"/>
      <c r="G3" s="516"/>
      <c r="H3" s="516"/>
      <c r="I3" s="350"/>
      <c r="J3" s="350"/>
      <c r="K3" s="350"/>
      <c r="L3" s="350"/>
      <c r="M3" s="354"/>
      <c r="N3" s="356"/>
      <c r="O3" s="349"/>
      <c r="P3" s="349"/>
      <c r="Q3" s="349"/>
    </row>
    <row r="4" spans="1:17">
      <c r="B4" s="227" t="str">
        <f>'Rate Spread - Margin'!$B$3</f>
        <v>Test Year Ended September 2016</v>
      </c>
      <c r="C4" s="228"/>
      <c r="D4" s="516"/>
      <c r="E4" s="350"/>
      <c r="F4" s="350"/>
      <c r="G4" s="516"/>
      <c r="H4" s="516"/>
      <c r="I4" s="350"/>
      <c r="J4" s="350"/>
      <c r="K4" s="350"/>
      <c r="L4" s="350"/>
      <c r="M4" s="354"/>
      <c r="N4" s="356"/>
      <c r="O4" s="349"/>
      <c r="P4" s="349"/>
      <c r="Q4" s="349"/>
    </row>
    <row r="5" spans="1:17">
      <c r="B5" s="228" t="s">
        <v>191</v>
      </c>
      <c r="C5" s="228"/>
      <c r="D5" s="351"/>
      <c r="E5" s="514"/>
      <c r="F5" s="350"/>
      <c r="G5" s="515"/>
      <c r="H5" s="516"/>
      <c r="I5" s="350"/>
      <c r="J5" s="350"/>
      <c r="K5" s="350"/>
      <c r="L5" s="354"/>
      <c r="M5" s="354"/>
      <c r="N5" s="356"/>
      <c r="O5" s="357"/>
      <c r="P5" s="349"/>
      <c r="Q5" s="349"/>
    </row>
    <row r="6" spans="1:17" s="365" customFormat="1">
      <c r="B6" s="517"/>
      <c r="C6" s="357"/>
      <c r="D6" s="409"/>
      <c r="E6" s="421"/>
      <c r="F6" s="479"/>
      <c r="G6" s="395"/>
      <c r="H6" s="450"/>
      <c r="I6" s="479"/>
      <c r="J6" s="479"/>
      <c r="K6" s="479"/>
      <c r="L6" s="518"/>
      <c r="M6" s="379"/>
      <c r="N6" s="379"/>
    </row>
    <row r="7" spans="1:17">
      <c r="B7" s="367"/>
      <c r="C7" s="368"/>
      <c r="D7" s="519" t="s">
        <v>192</v>
      </c>
      <c r="E7" s="244" t="s">
        <v>193</v>
      </c>
      <c r="F7" s="370"/>
      <c r="G7" s="519"/>
      <c r="H7" s="520" t="s">
        <v>118</v>
      </c>
      <c r="I7" s="370"/>
      <c r="J7" s="373"/>
      <c r="K7" s="815" t="s">
        <v>194</v>
      </c>
      <c r="L7" s="816"/>
      <c r="M7" s="379"/>
      <c r="N7" s="356"/>
      <c r="O7" s="248" t="s">
        <v>131</v>
      </c>
      <c r="Q7" s="249" t="s">
        <v>195</v>
      </c>
    </row>
    <row r="8" spans="1:17">
      <c r="B8" s="375" t="s">
        <v>196</v>
      </c>
      <c r="C8" s="521" t="s">
        <v>197</v>
      </c>
      <c r="D8" s="522" t="s">
        <v>198</v>
      </c>
      <c r="E8" s="523" t="s">
        <v>132</v>
      </c>
      <c r="F8" s="377" t="s">
        <v>199</v>
      </c>
      <c r="G8" s="522"/>
      <c r="H8" s="430" t="s">
        <v>132</v>
      </c>
      <c r="I8" s="377" t="s">
        <v>199</v>
      </c>
      <c r="J8" s="377"/>
      <c r="K8" s="377" t="s">
        <v>200</v>
      </c>
      <c r="L8" s="524" t="s">
        <v>201</v>
      </c>
      <c r="M8" s="379"/>
      <c r="N8" s="253"/>
      <c r="O8" s="254" t="s">
        <v>135</v>
      </c>
      <c r="Q8" s="255" t="s">
        <v>116</v>
      </c>
    </row>
    <row r="9" spans="1:17">
      <c r="A9" s="365"/>
      <c r="B9" s="425"/>
      <c r="C9" s="413"/>
      <c r="D9" s="395"/>
      <c r="E9" s="421"/>
      <c r="F9" s="479"/>
      <c r="G9" s="446"/>
      <c r="H9" s="450"/>
      <c r="I9" s="410"/>
      <c r="J9" s="410"/>
      <c r="K9" s="479"/>
      <c r="L9" s="525"/>
      <c r="M9" s="379"/>
      <c r="O9" s="365"/>
    </row>
    <row r="10" spans="1:17" ht="14.4">
      <c r="B10" s="384" t="s">
        <v>253</v>
      </c>
      <c r="C10" s="526"/>
      <c r="D10" s="388"/>
      <c r="E10" s="527"/>
      <c r="F10" s="387"/>
      <c r="G10" s="528"/>
      <c r="H10" s="529"/>
      <c r="I10" s="530"/>
      <c r="J10" s="530"/>
      <c r="K10" s="387"/>
      <c r="L10" s="531"/>
      <c r="M10" s="379"/>
      <c r="N10" s="379"/>
      <c r="O10" s="398" t="s">
        <v>254</v>
      </c>
    </row>
    <row r="11" spans="1:17">
      <c r="B11" s="392"/>
      <c r="C11" s="365"/>
      <c r="D11" s="395"/>
      <c r="E11" s="421"/>
      <c r="F11" s="394"/>
      <c r="G11" s="446"/>
      <c r="H11" s="450"/>
      <c r="I11" s="436"/>
      <c r="J11" s="410"/>
      <c r="K11" s="394"/>
      <c r="L11" s="532"/>
      <c r="M11" s="379"/>
      <c r="N11" s="379"/>
      <c r="O11" s="404">
        <f ca="1">'Rate Spread - Margin'!J16</f>
        <v>-148896.05400749875</v>
      </c>
    </row>
    <row r="12" spans="1:17">
      <c r="B12" s="478" t="s">
        <v>204</v>
      </c>
      <c r="C12" s="533" t="s">
        <v>205</v>
      </c>
      <c r="D12" s="401">
        <f ca="1">'Norm Rev@2016 PGA Rates'!R275+'Norm Rev@2016 PGA Rates'!R624</f>
        <v>329.72400330954827</v>
      </c>
      <c r="E12" s="402">
        <f ca="1">'Norm Rev@2016 PGA Rates'!Q260</f>
        <v>563.45000000000005</v>
      </c>
      <c r="F12" s="394">
        <f ca="1">ROUND(D12*E12,2)</f>
        <v>185782.99</v>
      </c>
      <c r="H12" s="485">
        <f ca="1">ROUND(E12*(1+$O$18),2)</f>
        <v>548.57000000000005</v>
      </c>
      <c r="I12" s="436">
        <f ca="1">ROUND(D12*H12,2)</f>
        <v>180876.7</v>
      </c>
      <c r="J12" s="410"/>
      <c r="K12" s="394">
        <f ca="1">I12-F12</f>
        <v>-4906.289999999979</v>
      </c>
      <c r="L12" s="532"/>
      <c r="M12" s="379"/>
      <c r="N12" s="534"/>
      <c r="O12" s="408" t="s">
        <v>208</v>
      </c>
      <c r="Q12" s="170">
        <f ca="1">H12/E12-1</f>
        <v>-2.6408731919424944E-2</v>
      </c>
    </row>
    <row r="13" spans="1:17">
      <c r="B13" s="490" t="s">
        <v>234</v>
      </c>
      <c r="C13" s="405" t="s">
        <v>235</v>
      </c>
      <c r="D13" s="401">
        <f ca="1">'Norm Rev@2016 PGA Rates'!R281+'Norm Rev@2016 PGA Rates'!R630</f>
        <v>110230.038</v>
      </c>
      <c r="E13" s="402">
        <f ca="1">'Norm Rev@2016 PGA Rates'!Q268</f>
        <v>1.1499999999999999</v>
      </c>
      <c r="F13" s="394">
        <f ca="1">ROUND(D13*E13,2)</f>
        <v>126764.54</v>
      </c>
      <c r="H13" s="402">
        <f>'COS Results (Demand Chrg)'!J26</f>
        <v>1.21</v>
      </c>
      <c r="I13" s="436">
        <f ca="1">ROUND(D13*H13,2)</f>
        <v>133378.35</v>
      </c>
      <c r="J13" s="410"/>
      <c r="K13" s="394">
        <f ca="1">I13-F13</f>
        <v>6613.8100000000122</v>
      </c>
      <c r="L13" s="532"/>
      <c r="M13" s="379"/>
      <c r="N13" s="534"/>
      <c r="O13" s="535">
        <f ca="1">K21+K43-O11</f>
        <v>-8.2308864813821856</v>
      </c>
      <c r="Q13" s="170">
        <f ca="1">H13/E13-1</f>
        <v>5.2173913043478404E-2</v>
      </c>
    </row>
    <row r="14" spans="1:17">
      <c r="B14" s="392" t="s">
        <v>227</v>
      </c>
      <c r="C14" s="405" t="s">
        <v>207</v>
      </c>
      <c r="D14" s="395">
        <f ca="1">D21</f>
        <v>17139795.438999999</v>
      </c>
      <c r="E14" s="406">
        <f ca="1">'Norm Rev@2016 PGA Rates'!Q266</f>
        <v>6.8199999999999997E-3</v>
      </c>
      <c r="F14" s="394">
        <f ca="1">E14*D14</f>
        <v>116893.40489397998</v>
      </c>
      <c r="H14" s="406">
        <f>'COS Results (Procurement Chrg)'!F28</f>
        <v>7.4700000000000001E-3</v>
      </c>
      <c r="I14" s="436">
        <f ca="1">ROUND(D14*H14,2)</f>
        <v>128034.27</v>
      </c>
      <c r="J14" s="479"/>
      <c r="K14" s="394">
        <f ca="1">I14-F14</f>
        <v>11140.865106020021</v>
      </c>
      <c r="L14" s="532"/>
      <c r="M14" s="379"/>
      <c r="N14" s="534"/>
      <c r="O14" s="416"/>
      <c r="Q14" s="170">
        <f ca="1">H14/E14-1</f>
        <v>9.5307917888563187E-2</v>
      </c>
    </row>
    <row r="15" spans="1:17">
      <c r="B15" s="490" t="s">
        <v>255</v>
      </c>
      <c r="C15" s="405"/>
      <c r="D15" s="395"/>
      <c r="E15" s="443"/>
      <c r="F15" s="536">
        <f ca="1">'Norm Rev@2016 PGA Rates'!R297+'Norm Rev@2016 PGA Rates'!R646</f>
        <v>35324.22</v>
      </c>
      <c r="H15" s="459"/>
      <c r="I15" s="460">
        <f ca="1">F15</f>
        <v>35324.22</v>
      </c>
      <c r="J15" s="479"/>
      <c r="K15" s="394">
        <f ca="1">I15-F15</f>
        <v>0</v>
      </c>
      <c r="L15" s="532"/>
      <c r="M15" s="379"/>
      <c r="N15" s="379"/>
      <c r="O15" s="416"/>
    </row>
    <row r="16" spans="1:17">
      <c r="B16" s="392"/>
      <c r="C16" s="365"/>
      <c r="D16" s="395"/>
      <c r="E16" s="443"/>
      <c r="F16" s="394"/>
      <c r="H16" s="459"/>
      <c r="I16" s="436"/>
      <c r="J16" s="410"/>
      <c r="K16" s="394"/>
      <c r="L16" s="532"/>
      <c r="M16" s="379"/>
      <c r="N16" s="379"/>
      <c r="O16" s="537"/>
    </row>
    <row r="17" spans="2:17">
      <c r="B17" s="490" t="s">
        <v>236</v>
      </c>
      <c r="C17" s="365"/>
      <c r="D17" s="395"/>
      <c r="E17" s="443"/>
      <c r="F17" s="394"/>
      <c r="H17" s="459"/>
      <c r="I17" s="436"/>
      <c r="J17" s="410"/>
      <c r="K17" s="394"/>
      <c r="L17" s="532"/>
      <c r="M17" s="379"/>
      <c r="N17" s="379"/>
      <c r="O17" s="537"/>
    </row>
    <row r="18" spans="2:17">
      <c r="B18" s="392" t="s">
        <v>256</v>
      </c>
      <c r="C18" s="405" t="s">
        <v>207</v>
      </c>
      <c r="D18" s="401">
        <f ca="1">'Norm Rev@2016 PGA Rates'!R277+'Norm Rev@2016 PGA Rates'!R626</f>
        <v>7604132.790000001</v>
      </c>
      <c r="E18" s="406">
        <f ca="1">'Norm Rev@2016 PGA Rates'!Q262</f>
        <v>0.10206</v>
      </c>
      <c r="F18" s="394">
        <f ca="1">ROUND(D18*E18,2)</f>
        <v>776077.79</v>
      </c>
      <c r="H18" s="407">
        <f ca="1">ROUND(E18*(1+$O$18),5)</f>
        <v>9.9360000000000004E-2</v>
      </c>
      <c r="I18" s="436">
        <f ca="1">ROUND(D18*H18,2)</f>
        <v>755546.63</v>
      </c>
      <c r="J18" s="410"/>
      <c r="K18" s="394">
        <f ca="1">I18-F18</f>
        <v>-20531.160000000033</v>
      </c>
      <c r="L18" s="532"/>
      <c r="M18" s="379"/>
      <c r="N18" s="534"/>
      <c r="O18" s="419">
        <v>-2.6406574664256333E-2</v>
      </c>
      <c r="P18" s="538"/>
      <c r="Q18" s="170">
        <f ca="1">H18/E18-1</f>
        <v>-2.6455026455026398E-2</v>
      </c>
    </row>
    <row r="19" spans="2:17">
      <c r="B19" s="392" t="s">
        <v>257</v>
      </c>
      <c r="C19" s="405" t="s">
        <v>207</v>
      </c>
      <c r="D19" s="401">
        <f ca="1">'Norm Rev@2016 PGA Rates'!R278+'Norm Rev@2016 PGA Rates'!R627</f>
        <v>4221473.3529999992</v>
      </c>
      <c r="E19" s="406">
        <f ca="1">'Norm Rev@2016 PGA Rates'!Q263</f>
        <v>5.0500000000000003E-2</v>
      </c>
      <c r="F19" s="394">
        <f ca="1">ROUND(D19*E19,2)</f>
        <v>213184.4</v>
      </c>
      <c r="H19" s="407">
        <f ca="1">ROUND(E19*(1+$O$18),5)</f>
        <v>4.9169999999999998E-2</v>
      </c>
      <c r="I19" s="436">
        <f ca="1">ROUND(D19*H19,2)</f>
        <v>207569.84</v>
      </c>
      <c r="J19" s="410"/>
      <c r="K19" s="394">
        <f ca="1">I19-F19</f>
        <v>-5614.5599999999977</v>
      </c>
      <c r="L19" s="532"/>
      <c r="M19" s="379"/>
      <c r="N19" s="534"/>
      <c r="O19" s="443"/>
      <c r="P19" s="443"/>
      <c r="Q19" s="170">
        <f ca="1">H19/E19-1</f>
        <v>-2.6336633663366471E-2</v>
      </c>
    </row>
    <row r="20" spans="2:17">
      <c r="B20" s="392" t="s">
        <v>258</v>
      </c>
      <c r="C20" s="405" t="s">
        <v>207</v>
      </c>
      <c r="D20" s="401">
        <f ca="1">'Norm Rev@2016 PGA Rates'!R279+'Norm Rev@2016 PGA Rates'!R628</f>
        <v>5314189.2960000001</v>
      </c>
      <c r="E20" s="406">
        <f ca="1">'Norm Rev@2016 PGA Rates'!Q264</f>
        <v>4.8320000000000002E-2</v>
      </c>
      <c r="F20" s="394">
        <f ca="1">ROUND(D20*E20,2)</f>
        <v>256781.63</v>
      </c>
      <c r="H20" s="407">
        <f ca="1">ROUND(E20*(1+$O$18),5)</f>
        <v>4.7039999999999998E-2</v>
      </c>
      <c r="I20" s="436">
        <f ca="1">ROUND(D20*H20,2)</f>
        <v>249979.46</v>
      </c>
      <c r="J20" s="410"/>
      <c r="K20" s="394">
        <f ca="1">I20-F20</f>
        <v>-6802.1700000000128</v>
      </c>
      <c r="L20" s="397"/>
      <c r="M20" s="379"/>
      <c r="N20" s="534"/>
      <c r="O20" s="443"/>
      <c r="P20" s="443"/>
      <c r="Q20" s="170">
        <f ca="1">H20/E20-1</f>
        <v>-2.6490066225165587E-2</v>
      </c>
    </row>
    <row r="21" spans="2:17">
      <c r="B21" s="293" t="s">
        <v>212</v>
      </c>
      <c r="C21" s="413"/>
      <c r="D21" s="388">
        <f ca="1">SUM(D18:D20)</f>
        <v>17139795.438999999</v>
      </c>
      <c r="E21" s="479"/>
      <c r="F21" s="471">
        <f ca="1">SUM(F12:F20)</f>
        <v>1710808.9748939797</v>
      </c>
      <c r="H21" s="450"/>
      <c r="I21" s="471">
        <f ca="1">SUM(I12:I20)</f>
        <v>1690709.47</v>
      </c>
      <c r="J21" s="410"/>
      <c r="K21" s="471">
        <f ca="1">SUM(K12:K20)</f>
        <v>-20099.504893979989</v>
      </c>
      <c r="L21" s="539">
        <f ca="1">K21/F21</f>
        <v>-1.174853837508397E-2</v>
      </c>
      <c r="M21" s="379"/>
      <c r="N21" s="379"/>
      <c r="O21" s="540"/>
      <c r="P21" s="473"/>
      <c r="Q21" s="474"/>
    </row>
    <row r="22" spans="2:17" ht="12.75" customHeight="1">
      <c r="B22" s="425"/>
      <c r="C22" s="413"/>
      <c r="D22" s="395"/>
      <c r="E22" s="479"/>
      <c r="F22" s="436"/>
      <c r="H22" s="450"/>
      <c r="I22" s="436"/>
      <c r="J22" s="410"/>
      <c r="K22" s="394"/>
      <c r="L22" s="532"/>
      <c r="M22" s="379"/>
      <c r="N22" s="379"/>
      <c r="O22" s="541"/>
      <c r="P22" s="501"/>
      <c r="Q22" s="502"/>
    </row>
    <row r="23" spans="2:17" ht="12.75" customHeight="1">
      <c r="B23" s="263" t="s">
        <v>209</v>
      </c>
      <c r="C23" s="413"/>
      <c r="D23" s="395"/>
      <c r="E23" s="479"/>
      <c r="F23" s="436"/>
      <c r="H23" s="450"/>
      <c r="I23" s="436"/>
      <c r="J23" s="410"/>
      <c r="K23" s="394"/>
      <c r="L23" s="532"/>
      <c r="M23" s="379"/>
      <c r="N23" s="379"/>
      <c r="O23" s="541"/>
      <c r="P23" s="501"/>
      <c r="Q23" s="502"/>
    </row>
    <row r="24" spans="2:17">
      <c r="B24" s="490" t="s">
        <v>242</v>
      </c>
      <c r="C24" s="405" t="s">
        <v>207</v>
      </c>
      <c r="D24" s="542">
        <f ca="1">D21</f>
        <v>17139795.438999999</v>
      </c>
      <c r="E24" s="406">
        <f ca="1">'Norm Rev@2016 PGA Rates'!Q265</f>
        <v>0.35809000000000002</v>
      </c>
      <c r="F24" s="436">
        <f ca="1">D24*E24</f>
        <v>6137589.3487515105</v>
      </c>
      <c r="G24" s="543"/>
      <c r="H24" s="406">
        <f>'Gas 101 Rates'!J46</f>
        <v>0.39240999999999998</v>
      </c>
      <c r="I24" s="436">
        <f ca="1">$D24*H24</f>
        <v>6725827.1282179896</v>
      </c>
      <c r="J24" s="410"/>
      <c r="K24" s="394">
        <f ca="1">I24-F24</f>
        <v>588237.77946647909</v>
      </c>
      <c r="L24" s="532"/>
      <c r="M24" s="379"/>
      <c r="N24" s="544"/>
    </row>
    <row r="25" spans="2:17">
      <c r="B25" s="490" t="s">
        <v>234</v>
      </c>
      <c r="C25" s="405" t="s">
        <v>235</v>
      </c>
      <c r="D25" s="542">
        <f ca="1">D13</f>
        <v>110230.038</v>
      </c>
      <c r="E25" s="402">
        <f ca="1">'Norm Rev@2016 PGA Rates'!Q269</f>
        <v>1.05</v>
      </c>
      <c r="F25" s="436">
        <f ca="1">D25*E25</f>
        <v>115741.5399</v>
      </c>
      <c r="G25" s="543"/>
      <c r="H25" s="402">
        <f>'Gas 101 Rates'!J37</f>
        <v>1.05</v>
      </c>
      <c r="I25" s="436">
        <f ca="1">$D25*H25</f>
        <v>115741.5399</v>
      </c>
      <c r="J25" s="410"/>
      <c r="K25" s="394">
        <f ca="1">I25-F25</f>
        <v>0</v>
      </c>
      <c r="L25" s="397"/>
      <c r="M25" s="379"/>
      <c r="N25" s="379"/>
    </row>
    <row r="26" spans="2:17">
      <c r="B26" s="478" t="s">
        <v>243</v>
      </c>
      <c r="C26" s="413"/>
      <c r="D26" s="396"/>
      <c r="E26" s="479"/>
      <c r="F26" s="471">
        <f ca="1">SUM(F24:F25)</f>
        <v>6253330.8886515107</v>
      </c>
      <c r="G26" s="396"/>
      <c r="H26" s="450"/>
      <c r="I26" s="471">
        <f ca="1">SUM(I24:I25)</f>
        <v>6841568.6681179898</v>
      </c>
      <c r="J26" s="479"/>
      <c r="K26" s="471">
        <f ca="1">SUM(K24:K25)</f>
        <v>588237.77946647909</v>
      </c>
      <c r="L26" s="539">
        <f ca="1">ROUND(K26/F26,5)</f>
        <v>9.4070000000000001E-2</v>
      </c>
      <c r="M26" s="379"/>
      <c r="N26" s="379"/>
      <c r="O26" s="541"/>
      <c r="P26" s="501"/>
      <c r="Q26" s="502"/>
    </row>
    <row r="27" spans="2:17">
      <c r="B27" s="392"/>
      <c r="C27" s="365"/>
      <c r="D27" s="395"/>
      <c r="E27" s="450"/>
      <c r="F27" s="436"/>
      <c r="H27" s="450"/>
      <c r="I27" s="436"/>
      <c r="J27" s="410"/>
      <c r="K27" s="394"/>
      <c r="L27" s="397"/>
      <c r="M27" s="379"/>
      <c r="N27" s="379"/>
    </row>
    <row r="28" spans="2:17">
      <c r="B28" s="392" t="s">
        <v>210</v>
      </c>
      <c r="C28" s="365"/>
      <c r="D28" s="395"/>
      <c r="E28" s="459"/>
      <c r="F28" s="471">
        <f ca="1">F21+F26</f>
        <v>7964139.8635454904</v>
      </c>
      <c r="H28" s="450"/>
      <c r="I28" s="471">
        <f ca="1">I21+I26</f>
        <v>8532278.1381179895</v>
      </c>
      <c r="J28" s="410"/>
      <c r="K28" s="471">
        <f ca="1">K21+K26</f>
        <v>568138.2745724991</v>
      </c>
      <c r="L28" s="539">
        <f ca="1">K28/F28</f>
        <v>7.1337053882372964E-2</v>
      </c>
      <c r="M28" s="379"/>
      <c r="N28" s="379"/>
    </row>
    <row r="29" spans="2:17">
      <c r="B29" s="392"/>
      <c r="C29" s="365"/>
      <c r="D29" s="409"/>
      <c r="E29" s="459"/>
      <c r="F29" s="403"/>
      <c r="H29" s="450"/>
      <c r="I29" s="436"/>
      <c r="J29" s="410"/>
      <c r="K29" s="394"/>
      <c r="L29" s="397"/>
      <c r="M29" s="379"/>
      <c r="N29" s="379"/>
    </row>
    <row r="30" spans="2:17">
      <c r="B30" s="427"/>
      <c r="C30" s="545"/>
      <c r="D30" s="546"/>
      <c r="E30" s="547"/>
      <c r="F30" s="434"/>
      <c r="G30" s="546"/>
      <c r="H30" s="548"/>
      <c r="I30" s="434"/>
      <c r="J30" s="549"/>
      <c r="K30" s="434"/>
      <c r="L30" s="435"/>
      <c r="M30" s="379"/>
      <c r="N30" s="379"/>
    </row>
    <row r="31" spans="2:17">
      <c r="B31" s="396"/>
      <c r="C31" s="396"/>
      <c r="D31" s="395"/>
      <c r="E31" s="459"/>
      <c r="F31" s="403"/>
      <c r="H31" s="450"/>
      <c r="I31" s="550"/>
      <c r="J31" s="551"/>
      <c r="K31" s="403"/>
      <c r="L31" s="483"/>
      <c r="M31" s="379"/>
      <c r="N31" s="379"/>
    </row>
    <row r="32" spans="2:17">
      <c r="B32" s="384" t="s">
        <v>259</v>
      </c>
      <c r="C32" s="526"/>
      <c r="D32" s="388"/>
      <c r="E32" s="527"/>
      <c r="F32" s="387"/>
      <c r="G32" s="528"/>
      <c r="H32" s="529"/>
      <c r="I32" s="530"/>
      <c r="J32" s="530"/>
      <c r="K32" s="387"/>
      <c r="L32" s="531"/>
      <c r="M32" s="379"/>
      <c r="N32" s="379"/>
      <c r="O32" s="552"/>
      <c r="P32" s="484"/>
      <c r="Q32" s="395"/>
    </row>
    <row r="33" spans="2:17">
      <c r="B33" s="392"/>
      <c r="C33" s="365"/>
      <c r="D33" s="395"/>
      <c r="E33" s="421"/>
      <c r="F33" s="394"/>
      <c r="G33" s="446"/>
      <c r="H33" s="450"/>
      <c r="I33" s="436"/>
      <c r="J33" s="410"/>
      <c r="K33" s="394"/>
      <c r="L33" s="532"/>
      <c r="M33" s="379"/>
      <c r="N33" s="379"/>
      <c r="O33" s="396"/>
      <c r="P33" s="396"/>
      <c r="Q33" s="395"/>
    </row>
    <row r="34" spans="2:17">
      <c r="B34" s="478" t="s">
        <v>204</v>
      </c>
      <c r="C34" s="533" t="s">
        <v>205</v>
      </c>
      <c r="D34" s="401">
        <f ca="1">'Norm Rev@2016 PGA Rates'!R508+'Norm Rev@2016 PGA Rates'!R191</f>
        <v>1264.063439933019</v>
      </c>
      <c r="E34" s="402">
        <f ca="1">'Norm Rev@2016 PGA Rates'!Q181</f>
        <v>901.5</v>
      </c>
      <c r="F34" s="394">
        <f ca="1">ROUND(D34*E34,2)</f>
        <v>1139553.19</v>
      </c>
      <c r="H34" s="485">
        <f ca="1">ROUND(E34*(1+$O$18),2)</f>
        <v>877.69</v>
      </c>
      <c r="I34" s="436">
        <f ca="1">ROUND(D34*H34,2)</f>
        <v>1109455.8400000001</v>
      </c>
      <c r="J34" s="410"/>
      <c r="K34" s="394">
        <f ca="1">I34-F34</f>
        <v>-30097.34999999986</v>
      </c>
      <c r="L34" s="532"/>
      <c r="M34" s="379"/>
      <c r="N34" s="379"/>
      <c r="O34" s="484"/>
      <c r="P34" s="484"/>
      <c r="Q34" s="170">
        <f ca="1">H34/E34-1</f>
        <v>-2.6411536328341589E-2</v>
      </c>
    </row>
    <row r="35" spans="2:17">
      <c r="B35" s="490" t="s">
        <v>234</v>
      </c>
      <c r="C35" s="405" t="s">
        <v>235</v>
      </c>
      <c r="D35" s="401">
        <f ca="1">'Norm Rev@2016 PGA Rates'!R197+'Norm Rev@2016 PGA Rates'!R514</f>
        <v>748907.66700000013</v>
      </c>
      <c r="E35" s="402">
        <f ca="1">'Norm Rev@2016 PGA Rates'!Q187</f>
        <v>1.1499999999999999</v>
      </c>
      <c r="F35" s="394">
        <f ca="1">ROUND(D35*E35,2)</f>
        <v>861243.82</v>
      </c>
      <c r="H35" s="450">
        <f>$H$13</f>
        <v>1.21</v>
      </c>
      <c r="I35" s="436">
        <f ca="1">ROUND(D35*H35,2)</f>
        <v>906178.28</v>
      </c>
      <c r="J35" s="410"/>
      <c r="K35" s="394">
        <f ca="1">I35-F35</f>
        <v>44934.460000000079</v>
      </c>
      <c r="L35" s="532"/>
      <c r="M35" s="379"/>
      <c r="N35" s="379"/>
      <c r="O35" s="466"/>
      <c r="P35" s="466"/>
      <c r="Q35" s="170">
        <f ca="1">H35/E35-1</f>
        <v>5.2173913043478404E-2</v>
      </c>
    </row>
    <row r="36" spans="2:17">
      <c r="B36" s="490" t="s">
        <v>255</v>
      </c>
      <c r="C36" s="405"/>
      <c r="D36" s="401"/>
      <c r="E36" s="402"/>
      <c r="F36" s="553">
        <f ca="1">'Norm Rev@2016 PGA Rates'!R209+'Norm Rev@2016 PGA Rates'!R526</f>
        <v>26487.829999999994</v>
      </c>
      <c r="H36" s="450"/>
      <c r="I36" s="554">
        <f ca="1">F36</f>
        <v>26487.829999999994</v>
      </c>
      <c r="J36" s="410"/>
      <c r="K36" s="394">
        <f ca="1">I36-F36</f>
        <v>0</v>
      </c>
      <c r="L36" s="532"/>
      <c r="M36" s="379"/>
      <c r="N36" s="379"/>
      <c r="O36" s="466"/>
      <c r="P36" s="466"/>
      <c r="Q36" s="488"/>
    </row>
    <row r="37" spans="2:17">
      <c r="B37" s="490"/>
      <c r="C37" s="405"/>
      <c r="D37" s="401"/>
      <c r="E37" s="406"/>
      <c r="F37" s="365"/>
      <c r="H37" s="459"/>
      <c r="I37" s="365"/>
      <c r="J37" s="479"/>
      <c r="K37" s="394"/>
      <c r="L37" s="532"/>
      <c r="M37" s="379"/>
      <c r="N37" s="379"/>
      <c r="O37" s="396"/>
      <c r="P37" s="466"/>
      <c r="Q37" s="395"/>
    </row>
    <row r="38" spans="2:17">
      <c r="B38" s="392"/>
      <c r="C38" s="365"/>
      <c r="D38" s="401"/>
      <c r="E38" s="406"/>
      <c r="F38" s="394"/>
      <c r="H38" s="459"/>
      <c r="I38" s="436"/>
      <c r="J38" s="410"/>
      <c r="K38" s="394"/>
      <c r="L38" s="532"/>
      <c r="M38" s="379"/>
      <c r="N38" s="379"/>
      <c r="O38" s="405"/>
      <c r="P38" s="396"/>
      <c r="Q38" s="395"/>
    </row>
    <row r="39" spans="2:17">
      <c r="B39" s="490" t="s">
        <v>236</v>
      </c>
      <c r="C39" s="365"/>
      <c r="D39" s="401"/>
      <c r="E39" s="406"/>
      <c r="F39" s="394"/>
      <c r="H39" s="459"/>
      <c r="I39" s="436"/>
      <c r="J39" s="410"/>
      <c r="K39" s="394"/>
      <c r="L39" s="532"/>
      <c r="M39" s="379"/>
      <c r="N39" s="379"/>
      <c r="O39" s="396"/>
      <c r="P39" s="396"/>
      <c r="Q39" s="395"/>
    </row>
    <row r="40" spans="2:17">
      <c r="B40" s="392" t="s">
        <v>256</v>
      </c>
      <c r="C40" s="405" t="s">
        <v>207</v>
      </c>
      <c r="D40" s="401">
        <f ca="1">'Norm Rev@2016 PGA Rates'!R193+'Norm Rev@2016 PGA Rates'!R510</f>
        <v>28841779.980000004</v>
      </c>
      <c r="E40" s="406">
        <f ca="1">'Norm Rev@2016 PGA Rates'!Q183</f>
        <v>0.10206</v>
      </c>
      <c r="F40" s="394">
        <f ca="1">ROUND(D40*E40,2)</f>
        <v>2943592.06</v>
      </c>
      <c r="H40" s="407">
        <f ca="1">H18</f>
        <v>9.9360000000000004E-2</v>
      </c>
      <c r="I40" s="436">
        <f ca="1">ROUND(D40*H40,2)</f>
        <v>2865719.26</v>
      </c>
      <c r="J40" s="410"/>
      <c r="K40" s="394">
        <f ca="1">I40-F40</f>
        <v>-77872.800000000279</v>
      </c>
      <c r="L40" s="532"/>
      <c r="M40" s="379"/>
      <c r="N40" s="379"/>
      <c r="O40" s="466"/>
      <c r="P40" s="396"/>
      <c r="Q40" s="170">
        <f ca="1">H40/E40-1</f>
        <v>-2.6455026455026398E-2</v>
      </c>
    </row>
    <row r="41" spans="2:17">
      <c r="B41" s="392" t="s">
        <v>257</v>
      </c>
      <c r="C41" s="405" t="s">
        <v>207</v>
      </c>
      <c r="D41" s="401">
        <f ca="1">'Norm Rev@2016 PGA Rates'!R511+'Norm Rev@2016 PGA Rates'!R194</f>
        <v>19041755.700000003</v>
      </c>
      <c r="E41" s="406">
        <f ca="1">'Norm Rev@2016 PGA Rates'!Q184</f>
        <v>5.0500000000000003E-2</v>
      </c>
      <c r="F41" s="394">
        <f ca="1">ROUND(D41*E41,2)</f>
        <v>961608.66</v>
      </c>
      <c r="H41" s="407">
        <f ca="1">H19</f>
        <v>4.9169999999999998E-2</v>
      </c>
      <c r="I41" s="436">
        <f ca="1">ROUND(D41*H41,2)</f>
        <v>936283.13</v>
      </c>
      <c r="J41" s="410"/>
      <c r="K41" s="394">
        <f ca="1">I41-F41</f>
        <v>-25325.530000000028</v>
      </c>
      <c r="L41" s="532"/>
      <c r="M41" s="379"/>
      <c r="N41" s="379"/>
      <c r="O41" s="396"/>
      <c r="P41" s="466"/>
      <c r="Q41" s="170">
        <f ca="1">H41/E41-1</f>
        <v>-2.6336633663366471E-2</v>
      </c>
    </row>
    <row r="42" spans="2:17">
      <c r="B42" s="490" t="s">
        <v>260</v>
      </c>
      <c r="C42" s="405" t="s">
        <v>207</v>
      </c>
      <c r="D42" s="401">
        <f ca="1">'Norm Rev@2016 PGA Rates'!R195+'Norm Rev@2016 PGA Rates'!R512</f>
        <v>31596529.580000002</v>
      </c>
      <c r="E42" s="406">
        <f ca="1">'Norm Rev@2016 PGA Rates'!Q185</f>
        <v>4.8320000000000002E-2</v>
      </c>
      <c r="F42" s="434">
        <f ca="1">ROUND(D42*E42,2)</f>
        <v>1526744.31</v>
      </c>
      <c r="H42" s="407">
        <f ca="1">H20</f>
        <v>4.7039999999999998E-2</v>
      </c>
      <c r="I42" s="436">
        <f ca="1">ROUND(D42*H42,2)</f>
        <v>1486300.75</v>
      </c>
      <c r="J42" s="410"/>
      <c r="K42" s="394">
        <f ca="1">I42-F42</f>
        <v>-40443.560000000056</v>
      </c>
      <c r="L42" s="397"/>
      <c r="M42" s="379"/>
      <c r="N42" s="379"/>
      <c r="O42" s="396"/>
      <c r="P42" s="466"/>
      <c r="Q42" s="170">
        <f ca="1">H42/E42-1</f>
        <v>-2.6490066225165587E-2</v>
      </c>
    </row>
    <row r="43" spans="2:17">
      <c r="B43" s="293" t="s">
        <v>212</v>
      </c>
      <c r="C43" s="413"/>
      <c r="D43" s="388">
        <f ca="1">SUM(D40:D42)</f>
        <v>79480065.260000005</v>
      </c>
      <c r="E43" s="555"/>
      <c r="F43" s="471">
        <f ca="1">SUM(F34:F42)</f>
        <v>7459229.870000001</v>
      </c>
      <c r="H43" s="450"/>
      <c r="I43" s="471">
        <f ca="1">SUM(I34:I42)</f>
        <v>7330425.0899999999</v>
      </c>
      <c r="J43" s="410"/>
      <c r="K43" s="471">
        <f ca="1">SUM(K34:K42)</f>
        <v>-128804.78000000014</v>
      </c>
      <c r="L43" s="539">
        <f ca="1">K43/F43</f>
        <v>-1.726783893844528E-2</v>
      </c>
      <c r="M43" s="379"/>
      <c r="N43" s="379"/>
      <c r="O43" s="466"/>
      <c r="P43" s="466"/>
      <c r="Q43" s="409"/>
    </row>
    <row r="44" spans="2:17">
      <c r="B44" s="425"/>
      <c r="C44" s="413"/>
      <c r="D44" s="395"/>
      <c r="E44" s="555"/>
      <c r="F44" s="436"/>
      <c r="H44" s="450"/>
      <c r="I44" s="436"/>
      <c r="J44" s="410"/>
      <c r="K44" s="394"/>
      <c r="L44" s="532"/>
      <c r="M44" s="379"/>
      <c r="N44" s="379"/>
      <c r="O44" s="400"/>
      <c r="P44" s="396"/>
      <c r="Q44" s="395"/>
    </row>
    <row r="45" spans="2:17">
      <c r="B45" s="490" t="s">
        <v>229</v>
      </c>
      <c r="C45" s="405" t="s">
        <v>207</v>
      </c>
      <c r="D45" s="542">
        <f ca="1">D43</f>
        <v>79480065.260000005</v>
      </c>
      <c r="E45" s="406">
        <f ca="1">'Norm Rev@2016 PGA Rates'!Q186</f>
        <v>6.9999999999999999E-4</v>
      </c>
      <c r="F45" s="436">
        <f ca="1">E45*D45</f>
        <v>55636.045682000004</v>
      </c>
      <c r="G45" s="543"/>
      <c r="H45" s="443">
        <v>6.9999999999999999E-4</v>
      </c>
      <c r="I45" s="394">
        <f ca="1">H45*D45</f>
        <v>55636.045682000004</v>
      </c>
      <c r="J45" s="410"/>
      <c r="K45" s="394">
        <f ca="1">I45-F45</f>
        <v>0</v>
      </c>
      <c r="L45" s="532"/>
      <c r="M45" s="379"/>
      <c r="N45" s="379"/>
      <c r="O45" s="400"/>
      <c r="P45" s="400"/>
      <c r="Q45" s="395"/>
    </row>
    <row r="46" spans="2:17">
      <c r="B46" s="478" t="s">
        <v>210</v>
      </c>
      <c r="C46" s="365"/>
      <c r="D46" s="395"/>
      <c r="E46" s="442"/>
      <c r="F46" s="471">
        <f ca="1">F45+F43</f>
        <v>7514865.915682001</v>
      </c>
      <c r="G46" s="396"/>
      <c r="H46" s="450"/>
      <c r="I46" s="471">
        <f ca="1">I45+I43</f>
        <v>7386061.1356819998</v>
      </c>
      <c r="J46" s="479"/>
      <c r="K46" s="471">
        <f ca="1">K45+K43</f>
        <v>-128804.78000000014</v>
      </c>
      <c r="L46" s="539">
        <f ca="1">ROUND(K46/F46,5)</f>
        <v>-1.7139999999999999E-2</v>
      </c>
      <c r="M46" s="379"/>
      <c r="N46" s="379"/>
      <c r="O46" s="556"/>
      <c r="P46" s="466"/>
      <c r="Q46" s="543"/>
    </row>
    <row r="47" spans="2:17">
      <c r="B47" s="427"/>
      <c r="C47" s="545"/>
      <c r="D47" s="546"/>
      <c r="E47" s="547"/>
      <c r="F47" s="434"/>
      <c r="G47" s="546"/>
      <c r="H47" s="548"/>
      <c r="I47" s="557"/>
      <c r="J47" s="549"/>
      <c r="K47" s="434"/>
      <c r="L47" s="435"/>
      <c r="M47" s="379"/>
      <c r="N47" s="379"/>
      <c r="O47" s="396"/>
      <c r="P47" s="396"/>
      <c r="Q47" s="395"/>
    </row>
    <row r="48" spans="2:17">
      <c r="B48" s="365"/>
      <c r="C48" s="365"/>
      <c r="D48" s="395"/>
      <c r="E48" s="421"/>
      <c r="F48" s="394"/>
      <c r="H48" s="450"/>
      <c r="I48" s="436"/>
      <c r="J48" s="410"/>
      <c r="K48" s="394"/>
      <c r="L48" s="437"/>
      <c r="M48" s="379"/>
      <c r="N48" s="379"/>
      <c r="O48" s="396"/>
      <c r="P48" s="396"/>
      <c r="Q48" s="395"/>
    </row>
    <row r="49" spans="2:17">
      <c r="B49" s="438" t="s">
        <v>261</v>
      </c>
      <c r="C49" s="526"/>
      <c r="D49" s="388"/>
      <c r="E49" s="527"/>
      <c r="F49" s="387"/>
      <c r="G49" s="528"/>
      <c r="H49" s="529"/>
      <c r="I49" s="530"/>
      <c r="J49" s="530"/>
      <c r="K49" s="387"/>
      <c r="L49" s="531"/>
      <c r="M49" s="379"/>
      <c r="N49" s="379"/>
      <c r="O49" s="396"/>
      <c r="P49" s="396"/>
      <c r="Q49" s="395"/>
    </row>
    <row r="50" spans="2:17">
      <c r="B50" s="392"/>
      <c r="C50" s="365"/>
      <c r="D50" s="395"/>
      <c r="E50" s="459"/>
      <c r="F50" s="403"/>
      <c r="G50" s="446"/>
      <c r="H50" s="450"/>
      <c r="I50" s="550"/>
      <c r="J50" s="551"/>
      <c r="K50" s="403"/>
      <c r="L50" s="558"/>
      <c r="M50" s="559"/>
      <c r="N50" s="379"/>
      <c r="O50" s="396"/>
      <c r="P50" s="396"/>
      <c r="Q50" s="409"/>
    </row>
    <row r="51" spans="2:17">
      <c r="B51" s="478" t="s">
        <v>204</v>
      </c>
      <c r="C51" s="533" t="s">
        <v>205</v>
      </c>
      <c r="D51" s="409">
        <f ca="1">D34+D12</f>
        <v>1593.7874432425674</v>
      </c>
      <c r="E51" s="442"/>
      <c r="F51" s="403">
        <f ca="1">F12+F34</f>
        <v>1325336.18</v>
      </c>
      <c r="H51" s="450"/>
      <c r="I51" s="403">
        <f ca="1">I12+I34</f>
        <v>1290332.54</v>
      </c>
      <c r="J51" s="551"/>
      <c r="K51" s="403">
        <f ca="1">I51-F51</f>
        <v>-35003.639999999898</v>
      </c>
      <c r="L51" s="558"/>
      <c r="M51" s="559"/>
      <c r="N51" s="379"/>
      <c r="O51" s="396"/>
      <c r="P51" s="396"/>
      <c r="Q51" s="170"/>
    </row>
    <row r="52" spans="2:17">
      <c r="B52" s="490" t="s">
        <v>234</v>
      </c>
      <c r="C52" s="405" t="s">
        <v>235</v>
      </c>
      <c r="D52" s="409">
        <f ca="1">D35+D13</f>
        <v>859137.70500000007</v>
      </c>
      <c r="E52" s="442"/>
      <c r="F52" s="403">
        <f ca="1">F13+F35</f>
        <v>988008.36</v>
      </c>
      <c r="H52" s="450"/>
      <c r="I52" s="403">
        <f ca="1">I13+I35</f>
        <v>1039556.63</v>
      </c>
      <c r="J52" s="551"/>
      <c r="K52" s="403">
        <f ca="1">I52-F52</f>
        <v>51548.270000000019</v>
      </c>
      <c r="L52" s="558"/>
      <c r="M52" s="559"/>
      <c r="N52" s="379"/>
      <c r="O52" s="396"/>
      <c r="P52" s="396"/>
      <c r="Q52" s="170"/>
    </row>
    <row r="53" spans="2:17">
      <c r="B53" s="490" t="s">
        <v>227</v>
      </c>
      <c r="C53" s="405" t="s">
        <v>207</v>
      </c>
      <c r="D53" s="409">
        <f ca="1">D36+D14</f>
        <v>17139795.438999999</v>
      </c>
      <c r="E53" s="442"/>
      <c r="F53" s="403">
        <f ca="1">F14</f>
        <v>116893.40489397998</v>
      </c>
      <c r="H53" s="450"/>
      <c r="I53" s="403">
        <f ca="1">I14</f>
        <v>128034.27</v>
      </c>
      <c r="J53" s="551"/>
      <c r="K53" s="403">
        <f ca="1">I53-F53</f>
        <v>11140.865106020021</v>
      </c>
      <c r="L53" s="558"/>
      <c r="M53" s="559"/>
      <c r="N53" s="379"/>
      <c r="O53" s="396"/>
      <c r="P53" s="396"/>
      <c r="Q53" s="170"/>
    </row>
    <row r="54" spans="2:17">
      <c r="B54" s="490" t="s">
        <v>255</v>
      </c>
      <c r="C54" s="405"/>
      <c r="D54" s="488"/>
      <c r="E54" s="442"/>
      <c r="F54" s="560">
        <f ca="1">F15+F36</f>
        <v>61812.049999999996</v>
      </c>
      <c r="H54" s="450"/>
      <c r="I54" s="560">
        <f ca="1">I15+I36</f>
        <v>61812.049999999996</v>
      </c>
      <c r="J54" s="551"/>
      <c r="K54" s="403">
        <f ca="1">I54-F54</f>
        <v>0</v>
      </c>
      <c r="L54" s="558"/>
      <c r="M54" s="559"/>
      <c r="N54" s="379"/>
      <c r="O54" s="396"/>
      <c r="P54" s="396"/>
      <c r="Q54" s="409"/>
    </row>
    <row r="55" spans="2:17">
      <c r="B55" s="490"/>
      <c r="C55" s="405"/>
      <c r="D55" s="395"/>
      <c r="E55" s="443"/>
      <c r="F55" s="396"/>
      <c r="H55" s="459"/>
      <c r="I55" s="396"/>
      <c r="J55" s="450"/>
      <c r="K55" s="403"/>
      <c r="L55" s="558"/>
      <c r="M55" s="559"/>
      <c r="N55" s="379"/>
      <c r="O55" s="396"/>
      <c r="P55" s="396"/>
      <c r="Q55" s="409"/>
    </row>
    <row r="56" spans="2:17">
      <c r="B56" s="490" t="s">
        <v>236</v>
      </c>
      <c r="C56" s="365"/>
      <c r="D56" s="395"/>
      <c r="E56" s="443"/>
      <c r="F56" s="403"/>
      <c r="H56" s="459"/>
      <c r="I56" s="403"/>
      <c r="J56" s="551"/>
      <c r="K56" s="403"/>
      <c r="L56" s="558"/>
      <c r="M56" s="559"/>
      <c r="N56" s="379"/>
      <c r="O56" s="396"/>
      <c r="P56" s="396"/>
      <c r="Q56" s="409"/>
    </row>
    <row r="57" spans="2:17">
      <c r="B57" s="392" t="s">
        <v>256</v>
      </c>
      <c r="C57" s="405" t="s">
        <v>207</v>
      </c>
      <c r="D57" s="409">
        <f ca="1">D40+D18</f>
        <v>36445912.770000003</v>
      </c>
      <c r="E57" s="443"/>
      <c r="F57" s="403">
        <f ca="1">F18+F40</f>
        <v>3719669.85</v>
      </c>
      <c r="H57" s="443"/>
      <c r="I57" s="403">
        <f ca="1">I18+I40</f>
        <v>3621265.8899999997</v>
      </c>
      <c r="J57" s="551"/>
      <c r="K57" s="403">
        <f ca="1">I57-F57</f>
        <v>-98403.960000000428</v>
      </c>
      <c r="L57" s="558"/>
      <c r="M57" s="559"/>
      <c r="N57" s="379"/>
      <c r="O57" s="466"/>
      <c r="P57" s="396"/>
      <c r="Q57" s="409"/>
    </row>
    <row r="58" spans="2:17">
      <c r="B58" s="392" t="s">
        <v>257</v>
      </c>
      <c r="C58" s="405" t="s">
        <v>207</v>
      </c>
      <c r="D58" s="409">
        <f ca="1">D41+D19</f>
        <v>23263229.053000003</v>
      </c>
      <c r="E58" s="443"/>
      <c r="F58" s="403">
        <f ca="1">F19+F41</f>
        <v>1174793.06</v>
      </c>
      <c r="H58" s="443"/>
      <c r="I58" s="403">
        <f ca="1">I19+I41</f>
        <v>1143852.97</v>
      </c>
      <c r="J58" s="551"/>
      <c r="K58" s="403">
        <f ca="1">I58-F58</f>
        <v>-30940.090000000084</v>
      </c>
      <c r="L58" s="558"/>
      <c r="M58" s="559"/>
      <c r="N58" s="379"/>
      <c r="O58" s="466"/>
      <c r="P58" s="396"/>
      <c r="Q58" s="409"/>
    </row>
    <row r="59" spans="2:17">
      <c r="B59" s="392" t="s">
        <v>258</v>
      </c>
      <c r="C59" s="405" t="s">
        <v>207</v>
      </c>
      <c r="D59" s="409">
        <f ca="1">D42+D20</f>
        <v>36910718.876000002</v>
      </c>
      <c r="E59" s="443"/>
      <c r="F59" s="433">
        <f ca="1">F20+F42</f>
        <v>1783525.94</v>
      </c>
      <c r="H59" s="459"/>
      <c r="I59" s="433">
        <f ca="1">I20+I42</f>
        <v>1736280.21</v>
      </c>
      <c r="J59" s="551"/>
      <c r="K59" s="403">
        <f ca="1">I59-F59</f>
        <v>-47245.729999999981</v>
      </c>
      <c r="L59" s="463"/>
      <c r="M59" s="559"/>
      <c r="N59" s="379"/>
      <c r="O59" s="466"/>
      <c r="P59" s="396"/>
      <c r="Q59" s="409"/>
    </row>
    <row r="60" spans="2:17">
      <c r="B60" s="293" t="s">
        <v>212</v>
      </c>
      <c r="C60" s="413"/>
      <c r="D60" s="388">
        <f ca="1">SUM(D57:D59)</f>
        <v>96619860.699000001</v>
      </c>
      <c r="E60" s="450"/>
      <c r="F60" s="561">
        <f ca="1">SUM(F51:F59)</f>
        <v>9170038.8448939789</v>
      </c>
      <c r="H60" s="450"/>
      <c r="I60" s="561">
        <f ca="1">SUM(I51:I59)</f>
        <v>9021134.5599999987</v>
      </c>
      <c r="J60" s="551"/>
      <c r="K60" s="561">
        <f ca="1">SUM(K51:K59)</f>
        <v>-148904.28489398037</v>
      </c>
      <c r="L60" s="539">
        <f ca="1">K60/F60</f>
        <v>-1.6238130220886972E-2</v>
      </c>
      <c r="M60" s="559"/>
      <c r="N60" s="379"/>
      <c r="O60" s="466"/>
      <c r="P60" s="396"/>
      <c r="Q60" s="409"/>
    </row>
    <row r="61" spans="2:17">
      <c r="B61" s="425"/>
      <c r="C61" s="413"/>
      <c r="D61" s="395"/>
      <c r="E61" s="450"/>
      <c r="F61" s="550"/>
      <c r="H61" s="450"/>
      <c r="I61" s="550"/>
      <c r="J61" s="551"/>
      <c r="K61" s="403"/>
      <c r="L61" s="558"/>
      <c r="M61" s="559"/>
      <c r="N61" s="379"/>
      <c r="O61" s="466"/>
      <c r="P61" s="396"/>
      <c r="Q61" s="409"/>
    </row>
    <row r="62" spans="2:17">
      <c r="B62" s="263" t="s">
        <v>209</v>
      </c>
      <c r="C62" s="413"/>
      <c r="D62" s="395"/>
      <c r="E62" s="450"/>
      <c r="F62" s="550"/>
      <c r="H62" s="450"/>
      <c r="I62" s="550"/>
      <c r="J62" s="551"/>
      <c r="K62" s="403"/>
      <c r="L62" s="562"/>
      <c r="M62" s="559"/>
      <c r="N62" s="379"/>
      <c r="O62" s="466"/>
      <c r="P62" s="396"/>
      <c r="Q62" s="409"/>
    </row>
    <row r="63" spans="2:17">
      <c r="B63" s="490" t="s">
        <v>242</v>
      </c>
      <c r="C63" s="413"/>
      <c r="D63" s="395">
        <f ca="1">D24</f>
        <v>17139795.438999999</v>
      </c>
      <c r="E63" s="450"/>
      <c r="F63" s="550">
        <f ca="1">F24</f>
        <v>6137589.3487515105</v>
      </c>
      <c r="H63" s="450"/>
      <c r="I63" s="550">
        <f ca="1">I24</f>
        <v>6725827.1282179896</v>
      </c>
      <c r="J63" s="551"/>
      <c r="K63" s="403">
        <f ca="1">I63-F63</f>
        <v>588237.77946647909</v>
      </c>
      <c r="L63" s="558"/>
      <c r="M63" s="559"/>
      <c r="N63" s="379"/>
      <c r="O63" s="466"/>
      <c r="P63" s="396"/>
      <c r="Q63" s="409"/>
    </row>
    <row r="64" spans="2:17">
      <c r="B64" s="490" t="s">
        <v>234</v>
      </c>
      <c r="C64" s="413"/>
      <c r="D64" s="395">
        <f ca="1">D25</f>
        <v>110230.038</v>
      </c>
      <c r="E64" s="450"/>
      <c r="F64" s="550">
        <f ca="1">F25</f>
        <v>115741.5399</v>
      </c>
      <c r="H64" s="450"/>
      <c r="I64" s="550">
        <f ca="1">I25</f>
        <v>115741.5399</v>
      </c>
      <c r="J64" s="551"/>
      <c r="K64" s="403">
        <f ca="1">I64-F64</f>
        <v>0</v>
      </c>
      <c r="L64" s="558"/>
      <c r="M64" s="559"/>
      <c r="N64" s="379"/>
      <c r="O64" s="466"/>
      <c r="P64" s="396"/>
      <c r="Q64" s="409"/>
    </row>
    <row r="65" spans="1:17">
      <c r="B65" s="490" t="s">
        <v>229</v>
      </c>
      <c r="C65" s="405" t="s">
        <v>207</v>
      </c>
      <c r="D65" s="409">
        <f ca="1">D45</f>
        <v>79480065.260000005</v>
      </c>
      <c r="E65" s="450"/>
      <c r="F65" s="550">
        <f ca="1">F45</f>
        <v>55636.045682000004</v>
      </c>
      <c r="H65" s="450"/>
      <c r="I65" s="550">
        <f ca="1">I45</f>
        <v>55636.045682000004</v>
      </c>
      <c r="J65" s="551"/>
      <c r="K65" s="403">
        <f ca="1">I65-F65</f>
        <v>0</v>
      </c>
      <c r="L65" s="558"/>
      <c r="M65" s="559"/>
      <c r="N65" s="379"/>
      <c r="O65" s="466"/>
      <c r="P65" s="396"/>
      <c r="Q65" s="409"/>
    </row>
    <row r="66" spans="1:17">
      <c r="B66" s="478" t="s">
        <v>243</v>
      </c>
      <c r="C66" s="413"/>
      <c r="D66" s="395"/>
      <c r="E66" s="450"/>
      <c r="F66" s="561">
        <f ca="1">SUM(F63:F65)</f>
        <v>6308966.9343335107</v>
      </c>
      <c r="H66" s="450"/>
      <c r="I66" s="561">
        <f ca="1">SUM(I63:I65)</f>
        <v>6897204.7137999898</v>
      </c>
      <c r="J66" s="551"/>
      <c r="K66" s="561">
        <f ca="1">SUM(K63:K65)</f>
        <v>588237.77946647909</v>
      </c>
      <c r="L66" s="539">
        <f ca="1">K66/F66</f>
        <v>9.3238367800800886E-2</v>
      </c>
      <c r="M66" s="559"/>
      <c r="N66" s="379"/>
      <c r="O66" s="466"/>
      <c r="P66" s="396"/>
      <c r="Q66" s="409"/>
    </row>
    <row r="67" spans="1:17">
      <c r="B67" s="425"/>
      <c r="C67" s="413"/>
      <c r="D67" s="395"/>
      <c r="E67" s="450"/>
      <c r="F67" s="550"/>
      <c r="H67" s="450"/>
      <c r="I67" s="550"/>
      <c r="J67" s="551"/>
      <c r="K67" s="403"/>
      <c r="L67" s="558"/>
      <c r="M67" s="559"/>
      <c r="N67" s="379"/>
      <c r="O67" s="396"/>
      <c r="P67" s="396"/>
      <c r="Q67" s="395"/>
    </row>
    <row r="68" spans="1:17">
      <c r="B68" s="392" t="s">
        <v>210</v>
      </c>
      <c r="C68" s="365"/>
      <c r="D68" s="395"/>
      <c r="E68" s="450"/>
      <c r="F68" s="561">
        <f ca="1">F60+F66</f>
        <v>15479005.77922749</v>
      </c>
      <c r="H68" s="450"/>
      <c r="I68" s="561">
        <f ca="1">I60+I66</f>
        <v>15918339.273799989</v>
      </c>
      <c r="J68" s="551"/>
      <c r="K68" s="561">
        <f ca="1">K60+K66</f>
        <v>439333.49457249872</v>
      </c>
      <c r="L68" s="539">
        <f ca="1">K68/F68</f>
        <v>2.8382539604841762E-2</v>
      </c>
      <c r="M68" s="559"/>
      <c r="N68" s="379"/>
    </row>
    <row r="69" spans="1:17">
      <c r="B69" s="427"/>
      <c r="C69" s="545"/>
      <c r="D69" s="546"/>
      <c r="E69" s="563"/>
      <c r="F69" s="433"/>
      <c r="G69" s="546"/>
      <c r="H69" s="548"/>
      <c r="I69" s="564"/>
      <c r="J69" s="565"/>
      <c r="K69" s="433"/>
      <c r="L69" s="481"/>
      <c r="M69" s="559"/>
      <c r="N69" s="379"/>
    </row>
    <row r="70" spans="1:17">
      <c r="A70" s="365"/>
      <c r="B70" s="365"/>
      <c r="C70" s="365"/>
      <c r="D70" s="395"/>
      <c r="E70" s="421"/>
      <c r="F70" s="394"/>
      <c r="H70" s="450"/>
      <c r="I70" s="436"/>
      <c r="J70" s="410"/>
      <c r="K70" s="394"/>
      <c r="L70" s="437"/>
      <c r="M70" s="379"/>
      <c r="N70" s="379"/>
      <c r="O70" s="545"/>
    </row>
    <row r="71" spans="1:17" ht="14.4">
      <c r="B71" s="384" t="s">
        <v>262</v>
      </c>
      <c r="C71" s="526"/>
      <c r="D71" s="388"/>
      <c r="E71" s="527"/>
      <c r="F71" s="387"/>
      <c r="G71" s="388"/>
      <c r="H71" s="529"/>
      <c r="I71" s="471"/>
      <c r="J71" s="530"/>
      <c r="K71" s="387"/>
      <c r="L71" s="390"/>
      <c r="M71" s="379"/>
      <c r="N71" s="566"/>
      <c r="O71" s="567" t="s">
        <v>263</v>
      </c>
    </row>
    <row r="72" spans="1:17">
      <c r="B72" s="392"/>
      <c r="C72" s="365"/>
      <c r="D72" s="395"/>
      <c r="E72" s="421"/>
      <c r="F72" s="394"/>
      <c r="G72" s="446"/>
      <c r="H72" s="450"/>
      <c r="I72" s="436"/>
      <c r="J72" s="410"/>
      <c r="K72" s="394"/>
      <c r="L72" s="532"/>
      <c r="M72" s="379"/>
      <c r="N72" s="566"/>
      <c r="O72" s="448">
        <f ca="1">'Rate Spread - Margin'!J17</f>
        <v>-36090.447132685651</v>
      </c>
    </row>
    <row r="73" spans="1:17">
      <c r="B73" s="478" t="s">
        <v>204</v>
      </c>
      <c r="C73" s="533" t="s">
        <v>205</v>
      </c>
      <c r="D73" s="401">
        <f ca="1">'Norm Rev@2016 PGA Rates'!R319+'Norm Rev@2016 PGA Rates'!R668</f>
        <v>2858.9139747435988</v>
      </c>
      <c r="E73" s="402">
        <f ca="1">'Norm Rev@2016 PGA Rates'!Q305</f>
        <v>144.01</v>
      </c>
      <c r="F73" s="394">
        <f ca="1">ROUND(D73*E73,2)</f>
        <v>411712.2</v>
      </c>
      <c r="H73" s="485">
        <f ca="1">ROUND(E73*(1+$O$79),2)</f>
        <v>139.36000000000001</v>
      </c>
      <c r="I73" s="436">
        <f ca="1">ROUND(D73*H73,2)</f>
        <v>398418.25</v>
      </c>
      <c r="J73" s="410"/>
      <c r="K73" s="394">
        <f ca="1">I73-F73</f>
        <v>-13293.950000000012</v>
      </c>
      <c r="L73" s="532"/>
      <c r="M73" s="379"/>
      <c r="N73" s="534"/>
      <c r="O73" s="408" t="s">
        <v>208</v>
      </c>
      <c r="Q73" s="170">
        <f ca="1">H73/E73-1</f>
        <v>-3.2289424345531392E-2</v>
      </c>
    </row>
    <row r="74" spans="1:17">
      <c r="B74" s="490" t="s">
        <v>234</v>
      </c>
      <c r="C74" s="405" t="s">
        <v>235</v>
      </c>
      <c r="D74" s="401">
        <f ca="1">'Norm Rev@2016 PGA Rates'!R324+'Norm Rev@2016 PGA Rates'!R673</f>
        <v>84423.830999999991</v>
      </c>
      <c r="E74" s="402">
        <f ca="1">'Norm Rev@2016 PGA Rates'!Q312</f>
        <v>1.1499999999999999</v>
      </c>
      <c r="F74" s="394">
        <f ca="1">ROUND(D74*E74,2)</f>
        <v>97087.41</v>
      </c>
      <c r="H74" s="402">
        <f>'COS Results (Demand Chrg)'!K26</f>
        <v>1.22</v>
      </c>
      <c r="I74" s="436">
        <f ca="1">ROUND(D74*H74,2)</f>
        <v>102997.07</v>
      </c>
      <c r="J74" s="410"/>
      <c r="K74" s="394">
        <f ca="1">I74-F74</f>
        <v>5909.6600000000035</v>
      </c>
      <c r="L74" s="532"/>
      <c r="M74" s="379"/>
      <c r="N74" s="379"/>
      <c r="O74" s="535">
        <f ca="1">K81+K100-O72</f>
        <v>-73.622867314545147</v>
      </c>
      <c r="Q74" s="170">
        <f ca="1">H74/E74-1</f>
        <v>6.0869565217391397E-2</v>
      </c>
    </row>
    <row r="75" spans="1:17">
      <c r="B75" s="392" t="s">
        <v>227</v>
      </c>
      <c r="C75" s="405" t="s">
        <v>207</v>
      </c>
      <c r="D75" s="395">
        <f ca="1">D81</f>
        <v>9926029.5299999993</v>
      </c>
      <c r="E75" s="406">
        <f ca="1">'Norm Rev@2016 PGA Rates'!Q310</f>
        <v>6.8100000000000001E-3</v>
      </c>
      <c r="F75" s="394">
        <f ca="1">ROUND(D75*E75,2)</f>
        <v>67596.259999999995</v>
      </c>
      <c r="H75" s="406">
        <f>'COS Results (Procurement Chrg)'!G28</f>
        <v>9.0699999999999999E-3</v>
      </c>
      <c r="I75" s="436">
        <f ca="1">ROUND(D81*H75,2)</f>
        <v>90029.09</v>
      </c>
      <c r="J75" s="410"/>
      <c r="K75" s="394">
        <f ca="1">I75-F75</f>
        <v>22432.83</v>
      </c>
      <c r="L75" s="532"/>
      <c r="M75" s="379"/>
      <c r="N75" s="379"/>
      <c r="Q75" s="170">
        <f ca="1">H75/E75-1</f>
        <v>0.33186490455212914</v>
      </c>
    </row>
    <row r="76" spans="1:17">
      <c r="B76" s="490" t="s">
        <v>255</v>
      </c>
      <c r="C76" s="365"/>
      <c r="D76" s="395"/>
      <c r="E76" s="406"/>
      <c r="F76" s="553">
        <f ca="1">'Norm Rev@2016 PGA Rates'!R339+'Norm Rev@2016 PGA Rates'!R688</f>
        <v>32304.22</v>
      </c>
      <c r="H76" s="459"/>
      <c r="I76" s="554">
        <f ca="1">F76</f>
        <v>32304.22</v>
      </c>
      <c r="J76" s="568"/>
      <c r="K76" s="394">
        <f ca="1">I76-F76</f>
        <v>0</v>
      </c>
      <c r="L76" s="532"/>
      <c r="M76" s="379"/>
      <c r="N76" s="379"/>
      <c r="O76" s="537"/>
    </row>
    <row r="77" spans="1:17">
      <c r="B77" s="392"/>
      <c r="C77" s="365"/>
      <c r="D77" s="395"/>
      <c r="E77" s="406"/>
      <c r="F77" s="394"/>
      <c r="H77" s="459"/>
      <c r="I77" s="436"/>
      <c r="J77" s="410"/>
      <c r="K77" s="394"/>
      <c r="L77" s="532"/>
      <c r="M77" s="379"/>
      <c r="N77" s="534"/>
      <c r="O77" s="248"/>
      <c r="P77" s="501"/>
      <c r="Q77" s="501"/>
    </row>
    <row r="78" spans="1:17">
      <c r="B78" s="490" t="s">
        <v>236</v>
      </c>
      <c r="C78" s="365"/>
      <c r="D78" s="395"/>
      <c r="E78" s="406"/>
      <c r="F78" s="394"/>
      <c r="H78" s="459"/>
      <c r="I78" s="436"/>
      <c r="J78" s="410"/>
      <c r="K78" s="394"/>
      <c r="L78" s="532"/>
      <c r="M78" s="379"/>
      <c r="N78" s="534"/>
      <c r="O78" s="569"/>
      <c r="P78" s="248"/>
      <c r="Q78" s="501"/>
    </row>
    <row r="79" spans="1:17">
      <c r="B79" s="445" t="s">
        <v>264</v>
      </c>
      <c r="C79" s="466" t="s">
        <v>207</v>
      </c>
      <c r="D79" s="401">
        <f ca="1">'Norm Rev@2016 PGA Rates'!R670+'Norm Rev@2016 PGA Rates'!R321</f>
        <v>2175439.4739999999</v>
      </c>
      <c r="E79" s="406">
        <f ca="1">'Norm Rev@2016 PGA Rates'!Q307</f>
        <v>0.19916</v>
      </c>
      <c r="F79" s="394">
        <f ca="1">ROUND(D79*E79,2)</f>
        <v>433260.53</v>
      </c>
      <c r="H79" s="407">
        <f ca="1">ROUND(E79*(1+$O$79),5)</f>
        <v>0.19273999999999999</v>
      </c>
      <c r="I79" s="436">
        <f ca="1">ROUND(D79*H79,2)</f>
        <v>419294.2</v>
      </c>
      <c r="J79" s="410"/>
      <c r="K79" s="394">
        <f ca="1">I79-F79</f>
        <v>-13966.330000000016</v>
      </c>
      <c r="L79" s="532"/>
      <c r="M79" s="379"/>
      <c r="N79" s="379"/>
      <c r="O79" s="290">
        <v>-3.226024143962801E-2</v>
      </c>
      <c r="P79" s="501"/>
      <c r="Q79" s="170">
        <f ca="1">H79/E79-1</f>
        <v>-3.2235388632255502E-2</v>
      </c>
    </row>
    <row r="80" spans="1:17" ht="12.75" customHeight="1">
      <c r="B80" s="445" t="s">
        <v>265</v>
      </c>
      <c r="C80" s="466" t="s">
        <v>207</v>
      </c>
      <c r="D80" s="401">
        <f ca="1">'Norm Rev@2016 PGA Rates'!R322+'Norm Rev@2016 PGA Rates'!R671</f>
        <v>7750590.0559999999</v>
      </c>
      <c r="E80" s="406">
        <f ca="1">'Norm Rev@2016 PGA Rates'!Q308</f>
        <v>0.14119999999999999</v>
      </c>
      <c r="F80" s="394">
        <f ca="1">ROUND(D80*E80,2)</f>
        <v>1094383.32</v>
      </c>
      <c r="H80" s="407">
        <f ca="1">ROUND(E80*(1+$O$79),5)</f>
        <v>0.13664000000000001</v>
      </c>
      <c r="I80" s="436">
        <f ca="1">ROUND(D80*H80,2)</f>
        <v>1059040.6299999999</v>
      </c>
      <c r="J80" s="410"/>
      <c r="K80" s="394">
        <f ca="1">I80-F80</f>
        <v>-35342.690000000177</v>
      </c>
      <c r="L80" s="532"/>
      <c r="M80" s="379"/>
      <c r="N80" s="379"/>
      <c r="O80" s="569"/>
      <c r="P80" s="501"/>
      <c r="Q80" s="170">
        <f ca="1">H80/E80-1</f>
        <v>-3.2294617563739192E-2</v>
      </c>
    </row>
    <row r="81" spans="1:17" ht="12.75" customHeight="1">
      <c r="B81" s="293" t="s">
        <v>212</v>
      </c>
      <c r="C81" s="405" t="s">
        <v>207</v>
      </c>
      <c r="D81" s="388">
        <f ca="1">SUM(D79:D80)</f>
        <v>9926029.5299999993</v>
      </c>
      <c r="E81" s="570"/>
      <c r="F81" s="471">
        <f ca="1">SUM(F73:F80)</f>
        <v>2136343.94</v>
      </c>
      <c r="H81" s="450"/>
      <c r="I81" s="471">
        <f ca="1">SUM(I73:I80)</f>
        <v>2102083.46</v>
      </c>
      <c r="J81" s="410"/>
      <c r="K81" s="471">
        <f ca="1">SUM(K73:K80)</f>
        <v>-34260.4800000002</v>
      </c>
      <c r="L81" s="531">
        <f ca="1">K81/F81</f>
        <v>-1.6036968279555305E-2</v>
      </c>
      <c r="M81" s="379"/>
      <c r="N81" s="379"/>
      <c r="O81" s="500"/>
      <c r="P81" s="501"/>
      <c r="Q81" s="502"/>
    </row>
    <row r="82" spans="1:17">
      <c r="B82" s="425"/>
      <c r="C82" s="413"/>
      <c r="D82" s="395"/>
      <c r="E82" s="570"/>
      <c r="F82" s="436"/>
      <c r="H82" s="450"/>
      <c r="I82" s="436"/>
      <c r="J82" s="410"/>
      <c r="K82" s="394"/>
      <c r="L82" s="397"/>
      <c r="M82" s="379"/>
      <c r="N82" s="544"/>
      <c r="O82" s="541"/>
      <c r="P82" s="501"/>
      <c r="Q82" s="502"/>
    </row>
    <row r="83" spans="1:17">
      <c r="B83" s="263" t="s">
        <v>209</v>
      </c>
      <c r="C83" s="413"/>
      <c r="D83" s="395"/>
      <c r="E83" s="570"/>
      <c r="F83" s="436"/>
      <c r="H83" s="450"/>
      <c r="I83" s="436"/>
      <c r="J83" s="410"/>
      <c r="K83" s="394"/>
      <c r="L83" s="397"/>
      <c r="M83" s="379"/>
      <c r="N83" s="379"/>
    </row>
    <row r="84" spans="1:17">
      <c r="B84" s="490" t="s">
        <v>242</v>
      </c>
      <c r="C84" s="405" t="s">
        <v>207</v>
      </c>
      <c r="D84" s="542">
        <f ca="1">D81</f>
        <v>9926029.5299999993</v>
      </c>
      <c r="E84" s="406">
        <f ca="1">'Norm Rev@2016 PGA Rates'!Q315</f>
        <v>0.34773999999999999</v>
      </c>
      <c r="F84" s="436">
        <f ca="1">+D84*E84</f>
        <v>3451677.5087621999</v>
      </c>
      <c r="G84" s="543"/>
      <c r="H84" s="406">
        <f>'Gas 101 Rates'!K46</f>
        <v>0.39258999999999999</v>
      </c>
      <c r="I84" s="436">
        <f ca="1">+D84*H84</f>
        <v>3896859.9331826996</v>
      </c>
      <c r="J84" s="410"/>
      <c r="K84" s="394">
        <f ca="1">I84-F84</f>
        <v>445182.42442049971</v>
      </c>
      <c r="L84" s="532"/>
      <c r="M84" s="379"/>
      <c r="N84" s="379"/>
      <c r="O84" s="541"/>
      <c r="P84" s="501"/>
      <c r="Q84" s="502"/>
    </row>
    <row r="85" spans="1:17">
      <c r="B85" s="490" t="s">
        <v>234</v>
      </c>
      <c r="C85" s="405" t="s">
        <v>235</v>
      </c>
      <c r="D85" s="542">
        <f ca="1">D74</f>
        <v>84423.830999999991</v>
      </c>
      <c r="E85" s="402">
        <f ca="1">'Norm Rev@2016 PGA Rates'!Q313</f>
        <v>1.05</v>
      </c>
      <c r="F85" s="436">
        <f ca="1">D85*E85</f>
        <v>88645.022549999994</v>
      </c>
      <c r="G85" s="543"/>
      <c r="H85" s="402">
        <f>'Gas 101 Rates'!K37</f>
        <v>1.05</v>
      </c>
      <c r="I85" s="436">
        <f ca="1">D85*H85</f>
        <v>88645.022549999994</v>
      </c>
      <c r="J85" s="410"/>
      <c r="K85" s="394">
        <f ca="1">I85-F85</f>
        <v>0</v>
      </c>
      <c r="L85" s="397"/>
      <c r="M85" s="379"/>
      <c r="N85" s="379"/>
    </row>
    <row r="86" spans="1:17">
      <c r="B86" s="478" t="s">
        <v>243</v>
      </c>
      <c r="C86" s="413"/>
      <c r="D86" s="396"/>
      <c r="E86" s="479"/>
      <c r="F86" s="471">
        <f ca="1">SUM(F84:F85)</f>
        <v>3540322.5313121998</v>
      </c>
      <c r="G86" s="396"/>
      <c r="H86" s="450"/>
      <c r="I86" s="471">
        <f ca="1">SUM(I84:I85)</f>
        <v>3985504.9557326995</v>
      </c>
      <c r="J86" s="479"/>
      <c r="K86" s="471">
        <f ca="1">SUM(K84:K85)</f>
        <v>445182.42442049971</v>
      </c>
      <c r="L86" s="531">
        <f ca="1">ROUND(K86/F86,5)</f>
        <v>0.12575</v>
      </c>
      <c r="M86" s="379"/>
      <c r="N86" s="379"/>
    </row>
    <row r="87" spans="1:17">
      <c r="B87" s="392"/>
      <c r="C87" s="365"/>
      <c r="D87" s="395"/>
      <c r="E87" s="421"/>
      <c r="F87" s="436"/>
      <c r="H87" s="450"/>
      <c r="I87" s="436"/>
      <c r="J87" s="410"/>
      <c r="K87" s="394"/>
      <c r="L87" s="397"/>
      <c r="M87" s="379"/>
      <c r="N87" s="379"/>
    </row>
    <row r="88" spans="1:17" s="365" customFormat="1">
      <c r="B88" s="392" t="s">
        <v>210</v>
      </c>
      <c r="D88" s="395"/>
      <c r="E88" s="479"/>
      <c r="F88" s="471">
        <f ca="1">F86+F81</f>
        <v>5676666.4713121997</v>
      </c>
      <c r="G88" s="395"/>
      <c r="H88" s="450"/>
      <c r="I88" s="471">
        <f ca="1">I86+I81</f>
        <v>6087588.4157326994</v>
      </c>
      <c r="J88" s="410"/>
      <c r="K88" s="471">
        <f ca="1">K86+K81</f>
        <v>410921.94442049949</v>
      </c>
      <c r="L88" s="531">
        <f ca="1">K88/F88</f>
        <v>7.238789639961217E-2</v>
      </c>
      <c r="M88" s="379"/>
      <c r="N88" s="379"/>
    </row>
    <row r="89" spans="1:17">
      <c r="A89" s="365"/>
      <c r="B89" s="427"/>
      <c r="C89" s="545"/>
      <c r="D89" s="491"/>
      <c r="E89" s="571"/>
      <c r="F89" s="433"/>
      <c r="G89" s="546"/>
      <c r="H89" s="548"/>
      <c r="I89" s="564"/>
      <c r="J89" s="549"/>
      <c r="K89" s="434"/>
      <c r="L89" s="572"/>
      <c r="M89" s="379"/>
      <c r="N89" s="379"/>
    </row>
    <row r="90" spans="1:17" s="365" customFormat="1">
      <c r="D90" s="409"/>
      <c r="E90" s="573"/>
      <c r="F90" s="403"/>
      <c r="G90" s="395"/>
      <c r="H90" s="450"/>
      <c r="I90" s="550"/>
      <c r="J90" s="410"/>
      <c r="K90" s="394"/>
      <c r="L90" s="574"/>
      <c r="M90" s="379"/>
      <c r="N90" s="379"/>
    </row>
    <row r="91" spans="1:17">
      <c r="A91" s="365"/>
      <c r="B91" s="384" t="s">
        <v>266</v>
      </c>
      <c r="C91" s="526"/>
      <c r="D91" s="388"/>
      <c r="E91" s="527"/>
      <c r="F91" s="387"/>
      <c r="G91" s="388"/>
      <c r="H91" s="529"/>
      <c r="I91" s="471"/>
      <c r="J91" s="530"/>
      <c r="K91" s="387"/>
      <c r="L91" s="390"/>
      <c r="M91" s="379"/>
      <c r="N91" s="379"/>
    </row>
    <row r="92" spans="1:17">
      <c r="A92" s="365"/>
      <c r="B92" s="392"/>
      <c r="C92" s="365"/>
      <c r="D92" s="395"/>
      <c r="E92" s="421"/>
      <c r="F92" s="394"/>
      <c r="G92" s="446"/>
      <c r="H92" s="450"/>
      <c r="I92" s="436"/>
      <c r="J92" s="410"/>
      <c r="K92" s="394"/>
      <c r="L92" s="532"/>
      <c r="M92" s="379"/>
      <c r="N92" s="379"/>
    </row>
    <row r="93" spans="1:17">
      <c r="A93" s="365"/>
      <c r="B93" s="478" t="s">
        <v>204</v>
      </c>
      <c r="C93" s="533" t="s">
        <v>205</v>
      </c>
      <c r="D93" s="401">
        <f ca="1">'Norm Rev@2016 PGA Rates'!R542</f>
        <v>49</v>
      </c>
      <c r="E93" s="402">
        <f ca="1">'Norm Rev@2016 PGA Rates'!Q533</f>
        <v>458.22</v>
      </c>
      <c r="F93" s="394">
        <f ca="1">ROUND(D93*E93,2)</f>
        <v>22452.78</v>
      </c>
      <c r="H93" s="485">
        <f ca="1">ROUND(E93*(1+$O$79),2)</f>
        <v>443.44</v>
      </c>
      <c r="I93" s="436">
        <f ca="1">ROUND(D93*H93,2)</f>
        <v>21728.560000000001</v>
      </c>
      <c r="J93" s="410"/>
      <c r="K93" s="394">
        <f ca="1">I93-F93</f>
        <v>-724.21999999999753</v>
      </c>
      <c r="L93" s="532"/>
      <c r="M93" s="379"/>
      <c r="N93" s="379"/>
      <c r="Q93" s="170">
        <f ca="1">H93/E93-1</f>
        <v>-3.2255248570555728E-2</v>
      </c>
    </row>
    <row r="94" spans="1:17">
      <c r="A94" s="365"/>
      <c r="B94" s="490" t="s">
        <v>234</v>
      </c>
      <c r="C94" s="405" t="s">
        <v>235</v>
      </c>
      <c r="D94" s="401">
        <f ca="1">'Norm Rev@2016 PGA Rates'!R547</f>
        <v>8250</v>
      </c>
      <c r="E94" s="402">
        <f ca="1">'Norm Rev@2016 PGA Rates'!Q538</f>
        <v>1.1499999999999999</v>
      </c>
      <c r="F94" s="394">
        <f ca="1">ROUND(D94*E94,2)</f>
        <v>9487.5</v>
      </c>
      <c r="H94" s="485">
        <f>H74</f>
        <v>1.22</v>
      </c>
      <c r="I94" s="436">
        <f ca="1">ROUND(D94*H94,2)</f>
        <v>10065</v>
      </c>
      <c r="J94" s="410"/>
      <c r="K94" s="394">
        <f ca="1">I94-F94</f>
        <v>577.5</v>
      </c>
      <c r="L94" s="532"/>
      <c r="M94" s="379"/>
      <c r="N94" s="379"/>
      <c r="Q94" s="170">
        <f ca="1">H94/E94-1</f>
        <v>6.0869565217391397E-2</v>
      </c>
    </row>
    <row r="95" spans="1:17">
      <c r="A95" s="365"/>
      <c r="B95" s="490" t="s">
        <v>255</v>
      </c>
      <c r="C95" s="365"/>
      <c r="D95" s="401"/>
      <c r="E95" s="406"/>
      <c r="F95" s="553">
        <f ca="1">'Norm Rev@2016 PGA Rates'!R558</f>
        <v>0</v>
      </c>
      <c r="H95" s="459"/>
      <c r="I95" s="554">
        <f ca="1">F95</f>
        <v>0</v>
      </c>
      <c r="J95" s="568"/>
      <c r="K95" s="394">
        <f ca="1">I95-F95</f>
        <v>0</v>
      </c>
      <c r="L95" s="532"/>
      <c r="M95" s="379"/>
      <c r="N95" s="379"/>
    </row>
    <row r="96" spans="1:17">
      <c r="A96" s="365"/>
      <c r="B96" s="392"/>
      <c r="C96" s="365"/>
      <c r="D96" s="401"/>
      <c r="E96" s="406"/>
      <c r="F96" s="394"/>
      <c r="H96" s="459"/>
      <c r="I96" s="436"/>
      <c r="J96" s="410"/>
      <c r="K96" s="394"/>
      <c r="L96" s="532"/>
      <c r="M96" s="379"/>
      <c r="N96" s="379"/>
    </row>
    <row r="97" spans="1:17">
      <c r="A97" s="365"/>
      <c r="B97" s="490" t="s">
        <v>236</v>
      </c>
      <c r="C97" s="365"/>
      <c r="D97" s="401"/>
      <c r="E97" s="406"/>
      <c r="F97" s="394"/>
      <c r="H97" s="459"/>
      <c r="I97" s="436"/>
      <c r="J97" s="410"/>
      <c r="K97" s="394"/>
      <c r="L97" s="532"/>
      <c r="M97" s="379"/>
      <c r="N97" s="379"/>
    </row>
    <row r="98" spans="1:17">
      <c r="A98" s="365"/>
      <c r="B98" s="445" t="s">
        <v>264</v>
      </c>
      <c r="C98" s="466" t="s">
        <v>207</v>
      </c>
      <c r="D98" s="401">
        <f ca="1">'Norm Rev@2016 PGA Rates'!R544</f>
        <v>31000</v>
      </c>
      <c r="E98" s="406">
        <f ca="1">'Norm Rev@2016 PGA Rates'!Q535</f>
        <v>0.19916</v>
      </c>
      <c r="F98" s="394">
        <f ca="1">ROUND(D98*E98,2)</f>
        <v>6173.96</v>
      </c>
      <c r="H98" s="407">
        <f ca="1">H79</f>
        <v>0.19273999999999999</v>
      </c>
      <c r="I98" s="436">
        <f ca="1">ROUND(D98*H98,2)</f>
        <v>5974.94</v>
      </c>
      <c r="J98" s="410"/>
      <c r="K98" s="394">
        <f ca="1">I98-F98</f>
        <v>-199.02000000000044</v>
      </c>
      <c r="L98" s="532"/>
      <c r="M98" s="379"/>
      <c r="N98" s="379"/>
      <c r="Q98" s="170">
        <f ca="1">H98/E98-1</f>
        <v>-3.2235388632255502E-2</v>
      </c>
    </row>
    <row r="99" spans="1:17">
      <c r="A99" s="365"/>
      <c r="B99" s="445" t="s">
        <v>265</v>
      </c>
      <c r="C99" s="466" t="s">
        <v>207</v>
      </c>
      <c r="D99" s="401">
        <f ca="1">'Norm Rev@2016 PGA Rates'!R545</f>
        <v>341634.3</v>
      </c>
      <c r="E99" s="406">
        <f ca="1">'Norm Rev@2016 PGA Rates'!Q536</f>
        <v>0.14119999999999999</v>
      </c>
      <c r="F99" s="394">
        <f ca="1">ROUND(D99*E99,2)</f>
        <v>48238.76</v>
      </c>
      <c r="H99" s="407">
        <f ca="1">H80</f>
        <v>0.13664000000000001</v>
      </c>
      <c r="I99" s="436">
        <f ca="1">ROUND(D99*H99,2)</f>
        <v>46680.91</v>
      </c>
      <c r="J99" s="410"/>
      <c r="K99" s="394">
        <f ca="1">I99-F99</f>
        <v>-1557.8499999999985</v>
      </c>
      <c r="L99" s="532"/>
      <c r="M99" s="379"/>
      <c r="N99" s="379"/>
      <c r="Q99" s="170">
        <f ca="1">H99/E99-1</f>
        <v>-3.2294617563739192E-2</v>
      </c>
    </row>
    <row r="100" spans="1:17">
      <c r="A100" s="365"/>
      <c r="B100" s="293" t="s">
        <v>212</v>
      </c>
      <c r="C100" s="405" t="s">
        <v>207</v>
      </c>
      <c r="D100" s="388">
        <f ca="1">SUM(D98:D99)</f>
        <v>372634.3</v>
      </c>
      <c r="E100" s="570"/>
      <c r="F100" s="471">
        <f ca="1">SUM(F93:F99)</f>
        <v>86353</v>
      </c>
      <c r="H100" s="450"/>
      <c r="I100" s="471">
        <f ca="1">SUM(I93:I99)</f>
        <v>84449.41</v>
      </c>
      <c r="J100" s="410"/>
      <c r="K100" s="471">
        <f ca="1">SUM(K93:K99)</f>
        <v>-1903.5899999999965</v>
      </c>
      <c r="L100" s="531"/>
      <c r="M100" s="379"/>
      <c r="N100" s="379"/>
    </row>
    <row r="101" spans="1:17">
      <c r="A101" s="365"/>
      <c r="B101" s="425"/>
      <c r="C101" s="413"/>
      <c r="D101" s="395"/>
      <c r="E101" s="570"/>
      <c r="F101" s="436"/>
      <c r="H101" s="450"/>
      <c r="I101" s="436"/>
      <c r="J101" s="410"/>
      <c r="K101" s="394"/>
      <c r="L101" s="397"/>
      <c r="M101" s="379"/>
      <c r="N101" s="379"/>
    </row>
    <row r="102" spans="1:17">
      <c r="A102" s="365"/>
      <c r="B102" s="490" t="s">
        <v>229</v>
      </c>
      <c r="C102" s="405" t="s">
        <v>207</v>
      </c>
      <c r="D102" s="542">
        <f ca="1">D100</f>
        <v>372634.3</v>
      </c>
      <c r="E102" s="406">
        <f ca="1">'Norm Rev@2016 PGA Rates'!Q537</f>
        <v>6.9999999999999999E-4</v>
      </c>
      <c r="F102" s="436">
        <f ca="1">E102*D102</f>
        <v>260.84400999999997</v>
      </c>
      <c r="G102" s="543"/>
      <c r="H102" s="443">
        <v>6.9999999999999999E-4</v>
      </c>
      <c r="I102" s="394">
        <f ca="1">H102*D102</f>
        <v>260.84400999999997</v>
      </c>
      <c r="J102" s="410"/>
      <c r="K102" s="394">
        <f ca="1">I102-F102</f>
        <v>0</v>
      </c>
      <c r="L102" s="532"/>
      <c r="M102" s="379"/>
      <c r="N102" s="379"/>
    </row>
    <row r="103" spans="1:17">
      <c r="A103" s="365"/>
      <c r="B103" s="478" t="s">
        <v>210</v>
      </c>
      <c r="C103" s="365"/>
      <c r="D103" s="395"/>
      <c r="E103" s="442"/>
      <c r="F103" s="471">
        <f ca="1">F102+F100</f>
        <v>86613.844010000001</v>
      </c>
      <c r="G103" s="471"/>
      <c r="H103" s="450"/>
      <c r="I103" s="471">
        <f ca="1">I102+I100</f>
        <v>84710.254010000004</v>
      </c>
      <c r="J103" s="479"/>
      <c r="K103" s="471">
        <f ca="1">K102+K100</f>
        <v>-1903.5899999999965</v>
      </c>
      <c r="L103" s="390"/>
      <c r="M103" s="379"/>
      <c r="N103" s="379"/>
    </row>
    <row r="104" spans="1:17">
      <c r="A104" s="365"/>
      <c r="B104" s="427"/>
      <c r="C104" s="545"/>
      <c r="D104" s="546"/>
      <c r="E104" s="547"/>
      <c r="F104" s="434"/>
      <c r="G104" s="546"/>
      <c r="H104" s="548"/>
      <c r="I104" s="557"/>
      <c r="J104" s="549"/>
      <c r="K104" s="434"/>
      <c r="L104" s="435"/>
      <c r="M104" s="379"/>
      <c r="N104" s="379"/>
    </row>
    <row r="105" spans="1:17" s="365" customFormat="1">
      <c r="D105" s="409"/>
      <c r="E105" s="573"/>
      <c r="F105" s="403"/>
      <c r="G105" s="395"/>
      <c r="H105" s="450"/>
      <c r="I105" s="550"/>
      <c r="J105" s="410"/>
      <c r="K105" s="394"/>
      <c r="L105" s="574"/>
      <c r="M105" s="379"/>
      <c r="N105" s="379"/>
    </row>
    <row r="106" spans="1:17">
      <c r="A106" s="365"/>
      <c r="B106" s="384" t="s">
        <v>267</v>
      </c>
      <c r="C106" s="526"/>
      <c r="D106" s="388"/>
      <c r="E106" s="527"/>
      <c r="F106" s="387"/>
      <c r="G106" s="388"/>
      <c r="H106" s="529"/>
      <c r="I106" s="471"/>
      <c r="J106" s="530"/>
      <c r="K106" s="387"/>
      <c r="L106" s="390"/>
      <c r="M106" s="379"/>
      <c r="N106" s="379"/>
    </row>
    <row r="107" spans="1:17">
      <c r="A107" s="365"/>
      <c r="B107" s="392"/>
      <c r="C107" s="365"/>
      <c r="D107" s="395"/>
      <c r="E107" s="421"/>
      <c r="F107" s="394"/>
      <c r="G107" s="446"/>
      <c r="H107" s="450"/>
      <c r="I107" s="436"/>
      <c r="J107" s="410"/>
      <c r="K107" s="394"/>
      <c r="L107" s="532"/>
      <c r="M107" s="379"/>
      <c r="N107" s="379"/>
    </row>
    <row r="108" spans="1:17">
      <c r="A108" s="365"/>
      <c r="B108" s="478" t="s">
        <v>204</v>
      </c>
      <c r="C108" s="533" t="s">
        <v>205</v>
      </c>
      <c r="D108" s="409">
        <f ca="1">D73+D93</f>
        <v>2907.9139747435988</v>
      </c>
      <c r="E108" s="442"/>
      <c r="F108" s="394">
        <f ca="1">F73+F93</f>
        <v>434164.98</v>
      </c>
      <c r="H108" s="442"/>
      <c r="I108" s="394">
        <f ca="1">I73+I93</f>
        <v>420146.81</v>
      </c>
      <c r="J108" s="410"/>
      <c r="K108" s="394">
        <f ca="1">I108-F108</f>
        <v>-14018.169999999984</v>
      </c>
      <c r="L108" s="532"/>
      <c r="M108" s="379"/>
      <c r="N108" s="379"/>
    </row>
    <row r="109" spans="1:17">
      <c r="A109" s="365"/>
      <c r="B109" s="490" t="s">
        <v>234</v>
      </c>
      <c r="C109" s="405" t="s">
        <v>235</v>
      </c>
      <c r="D109" s="409">
        <f ca="1">D74+D94</f>
        <v>92673.830999999991</v>
      </c>
      <c r="E109" s="442"/>
      <c r="F109" s="394">
        <f ca="1">F74+F94</f>
        <v>106574.91</v>
      </c>
      <c r="H109" s="442"/>
      <c r="I109" s="394">
        <f ca="1">I74+I94</f>
        <v>113062.07</v>
      </c>
      <c r="J109" s="410"/>
      <c r="K109" s="394">
        <f ca="1">I109-F109</f>
        <v>6487.1600000000035</v>
      </c>
      <c r="L109" s="532"/>
      <c r="M109" s="379"/>
      <c r="N109" s="379"/>
    </row>
    <row r="110" spans="1:17">
      <c r="A110" s="365"/>
      <c r="B110" s="392" t="s">
        <v>227</v>
      </c>
      <c r="C110" s="405" t="s">
        <v>207</v>
      </c>
      <c r="D110" s="409">
        <f ca="1">D75</f>
        <v>9926029.5299999993</v>
      </c>
      <c r="E110" s="443"/>
      <c r="F110" s="394">
        <f ca="1">F75</f>
        <v>67596.259999999995</v>
      </c>
      <c r="H110" s="443"/>
      <c r="I110" s="394">
        <f ca="1">I75</f>
        <v>90029.09</v>
      </c>
      <c r="J110" s="410"/>
      <c r="K110" s="394">
        <f ca="1">I110-F110</f>
        <v>22432.83</v>
      </c>
      <c r="L110" s="532"/>
      <c r="M110" s="379"/>
      <c r="N110" s="379"/>
    </row>
    <row r="111" spans="1:17">
      <c r="A111" s="365"/>
      <c r="B111" s="490" t="s">
        <v>255</v>
      </c>
      <c r="C111" s="365"/>
      <c r="D111" s="395"/>
      <c r="E111" s="443"/>
      <c r="F111" s="554">
        <f ca="1">F76+F95</f>
        <v>32304.22</v>
      </c>
      <c r="H111" s="459"/>
      <c r="I111" s="554">
        <f ca="1">I76+I95</f>
        <v>32304.22</v>
      </c>
      <c r="J111" s="568"/>
      <c r="K111" s="394">
        <f ca="1">I111-F111</f>
        <v>0</v>
      </c>
      <c r="L111" s="532"/>
      <c r="M111" s="379"/>
      <c r="N111" s="379"/>
    </row>
    <row r="112" spans="1:17">
      <c r="A112" s="365"/>
      <c r="B112" s="392"/>
      <c r="C112" s="365"/>
      <c r="D112" s="395"/>
      <c r="E112" s="443"/>
      <c r="F112" s="394"/>
      <c r="H112" s="459"/>
      <c r="I112" s="394"/>
      <c r="J112" s="410"/>
      <c r="K112" s="394"/>
      <c r="L112" s="532"/>
      <c r="M112" s="379"/>
      <c r="N112" s="379"/>
    </row>
    <row r="113" spans="1:15">
      <c r="A113" s="365"/>
      <c r="B113" s="490" t="s">
        <v>236</v>
      </c>
      <c r="C113" s="365"/>
      <c r="D113" s="395"/>
      <c r="E113" s="443"/>
      <c r="F113" s="394"/>
      <c r="H113" s="459"/>
      <c r="I113" s="394"/>
      <c r="J113" s="410"/>
      <c r="K113" s="394"/>
      <c r="L113" s="532"/>
      <c r="M113" s="379"/>
      <c r="N113" s="379"/>
    </row>
    <row r="114" spans="1:15">
      <c r="A114" s="365"/>
      <c r="B114" s="445" t="s">
        <v>264</v>
      </c>
      <c r="C114" s="466" t="s">
        <v>207</v>
      </c>
      <c r="D114" s="409">
        <f ca="1">D79+D98</f>
        <v>2206439.4739999999</v>
      </c>
      <c r="E114" s="443"/>
      <c r="F114" s="394">
        <f ca="1">F79+F98</f>
        <v>439434.49000000005</v>
      </c>
      <c r="H114" s="407"/>
      <c r="I114" s="394">
        <f ca="1">I79+I98</f>
        <v>425269.14</v>
      </c>
      <c r="J114" s="410"/>
      <c r="K114" s="394">
        <f ca="1">I114-F114</f>
        <v>-14165.350000000035</v>
      </c>
      <c r="L114" s="532"/>
      <c r="M114" s="379"/>
      <c r="N114" s="379"/>
    </row>
    <row r="115" spans="1:15">
      <c r="A115" s="365"/>
      <c r="B115" s="445" t="s">
        <v>265</v>
      </c>
      <c r="C115" s="466" t="s">
        <v>207</v>
      </c>
      <c r="D115" s="409">
        <f ca="1">D80+D99</f>
        <v>8092224.3559999997</v>
      </c>
      <c r="E115" s="443"/>
      <c r="F115" s="394">
        <f ca="1">F80+F99</f>
        <v>1142622.08</v>
      </c>
      <c r="H115" s="407"/>
      <c r="I115" s="394">
        <f ca="1">I80+I99</f>
        <v>1105721.5399999998</v>
      </c>
      <c r="J115" s="410"/>
      <c r="K115" s="394">
        <f ca="1">I115-F115</f>
        <v>-36900.54000000027</v>
      </c>
      <c r="L115" s="532"/>
      <c r="M115" s="379"/>
      <c r="N115" s="379"/>
    </row>
    <row r="116" spans="1:15">
      <c r="A116" s="365"/>
      <c r="B116" s="293" t="s">
        <v>212</v>
      </c>
      <c r="C116" s="405" t="s">
        <v>207</v>
      </c>
      <c r="D116" s="388">
        <f ca="1">SUM(D114:D115)</f>
        <v>10298663.83</v>
      </c>
      <c r="E116" s="421"/>
      <c r="F116" s="471">
        <f ca="1">SUM(F108:F115)</f>
        <v>2222696.9400000004</v>
      </c>
      <c r="H116" s="450"/>
      <c r="I116" s="471">
        <f ca="1">SUM(I108:I115)</f>
        <v>2186532.87</v>
      </c>
      <c r="J116" s="410"/>
      <c r="K116" s="471">
        <f ca="1">SUM(K108:K115)</f>
        <v>-36164.070000000283</v>
      </c>
      <c r="L116" s="531">
        <f ca="1">K116/F116</f>
        <v>-1.6270355777787807E-2</v>
      </c>
      <c r="M116" s="379"/>
      <c r="N116" s="379"/>
    </row>
    <row r="117" spans="1:15">
      <c r="A117" s="365"/>
      <c r="B117" s="425"/>
      <c r="C117" s="413"/>
      <c r="D117" s="395"/>
      <c r="E117" s="421"/>
      <c r="F117" s="436"/>
      <c r="H117" s="450"/>
      <c r="I117" s="436"/>
      <c r="J117" s="410"/>
      <c r="K117" s="394"/>
      <c r="L117" s="397"/>
      <c r="M117" s="379"/>
      <c r="N117" s="379"/>
    </row>
    <row r="118" spans="1:15">
      <c r="A118" s="365"/>
      <c r="B118" s="263" t="s">
        <v>209</v>
      </c>
      <c r="C118" s="413"/>
      <c r="D118" s="395"/>
      <c r="E118" s="421"/>
      <c r="F118" s="436"/>
      <c r="H118" s="450"/>
      <c r="I118" s="436"/>
      <c r="J118" s="410"/>
      <c r="K118" s="394"/>
      <c r="L118" s="397"/>
      <c r="M118" s="379"/>
      <c r="N118" s="379"/>
    </row>
    <row r="119" spans="1:15">
      <c r="A119" s="365"/>
      <c r="B119" s="490" t="s">
        <v>242</v>
      </c>
      <c r="C119" s="405" t="s">
        <v>207</v>
      </c>
      <c r="D119" s="542">
        <f ca="1">D116</f>
        <v>10298663.83</v>
      </c>
      <c r="E119" s="443"/>
      <c r="F119" s="436">
        <f ca="1">F84</f>
        <v>3451677.5087621999</v>
      </c>
      <c r="G119" s="543"/>
      <c r="H119" s="443"/>
      <c r="I119" s="436">
        <f ca="1">I84</f>
        <v>3896859.9331826996</v>
      </c>
      <c r="J119" s="410"/>
      <c r="K119" s="394">
        <f ca="1">I119-F119</f>
        <v>445182.42442049971</v>
      </c>
      <c r="L119" s="532"/>
      <c r="M119" s="379"/>
      <c r="N119" s="379"/>
    </row>
    <row r="120" spans="1:15">
      <c r="A120" s="365"/>
      <c r="B120" s="490" t="s">
        <v>234</v>
      </c>
      <c r="C120" s="405" t="s">
        <v>235</v>
      </c>
      <c r="D120" s="542">
        <f ca="1">D109</f>
        <v>92673.830999999991</v>
      </c>
      <c r="E120" s="442"/>
      <c r="F120" s="436">
        <f ca="1">F85</f>
        <v>88645.022549999994</v>
      </c>
      <c r="G120" s="543"/>
      <c r="H120" s="442"/>
      <c r="I120" s="436">
        <f ca="1">I85</f>
        <v>88645.022549999994</v>
      </c>
      <c r="J120" s="410"/>
      <c r="K120" s="394">
        <f ca="1">I120-F120</f>
        <v>0</v>
      </c>
      <c r="L120" s="397"/>
      <c r="M120" s="379"/>
      <c r="N120" s="379"/>
    </row>
    <row r="121" spans="1:15">
      <c r="A121" s="365"/>
      <c r="B121" s="490" t="s">
        <v>229</v>
      </c>
      <c r="C121" s="405" t="s">
        <v>207</v>
      </c>
      <c r="D121" s="542">
        <f ca="1">D119</f>
        <v>10298663.83</v>
      </c>
      <c r="E121" s="442"/>
      <c r="F121" s="436">
        <f ca="1">F102</f>
        <v>260.84400999999997</v>
      </c>
      <c r="G121" s="543"/>
      <c r="H121" s="442"/>
      <c r="I121" s="436">
        <f ca="1">I102</f>
        <v>260.84400999999997</v>
      </c>
      <c r="J121" s="410"/>
      <c r="K121" s="394">
        <f ca="1">I121-F121</f>
        <v>0</v>
      </c>
      <c r="L121" s="397"/>
      <c r="M121" s="379"/>
      <c r="N121" s="379"/>
    </row>
    <row r="122" spans="1:15">
      <c r="A122" s="365"/>
      <c r="B122" s="478" t="s">
        <v>243</v>
      </c>
      <c r="C122" s="413"/>
      <c r="D122" s="396"/>
      <c r="E122" s="479"/>
      <c r="F122" s="471">
        <f ca="1">SUM(F119:F121)</f>
        <v>3540583.3753221999</v>
      </c>
      <c r="G122" s="396"/>
      <c r="H122" s="450"/>
      <c r="I122" s="471">
        <f ca="1">SUM(I119:I121)</f>
        <v>3985765.7997426996</v>
      </c>
      <c r="J122" s="479"/>
      <c r="K122" s="471">
        <f ca="1">SUM(K119:K121)</f>
        <v>445182.42442049971</v>
      </c>
      <c r="L122" s="531">
        <f ca="1">ROUND(K122/F122,5)</f>
        <v>0.12573999999999999</v>
      </c>
      <c r="M122" s="379"/>
      <c r="N122" s="379"/>
    </row>
    <row r="123" spans="1:15">
      <c r="A123" s="365"/>
      <c r="B123" s="425"/>
      <c r="C123" s="413"/>
      <c r="D123" s="396"/>
      <c r="E123" s="479"/>
      <c r="F123" s="436"/>
      <c r="G123" s="396"/>
      <c r="H123" s="450"/>
      <c r="I123" s="436"/>
      <c r="J123" s="479"/>
      <c r="K123" s="436"/>
      <c r="L123" s="532"/>
      <c r="M123" s="379"/>
      <c r="N123" s="379"/>
    </row>
    <row r="124" spans="1:15">
      <c r="A124" s="365"/>
      <c r="B124" s="478" t="s">
        <v>210</v>
      </c>
      <c r="C124" s="413"/>
      <c r="D124" s="396"/>
      <c r="E124" s="479"/>
      <c r="F124" s="471">
        <f ca="1">F116+F122</f>
        <v>5763280.3153221998</v>
      </c>
      <c r="G124" s="396"/>
      <c r="H124" s="450"/>
      <c r="I124" s="471">
        <f ca="1">I116+I122</f>
        <v>6172298.6697426997</v>
      </c>
      <c r="J124" s="479"/>
      <c r="K124" s="471">
        <f ca="1">K116+K122</f>
        <v>409018.35442049941</v>
      </c>
      <c r="L124" s="531">
        <f ca="1">ROUND(K124/F124,5)</f>
        <v>7.0970000000000005E-2</v>
      </c>
      <c r="M124" s="379"/>
      <c r="N124" s="379"/>
    </row>
    <row r="125" spans="1:15">
      <c r="A125" s="365"/>
      <c r="B125" s="427"/>
      <c r="C125" s="545"/>
      <c r="D125" s="546"/>
      <c r="E125" s="547"/>
      <c r="F125" s="434"/>
      <c r="G125" s="546"/>
      <c r="H125" s="548"/>
      <c r="I125" s="557"/>
      <c r="J125" s="549"/>
      <c r="K125" s="434"/>
      <c r="L125" s="572"/>
      <c r="M125" s="379"/>
      <c r="N125" s="379"/>
    </row>
    <row r="126" spans="1:15" s="365" customFormat="1">
      <c r="B126" s="396"/>
      <c r="C126" s="396"/>
      <c r="D126" s="409"/>
      <c r="E126" s="573"/>
      <c r="F126" s="403"/>
      <c r="G126" s="395"/>
      <c r="H126" s="450"/>
      <c r="I126" s="550"/>
      <c r="J126" s="551"/>
      <c r="K126" s="403"/>
      <c r="L126" s="575"/>
      <c r="M126" s="379"/>
      <c r="N126" s="379"/>
    </row>
    <row r="127" spans="1:15" s="365" customFormat="1">
      <c r="B127" s="396"/>
      <c r="C127" s="396"/>
      <c r="D127" s="395"/>
      <c r="E127" s="459"/>
      <c r="F127" s="403"/>
      <c r="G127" s="395"/>
      <c r="H127" s="450"/>
      <c r="I127" s="550"/>
      <c r="J127" s="551"/>
      <c r="K127" s="403"/>
      <c r="L127" s="575"/>
      <c r="M127" s="379"/>
      <c r="N127" s="379"/>
    </row>
    <row r="128" spans="1:15">
      <c r="B128" s="384" t="s">
        <v>268</v>
      </c>
      <c r="C128" s="526"/>
      <c r="D128" s="388"/>
      <c r="E128" s="527"/>
      <c r="F128" s="387"/>
      <c r="G128" s="388"/>
      <c r="H128" s="529"/>
      <c r="I128" s="471"/>
      <c r="J128" s="530"/>
      <c r="K128" s="387"/>
      <c r="L128" s="531"/>
      <c r="M128" s="379"/>
      <c r="N128" s="566"/>
      <c r="O128" s="576" t="s">
        <v>269</v>
      </c>
    </row>
    <row r="129" spans="2:17">
      <c r="B129" s="392"/>
      <c r="C129" s="365"/>
      <c r="D129" s="395"/>
      <c r="E129" s="421"/>
      <c r="F129" s="394"/>
      <c r="H129" s="450"/>
      <c r="I129" s="436"/>
      <c r="J129" s="410"/>
      <c r="K129" s="394"/>
      <c r="L129" s="532"/>
      <c r="M129" s="379"/>
      <c r="N129" s="566"/>
      <c r="O129" s="577">
        <f ca="1">'Rate Spread - Margin'!J18</f>
        <v>-77892.813406896064</v>
      </c>
    </row>
    <row r="130" spans="2:17">
      <c r="B130" s="478" t="s">
        <v>204</v>
      </c>
      <c r="C130" s="533" t="s">
        <v>205</v>
      </c>
      <c r="D130" s="401">
        <f ca="1">'Norm Rev@2016 PGA Rates'!R365</f>
        <v>59.787364924481885</v>
      </c>
      <c r="E130" s="402">
        <f ca="1">'Norm Rev@2016 PGA Rates'!Q347</f>
        <v>579.19000000000005</v>
      </c>
      <c r="F130" s="394">
        <f ca="1">ROUND(D130*E130,2)</f>
        <v>34628.239999999998</v>
      </c>
      <c r="H130" s="485">
        <f ca="1">ROUND(E130*(1+$O$140),2)</f>
        <v>557.39</v>
      </c>
      <c r="I130" s="436">
        <f ca="1">ROUND(D130*H130,2)</f>
        <v>33324.879999999997</v>
      </c>
      <c r="J130" s="410"/>
      <c r="K130" s="394">
        <f ca="1">I130-F130</f>
        <v>-1303.3600000000006</v>
      </c>
      <c r="L130" s="411"/>
      <c r="M130" s="379"/>
      <c r="N130" s="566"/>
      <c r="O130" s="578" t="s">
        <v>208</v>
      </c>
      <c r="Q130" s="170">
        <f ca="1">H130/E130-1</f>
        <v>-3.7638771387627612E-2</v>
      </c>
    </row>
    <row r="131" spans="2:17">
      <c r="B131" s="490" t="s">
        <v>234</v>
      </c>
      <c r="C131" s="405" t="s">
        <v>235</v>
      </c>
      <c r="D131" s="401">
        <f ca="1">'Norm Rev@2016 PGA Rates'!R374</f>
        <v>0</v>
      </c>
      <c r="E131" s="402">
        <f ca="1">'Norm Rev@2016 PGA Rates'!Q358</f>
        <v>1.1499999999999999</v>
      </c>
      <c r="F131" s="394">
        <f ca="1">ROUND(D131*E131,2)</f>
        <v>0</v>
      </c>
      <c r="H131" s="402">
        <f>'COS Results (Demand Chrg)'!L26</f>
        <v>1.38</v>
      </c>
      <c r="I131" s="436">
        <f ca="1">ROUND(D131*H131,2)</f>
        <v>0</v>
      </c>
      <c r="J131" s="410"/>
      <c r="K131" s="394">
        <f ca="1">I131-F131</f>
        <v>0</v>
      </c>
      <c r="L131" s="411"/>
      <c r="M131" s="379"/>
      <c r="N131" s="579"/>
      <c r="O131" s="580">
        <f ca="1">+K142+K165-O129</f>
        <v>158.90340689585719</v>
      </c>
      <c r="Q131" s="170">
        <f ca="1">H131/E131-1</f>
        <v>0.19999999999999996</v>
      </c>
    </row>
    <row r="132" spans="2:17">
      <c r="B132" s="392" t="s">
        <v>227</v>
      </c>
      <c r="C132" s="405"/>
      <c r="D132" s="409">
        <f ca="1">D142</f>
        <v>23311381.287999999</v>
      </c>
      <c r="E132" s="406">
        <f ca="1">'Norm Rev@2016 PGA Rates'!Q356</f>
        <v>5.3899999999999998E-3</v>
      </c>
      <c r="F132" s="394">
        <f ca="1">ROUND(D132*E132,2)</f>
        <v>125648.35</v>
      </c>
      <c r="H132" s="406">
        <f>'COS Results (Procurement Chrg)'!H28</f>
        <v>5.94E-3</v>
      </c>
      <c r="I132" s="394">
        <f ca="1">ROUND(D132*H132,2)</f>
        <v>138469.6</v>
      </c>
      <c r="J132" s="410"/>
      <c r="K132" s="394">
        <f ca="1">I132-F132</f>
        <v>12821.25</v>
      </c>
      <c r="L132" s="411"/>
      <c r="M132" s="379"/>
      <c r="N132" s="379"/>
      <c r="O132" s="454"/>
      <c r="Q132" s="170">
        <f ca="1">H132/E132-1</f>
        <v>0.10204081632653073</v>
      </c>
    </row>
    <row r="133" spans="2:17">
      <c r="B133" s="441" t="s">
        <v>255</v>
      </c>
      <c r="C133" s="396"/>
      <c r="D133" s="395"/>
      <c r="E133" s="402"/>
      <c r="F133" s="536">
        <f ca="1">'Norm Rev@2016 PGA Rates'!R393+'Norm Rev@2016 PGA Rates'!R742</f>
        <v>83383.63</v>
      </c>
      <c r="H133" s="407" t="s">
        <v>99</v>
      </c>
      <c r="I133" s="554">
        <f ca="1">F133</f>
        <v>83383.63</v>
      </c>
      <c r="J133" s="410"/>
      <c r="K133" s="394">
        <f ca="1">I133-F133</f>
        <v>0</v>
      </c>
      <c r="L133" s="411"/>
      <c r="M133" s="379"/>
      <c r="N133" s="379"/>
      <c r="O133" s="581"/>
    </row>
    <row r="134" spans="2:17">
      <c r="B134" s="392"/>
      <c r="C134" s="365"/>
      <c r="D134" s="395"/>
      <c r="E134" s="555"/>
      <c r="F134" s="394"/>
      <c r="H134" s="407"/>
      <c r="I134" s="436"/>
      <c r="J134" s="410"/>
      <c r="K134" s="454"/>
      <c r="L134" s="411"/>
      <c r="M134" s="379"/>
      <c r="N134" s="534"/>
      <c r="O134" s="582"/>
    </row>
    <row r="135" spans="2:17">
      <c r="B135" s="490" t="s">
        <v>236</v>
      </c>
      <c r="C135" s="365"/>
      <c r="D135" s="395"/>
      <c r="E135" s="555"/>
      <c r="F135" s="394"/>
      <c r="H135" s="459"/>
      <c r="I135" s="436"/>
      <c r="J135" s="410"/>
      <c r="K135" s="454"/>
      <c r="L135" s="411"/>
      <c r="M135" s="379"/>
      <c r="N135" s="379"/>
      <c r="O135" s="583"/>
      <c r="P135" s="501"/>
      <c r="Q135" s="501"/>
    </row>
    <row r="136" spans="2:17">
      <c r="B136" s="392" t="s">
        <v>256</v>
      </c>
      <c r="C136" s="405" t="s">
        <v>207</v>
      </c>
      <c r="D136" s="401">
        <f ca="1">'Norm Rev@2016 PGA Rates'!R367</f>
        <v>1467943.9100000001</v>
      </c>
      <c r="E136" s="406">
        <f ca="1">'Norm Rev@2016 PGA Rates'!Q349</f>
        <v>0.14454</v>
      </c>
      <c r="F136" s="394">
        <f t="shared" ref="F136:F141" ca="1" si="0">ROUND(D136*E136,2)</f>
        <v>212176.61</v>
      </c>
      <c r="H136" s="407">
        <f t="shared" ref="H136:H141" ca="1" si="1">ROUND(E136*(1+$O$140),5)</f>
        <v>0.1391</v>
      </c>
      <c r="I136" s="436">
        <f t="shared" ref="I136:I141" ca="1" si="2">ROUND(D136*H136,2)</f>
        <v>204191</v>
      </c>
      <c r="J136" s="410"/>
      <c r="K136" s="394">
        <f t="shared" ref="K136:K141" ca="1" si="3">I136-F136</f>
        <v>-7985.609999999986</v>
      </c>
      <c r="L136" s="411"/>
      <c r="M136" s="379"/>
      <c r="N136" s="379"/>
      <c r="O136" s="584"/>
      <c r="P136" s="585"/>
      <c r="Q136" s="170">
        <f ca="1">H136/E136-1</f>
        <v>-3.7636640376366381E-2</v>
      </c>
    </row>
    <row r="137" spans="2:17">
      <c r="B137" s="392" t="s">
        <v>257</v>
      </c>
      <c r="C137" s="405" t="s">
        <v>207</v>
      </c>
      <c r="D137" s="401">
        <f ca="1">'Norm Rev@2016 PGA Rates'!R368</f>
        <v>1444685</v>
      </c>
      <c r="E137" s="406">
        <f ca="1">'Norm Rev@2016 PGA Rates'!Q350</f>
        <v>8.7349999999999997E-2</v>
      </c>
      <c r="F137" s="394">
        <f t="shared" ca="1" si="0"/>
        <v>126193.23</v>
      </c>
      <c r="H137" s="407">
        <f t="shared" ca="1" si="1"/>
        <v>8.4059999999999996E-2</v>
      </c>
      <c r="I137" s="436">
        <f t="shared" ca="1" si="2"/>
        <v>121440.22</v>
      </c>
      <c r="J137" s="410"/>
      <c r="K137" s="394">
        <f t="shared" ca="1" si="3"/>
        <v>-4753.0099999999948</v>
      </c>
      <c r="L137" s="411"/>
      <c r="M137" s="379"/>
      <c r="N137" s="379"/>
      <c r="O137" s="482"/>
      <c r="P137" s="365"/>
      <c r="Q137" s="170">
        <f ca="1">H137/E137-1</f>
        <v>-3.7664567830566709E-2</v>
      </c>
    </row>
    <row r="138" spans="2:17">
      <c r="B138" s="392" t="s">
        <v>260</v>
      </c>
      <c r="C138" s="405" t="s">
        <v>207</v>
      </c>
      <c r="D138" s="401">
        <f ca="1">'Norm Rev@2016 PGA Rates'!R369</f>
        <v>2610928.531</v>
      </c>
      <c r="E138" s="406">
        <f ca="1">'Norm Rev@2016 PGA Rates'!Q351</f>
        <v>5.5579999999999997E-2</v>
      </c>
      <c r="F138" s="394">
        <f t="shared" ca="1" si="0"/>
        <v>145115.41</v>
      </c>
      <c r="H138" s="407">
        <f t="shared" ca="1" si="1"/>
        <v>5.3490000000000003E-2</v>
      </c>
      <c r="I138" s="436">
        <f t="shared" ca="1" si="2"/>
        <v>139658.57</v>
      </c>
      <c r="J138" s="410"/>
      <c r="K138" s="394">
        <f t="shared" ca="1" si="3"/>
        <v>-5456.8399999999965</v>
      </c>
      <c r="L138" s="532"/>
      <c r="M138" s="379"/>
      <c r="N138" s="379"/>
      <c r="O138" s="533"/>
      <c r="P138" s="533"/>
      <c r="Q138" s="170">
        <f ca="1">H138/E138-1</f>
        <v>-3.7603454480028664E-2</v>
      </c>
    </row>
    <row r="139" spans="2:17">
      <c r="B139" s="392" t="s">
        <v>270</v>
      </c>
      <c r="C139" s="405" t="s">
        <v>207</v>
      </c>
      <c r="D139" s="401">
        <f ca="1">'Norm Rev@2016 PGA Rates'!R370</f>
        <v>3148639.4549999996</v>
      </c>
      <c r="E139" s="406">
        <f ca="1">'Norm Rev@2016 PGA Rates'!Q352</f>
        <v>3.5639999999999998E-2</v>
      </c>
      <c r="F139" s="394">
        <f t="shared" ca="1" si="0"/>
        <v>112217.51</v>
      </c>
      <c r="H139" s="407">
        <f t="shared" ca="1" si="1"/>
        <v>3.4299999999999997E-2</v>
      </c>
      <c r="I139" s="436">
        <f t="shared" ca="1" si="2"/>
        <v>107998.33</v>
      </c>
      <c r="J139" s="410"/>
      <c r="K139" s="394">
        <f t="shared" ca="1" si="3"/>
        <v>-4219.179999999993</v>
      </c>
      <c r="L139" s="532"/>
      <c r="M139" s="379"/>
      <c r="N139" s="379"/>
      <c r="O139" s="405"/>
      <c r="P139" s="405"/>
      <c r="Q139" s="170">
        <f ca="1">H139/E139-1</f>
        <v>-3.7598204264870927E-2</v>
      </c>
    </row>
    <row r="140" spans="2:17">
      <c r="B140" s="392" t="s">
        <v>271</v>
      </c>
      <c r="C140" s="405" t="s">
        <v>207</v>
      </c>
      <c r="D140" s="401">
        <f ca="1">'Norm Rev@2016 PGA Rates'!R371</f>
        <v>3956750.5819999999</v>
      </c>
      <c r="E140" s="406">
        <f ca="1">'Norm Rev@2016 PGA Rates'!Q353</f>
        <v>2.564E-2</v>
      </c>
      <c r="F140" s="394">
        <f t="shared" ca="1" si="0"/>
        <v>101451.08</v>
      </c>
      <c r="H140" s="407">
        <f ca="1">ROUND(E140*(1+$O$140),5)</f>
        <v>2.4680000000000001E-2</v>
      </c>
      <c r="I140" s="436">
        <f t="shared" ca="1" si="2"/>
        <v>97652.6</v>
      </c>
      <c r="J140" s="410"/>
      <c r="K140" s="394">
        <f t="shared" ca="1" si="3"/>
        <v>-3798.4799999999959</v>
      </c>
      <c r="L140" s="532"/>
      <c r="M140" s="379"/>
      <c r="N140" s="379"/>
      <c r="O140" s="419">
        <v>-3.7635543330283718E-2</v>
      </c>
      <c r="P140" s="365"/>
      <c r="Q140" s="170">
        <f ca="1">H140/E140-1</f>
        <v>-3.7441497659906342E-2</v>
      </c>
    </row>
    <row r="141" spans="2:17">
      <c r="B141" s="392" t="s">
        <v>272</v>
      </c>
      <c r="C141" s="405" t="s">
        <v>207</v>
      </c>
      <c r="D141" s="401">
        <f ca="1">'Norm Rev@2016 PGA Rates'!R372</f>
        <v>10682433.809999999</v>
      </c>
      <c r="E141" s="406">
        <f ca="1">'Norm Rev@2016 PGA Rates'!Q354</f>
        <v>1.9769999999999999E-2</v>
      </c>
      <c r="F141" s="394">
        <f t="shared" ca="1" si="0"/>
        <v>211191.72</v>
      </c>
      <c r="H141" s="407">
        <f t="shared" ca="1" si="1"/>
        <v>1.9029999999999998E-2</v>
      </c>
      <c r="I141" s="436">
        <f t="shared" ca="1" si="2"/>
        <v>203286.72</v>
      </c>
      <c r="J141" s="410"/>
      <c r="K141" s="394">
        <f t="shared" ca="1" si="3"/>
        <v>-7905</v>
      </c>
      <c r="L141" s="532"/>
      <c r="M141" s="379"/>
      <c r="N141" s="379"/>
      <c r="O141" s="405"/>
      <c r="P141" s="413"/>
      <c r="Q141" s="143"/>
    </row>
    <row r="142" spans="2:17">
      <c r="B142" s="293" t="s">
        <v>212</v>
      </c>
      <c r="C142" s="405" t="s">
        <v>207</v>
      </c>
      <c r="D142" s="586">
        <f ca="1">SUM(D136:D141)</f>
        <v>23311381.287999999</v>
      </c>
      <c r="E142" s="570"/>
      <c r="F142" s="471">
        <f ca="1">SUM(F130:F141)</f>
        <v>1152005.78</v>
      </c>
      <c r="H142" s="450"/>
      <c r="I142" s="471">
        <f ca="1">SUM(I130:I141)</f>
        <v>1129405.5499999998</v>
      </c>
      <c r="J142" s="410"/>
      <c r="K142" s="471">
        <f ca="1">I142-F142</f>
        <v>-22600.230000000214</v>
      </c>
      <c r="L142" s="531">
        <f ca="1">K142/F142</f>
        <v>-1.9618156776956636E-2</v>
      </c>
      <c r="M142" s="379"/>
      <c r="N142" s="379"/>
      <c r="O142" s="405"/>
      <c r="P142" s="587"/>
      <c r="Q142" s="143"/>
    </row>
    <row r="143" spans="2:17">
      <c r="B143" s="425"/>
      <c r="C143" s="413"/>
      <c r="D143" s="395"/>
      <c r="E143" s="570"/>
      <c r="F143" s="394"/>
      <c r="H143" s="450"/>
      <c r="I143" s="436"/>
      <c r="J143" s="410"/>
      <c r="K143" s="394"/>
      <c r="L143" s="397"/>
      <c r="M143" s="379"/>
      <c r="N143" s="544"/>
      <c r="O143" s="588"/>
      <c r="P143" s="405"/>
      <c r="Q143" s="395"/>
    </row>
    <row r="144" spans="2:17">
      <c r="B144" s="263" t="s">
        <v>209</v>
      </c>
      <c r="C144" s="413"/>
      <c r="D144" s="395"/>
      <c r="E144" s="570"/>
      <c r="F144" s="394"/>
      <c r="H144" s="450"/>
      <c r="I144" s="436"/>
      <c r="J144" s="410"/>
      <c r="K144" s="394"/>
      <c r="L144" s="397"/>
      <c r="M144" s="379"/>
      <c r="N144" s="379"/>
      <c r="O144" s="413"/>
      <c r="P144" s="413"/>
      <c r="Q144" s="396"/>
    </row>
    <row r="145" spans="1:17">
      <c r="B145" s="490" t="s">
        <v>242</v>
      </c>
      <c r="C145" s="405" t="s">
        <v>207</v>
      </c>
      <c r="D145" s="542">
        <f ca="1">D142</f>
        <v>23311381.287999999</v>
      </c>
      <c r="E145" s="406">
        <f ca="1">'Norm Rev@2016 PGA Rates'!Q361</f>
        <v>0.34531000000000001</v>
      </c>
      <c r="F145" s="436">
        <f ca="1">+E145*D145</f>
        <v>8049653.0725592794</v>
      </c>
      <c r="G145" s="543"/>
      <c r="H145" s="406">
        <f>'Gas 101 Rates'!L46</f>
        <v>0.39035999999999998</v>
      </c>
      <c r="I145" s="436">
        <f ca="1">+H145*D145</f>
        <v>9099830.7995836791</v>
      </c>
      <c r="J145" s="410"/>
      <c r="K145" s="394">
        <f ca="1">I145-F145</f>
        <v>1050177.7270243997</v>
      </c>
      <c r="L145" s="532"/>
      <c r="M145" s="379"/>
      <c r="N145" s="379"/>
      <c r="O145" s="365"/>
      <c r="P145" s="365"/>
      <c r="Q145" s="396"/>
    </row>
    <row r="146" spans="1:17">
      <c r="B146" s="490" t="s">
        <v>234</v>
      </c>
      <c r="C146" s="405" t="s">
        <v>235</v>
      </c>
      <c r="D146" s="542">
        <f ca="1">D131</f>
        <v>0</v>
      </c>
      <c r="E146" s="402">
        <f ca="1">'Norm Rev@2016 PGA Rates'!Q359</f>
        <v>1.05</v>
      </c>
      <c r="F146" s="436">
        <f ca="1">D146*E146</f>
        <v>0</v>
      </c>
      <c r="G146" s="543"/>
      <c r="H146" s="402">
        <f>'Gas 101 Rates'!L37</f>
        <v>1.05</v>
      </c>
      <c r="I146" s="436">
        <f ca="1">D146*H146</f>
        <v>0</v>
      </c>
      <c r="J146" s="410"/>
      <c r="K146" s="394">
        <f ca="1">I146-F146</f>
        <v>0</v>
      </c>
      <c r="L146" s="397"/>
      <c r="M146" s="379"/>
      <c r="N146" s="379"/>
      <c r="O146" s="413"/>
      <c r="P146" s="413"/>
      <c r="Q146" s="396"/>
    </row>
    <row r="147" spans="1:17">
      <c r="B147" s="478" t="s">
        <v>243</v>
      </c>
      <c r="C147" s="413"/>
      <c r="D147" s="396"/>
      <c r="E147" s="479"/>
      <c r="F147" s="471">
        <f ca="1">SUM(F145:F146)</f>
        <v>8049653.0725592794</v>
      </c>
      <c r="G147" s="396"/>
      <c r="H147" s="450"/>
      <c r="I147" s="471">
        <f ca="1">SUM(I145:I146)</f>
        <v>9099830.7995836791</v>
      </c>
      <c r="J147" s="471"/>
      <c r="K147" s="471">
        <f ca="1">I147-F147</f>
        <v>1050177.7270243997</v>
      </c>
      <c r="L147" s="531">
        <f ca="1">ROUND(K147/F147,5)</f>
        <v>0.13045999999999999</v>
      </c>
      <c r="M147" s="379"/>
      <c r="N147" s="379"/>
      <c r="O147" s="365"/>
      <c r="P147" s="365"/>
      <c r="Q147" s="396"/>
    </row>
    <row r="148" spans="1:17">
      <c r="B148" s="392"/>
      <c r="C148" s="365"/>
      <c r="D148" s="395"/>
      <c r="E148" s="479"/>
      <c r="F148" s="436"/>
      <c r="H148" s="450"/>
      <c r="I148" s="436"/>
      <c r="J148" s="436"/>
      <c r="K148" s="394"/>
      <c r="L148" s="397"/>
      <c r="M148" s="379"/>
      <c r="N148" s="379"/>
      <c r="O148" s="533"/>
      <c r="P148" s="405"/>
      <c r="Q148" s="395"/>
    </row>
    <row r="149" spans="1:17">
      <c r="B149" s="392" t="s">
        <v>210</v>
      </c>
      <c r="C149" s="365"/>
      <c r="D149" s="395"/>
      <c r="E149" s="479"/>
      <c r="F149" s="471">
        <f ca="1">F142+F147</f>
        <v>9201658.8525592797</v>
      </c>
      <c r="H149" s="450"/>
      <c r="I149" s="471">
        <f ca="1">I142+I147</f>
        <v>10229236.349583678</v>
      </c>
      <c r="J149" s="410"/>
      <c r="K149" s="471">
        <f ca="1">K142+K147</f>
        <v>1027577.4970243995</v>
      </c>
      <c r="L149" s="531">
        <f ca="1">K149/F149</f>
        <v>0.11167307042018808</v>
      </c>
      <c r="M149" s="379"/>
      <c r="N149" s="379"/>
      <c r="O149" s="405"/>
      <c r="P149" s="405"/>
      <c r="Q149" s="395"/>
    </row>
    <row r="150" spans="1:17">
      <c r="A150" s="365"/>
      <c r="B150" s="427"/>
      <c r="C150" s="545"/>
      <c r="D150" s="546"/>
      <c r="E150" s="563"/>
      <c r="F150" s="433"/>
      <c r="G150" s="546"/>
      <c r="H150" s="548"/>
      <c r="I150" s="557"/>
      <c r="J150" s="549"/>
      <c r="K150" s="434"/>
      <c r="L150" s="572"/>
      <c r="M150" s="379"/>
      <c r="N150" s="379"/>
      <c r="O150" s="533"/>
      <c r="P150" s="405"/>
      <c r="Q150" s="395"/>
    </row>
    <row r="151" spans="1:17">
      <c r="A151" s="365"/>
      <c r="B151" s="365"/>
      <c r="C151" s="365"/>
      <c r="D151" s="395"/>
      <c r="E151" s="459"/>
      <c r="F151" s="403"/>
      <c r="H151" s="450"/>
      <c r="I151" s="436"/>
      <c r="J151" s="410"/>
      <c r="K151" s="394"/>
      <c r="L151" s="574"/>
      <c r="M151" s="379"/>
      <c r="N151" s="379"/>
      <c r="O151" s="405"/>
      <c r="P151" s="405"/>
      <c r="Q151" s="395"/>
    </row>
    <row r="152" spans="1:17">
      <c r="A152" s="365"/>
      <c r="B152" s="384" t="s">
        <v>273</v>
      </c>
      <c r="C152" s="526"/>
      <c r="D152" s="388"/>
      <c r="E152" s="527"/>
      <c r="F152" s="387"/>
      <c r="G152" s="388"/>
      <c r="H152" s="529"/>
      <c r="I152" s="471"/>
      <c r="J152" s="530"/>
      <c r="K152" s="387"/>
      <c r="L152" s="531"/>
      <c r="M152" s="379"/>
      <c r="N152" s="379"/>
      <c r="O152" s="365"/>
      <c r="P152" s="365"/>
      <c r="Q152" s="395"/>
    </row>
    <row r="153" spans="1:17">
      <c r="A153" s="365"/>
      <c r="B153" s="392"/>
      <c r="C153" s="365"/>
      <c r="D153" s="395"/>
      <c r="E153" s="421"/>
      <c r="F153" s="394"/>
      <c r="H153" s="450"/>
      <c r="I153" s="436"/>
      <c r="J153" s="410"/>
      <c r="K153" s="394"/>
      <c r="L153" s="532"/>
      <c r="M153" s="379"/>
      <c r="N153" s="379"/>
      <c r="O153" s="365"/>
      <c r="P153" s="365"/>
      <c r="Q153" s="395"/>
    </row>
    <row r="154" spans="1:17">
      <c r="A154" s="365"/>
      <c r="B154" s="478" t="s">
        <v>204</v>
      </c>
      <c r="C154" s="533" t="s">
        <v>205</v>
      </c>
      <c r="D154" s="401">
        <f ca="1">'Norm Rev@2016 PGA Rates'!R229+'Norm Rev@2016 PGA Rates'!R578</f>
        <v>129.03333266999661</v>
      </c>
      <c r="E154" s="402">
        <f ca="1">'Norm Rev@2016 PGA Rates'!Q216</f>
        <v>926.71</v>
      </c>
      <c r="F154" s="394">
        <f ca="1">ROUND(D154*E154,2)</f>
        <v>119576.48</v>
      </c>
      <c r="H154" s="485">
        <f ca="1">ROUND(E154*(1+$O$140),2)</f>
        <v>891.83</v>
      </c>
      <c r="I154" s="436">
        <f ca="1">ROUND(D154*H154,2)</f>
        <v>115075.8</v>
      </c>
      <c r="J154" s="410"/>
      <c r="K154" s="394">
        <f ca="1">I154-F154</f>
        <v>-4500.679999999993</v>
      </c>
      <c r="L154" s="411"/>
      <c r="M154" s="379"/>
      <c r="N154" s="379"/>
      <c r="O154" s="365"/>
      <c r="P154" s="365"/>
      <c r="Q154" s="170">
        <f ca="1">H154/E154-1</f>
        <v>-3.763852769474807E-2</v>
      </c>
    </row>
    <row r="155" spans="1:17">
      <c r="A155" s="365"/>
      <c r="B155" s="490" t="s">
        <v>234</v>
      </c>
      <c r="C155" s="405" t="s">
        <v>235</v>
      </c>
      <c r="D155" s="401">
        <f ca="1">'Norm Rev@2016 PGA Rates'!R238+'Norm Rev@2016 PGA Rates'!R587</f>
        <v>295626.66599999997</v>
      </c>
      <c r="E155" s="402">
        <f ca="1">'Norm Rev@2016 PGA Rates'!Q225</f>
        <v>1.1499999999999999</v>
      </c>
      <c r="F155" s="394">
        <f ca="1">ROUND(D155*E155,2)</f>
        <v>339970.67</v>
      </c>
      <c r="H155" s="485">
        <f>H131</f>
        <v>1.38</v>
      </c>
      <c r="I155" s="436">
        <f ca="1">ROUND(D155*H155,2)</f>
        <v>407964.8</v>
      </c>
      <c r="J155" s="410"/>
      <c r="K155" s="394">
        <f ca="1">I155-F155</f>
        <v>67994.13</v>
      </c>
      <c r="L155" s="411"/>
      <c r="M155" s="379"/>
      <c r="N155" s="379"/>
      <c r="Q155" s="170">
        <f ca="1">H155/E155-1</f>
        <v>0.19999999999999996</v>
      </c>
    </row>
    <row r="156" spans="1:17">
      <c r="A156" s="365"/>
      <c r="B156" s="490" t="s">
        <v>255</v>
      </c>
      <c r="C156" s="405"/>
      <c r="D156" s="401"/>
      <c r="E156" s="402"/>
      <c r="F156" s="536">
        <f ca="1">'Norm Rev@2016 PGA Rates'!R602+'Norm Rev@2016 PGA Rates'!R253</f>
        <v>24437.89</v>
      </c>
      <c r="H156" s="450"/>
      <c r="I156" s="554">
        <f ca="1">F156</f>
        <v>24437.89</v>
      </c>
      <c r="J156" s="410"/>
      <c r="K156" s="454"/>
      <c r="L156" s="411"/>
      <c r="M156" s="379"/>
      <c r="N156" s="379"/>
    </row>
    <row r="157" spans="1:17">
      <c r="A157" s="365"/>
      <c r="B157" s="445"/>
      <c r="C157" s="405"/>
      <c r="D157" s="401"/>
      <c r="E157" s="406"/>
      <c r="F157" s="394"/>
      <c r="H157" s="443"/>
      <c r="I157" s="436"/>
      <c r="J157" s="410"/>
      <c r="K157" s="454"/>
      <c r="L157" s="411"/>
      <c r="M157" s="379"/>
      <c r="N157" s="379"/>
    </row>
    <row r="158" spans="1:17">
      <c r="A158" s="365"/>
      <c r="B158" s="490" t="s">
        <v>236</v>
      </c>
      <c r="C158" s="365"/>
      <c r="D158" s="401"/>
      <c r="E158" s="555"/>
      <c r="F158" s="394"/>
      <c r="H158" s="459"/>
      <c r="I158" s="436"/>
      <c r="J158" s="410"/>
      <c r="K158" s="454"/>
      <c r="L158" s="411"/>
      <c r="M158" s="379"/>
      <c r="N158" s="379"/>
    </row>
    <row r="159" spans="1:17">
      <c r="A159" s="365"/>
      <c r="B159" s="392" t="s">
        <v>256</v>
      </c>
      <c r="C159" s="405" t="s">
        <v>207</v>
      </c>
      <c r="D159" s="401">
        <f ca="1">'Norm Rev@2016 PGA Rates'!R580+'Norm Rev@2016 PGA Rates'!R231</f>
        <v>3241892.74</v>
      </c>
      <c r="E159" s="406">
        <f ca="1">'Norm Rev@2016 PGA Rates'!Q218</f>
        <v>0.14454</v>
      </c>
      <c r="F159" s="403">
        <f t="shared" ref="F159:F164" ca="1" si="4">ROUND(D159*E159,2)</f>
        <v>468583.18</v>
      </c>
      <c r="H159" s="407">
        <f t="shared" ref="H159:H164" ca="1" si="5">H136</f>
        <v>0.1391</v>
      </c>
      <c r="I159" s="436">
        <f t="shared" ref="I159:I164" ca="1" si="6">ROUND(D159*H159,2)</f>
        <v>450947.28</v>
      </c>
      <c r="J159" s="410"/>
      <c r="K159" s="394">
        <f t="shared" ref="K159:K164" ca="1" si="7">I159-F159</f>
        <v>-17635.899999999965</v>
      </c>
      <c r="L159" s="589"/>
      <c r="M159" s="379"/>
      <c r="N159" s="379"/>
      <c r="Q159" s="170">
        <f t="shared" ref="Q159:Q164" ca="1" si="8">H159/E159-1</f>
        <v>-3.7636640376366381E-2</v>
      </c>
    </row>
    <row r="160" spans="1:17">
      <c r="A160" s="365"/>
      <c r="B160" s="392" t="s">
        <v>257</v>
      </c>
      <c r="C160" s="405" t="s">
        <v>207</v>
      </c>
      <c r="D160" s="401">
        <f ca="1">'Norm Rev@2016 PGA Rates'!R581+'Norm Rev@2016 PGA Rates'!R232</f>
        <v>3200834</v>
      </c>
      <c r="E160" s="406">
        <f ca="1">'Norm Rev@2016 PGA Rates'!Q219</f>
        <v>8.7349999999999997E-2</v>
      </c>
      <c r="F160" s="403">
        <f t="shared" ca="1" si="4"/>
        <v>279592.84999999998</v>
      </c>
      <c r="H160" s="407">
        <f t="shared" ca="1" si="5"/>
        <v>8.4059999999999996E-2</v>
      </c>
      <c r="I160" s="436">
        <f t="shared" ca="1" si="6"/>
        <v>269062.11</v>
      </c>
      <c r="J160" s="410"/>
      <c r="K160" s="394">
        <f t="shared" ca="1" si="7"/>
        <v>-10530.739999999991</v>
      </c>
      <c r="L160" s="589"/>
      <c r="M160" s="379"/>
      <c r="N160" s="379"/>
      <c r="Q160" s="170">
        <f t="shared" ca="1" si="8"/>
        <v>-3.7664567830566709E-2</v>
      </c>
    </row>
    <row r="161" spans="1:17">
      <c r="A161" s="365"/>
      <c r="B161" s="392" t="s">
        <v>260</v>
      </c>
      <c r="C161" s="405" t="s">
        <v>207</v>
      </c>
      <c r="D161" s="401">
        <f ca="1">'Norm Rev@2016 PGA Rates'!R582+'Norm Rev@2016 PGA Rates'!R233</f>
        <v>6355015.8100000005</v>
      </c>
      <c r="E161" s="406">
        <f ca="1">'Norm Rev@2016 PGA Rates'!Q220</f>
        <v>5.5579999999999997E-2</v>
      </c>
      <c r="F161" s="403">
        <f t="shared" ca="1" si="4"/>
        <v>353211.78</v>
      </c>
      <c r="H161" s="407">
        <f t="shared" ca="1" si="5"/>
        <v>5.3490000000000003E-2</v>
      </c>
      <c r="I161" s="436">
        <f t="shared" ca="1" si="6"/>
        <v>339929.8</v>
      </c>
      <c r="J161" s="410"/>
      <c r="K161" s="394">
        <f t="shared" ca="1" si="7"/>
        <v>-13281.98000000004</v>
      </c>
      <c r="L161" s="589"/>
      <c r="M161" s="379"/>
      <c r="N161" s="379"/>
      <c r="Q161" s="170">
        <f t="shared" ca="1" si="8"/>
        <v>-3.7603454480028664E-2</v>
      </c>
    </row>
    <row r="162" spans="1:17">
      <c r="A162" s="365"/>
      <c r="B162" s="392" t="s">
        <v>270</v>
      </c>
      <c r="C162" s="405" t="s">
        <v>207</v>
      </c>
      <c r="D162" s="401">
        <f ca="1">'Norm Rev@2016 PGA Rates'!R583+'Norm Rev@2016 PGA Rates'!R234</f>
        <v>12008960.810000001</v>
      </c>
      <c r="E162" s="406">
        <f ca="1">'Norm Rev@2016 PGA Rates'!Q221</f>
        <v>3.5639999999999998E-2</v>
      </c>
      <c r="F162" s="403">
        <f t="shared" ca="1" si="4"/>
        <v>427999.36</v>
      </c>
      <c r="H162" s="407">
        <f t="shared" ca="1" si="5"/>
        <v>3.4299999999999997E-2</v>
      </c>
      <c r="I162" s="436">
        <f t="shared" ca="1" si="6"/>
        <v>411907.36</v>
      </c>
      <c r="J162" s="410"/>
      <c r="K162" s="394">
        <f t="shared" ca="1" si="7"/>
        <v>-16092</v>
      </c>
      <c r="L162" s="589"/>
      <c r="M162" s="379"/>
      <c r="N162" s="379"/>
      <c r="Q162" s="170">
        <f t="shared" ca="1" si="8"/>
        <v>-3.7598204264870927E-2</v>
      </c>
    </row>
    <row r="163" spans="1:17">
      <c r="A163" s="365"/>
      <c r="B163" s="392" t="s">
        <v>271</v>
      </c>
      <c r="C163" s="405" t="s">
        <v>207</v>
      </c>
      <c r="D163" s="401">
        <f ca="1">'Norm Rev@2016 PGA Rates'!R584+'Norm Rev@2016 PGA Rates'!R235</f>
        <v>27176210.120000001</v>
      </c>
      <c r="E163" s="406">
        <f ca="1">'Norm Rev@2016 PGA Rates'!Q222</f>
        <v>2.564E-2</v>
      </c>
      <c r="F163" s="403">
        <f t="shared" ca="1" si="4"/>
        <v>696798.03</v>
      </c>
      <c r="H163" s="407">
        <f t="shared" ca="1" si="5"/>
        <v>2.4680000000000001E-2</v>
      </c>
      <c r="I163" s="436">
        <f t="shared" ca="1" si="6"/>
        <v>670708.87</v>
      </c>
      <c r="J163" s="410"/>
      <c r="K163" s="394">
        <f t="shared" ca="1" si="7"/>
        <v>-26089.160000000033</v>
      </c>
      <c r="L163" s="589"/>
      <c r="M163" s="379"/>
      <c r="N163" s="379"/>
      <c r="Q163" s="170">
        <f t="shared" ca="1" si="8"/>
        <v>-3.7441497659906342E-2</v>
      </c>
    </row>
    <row r="164" spans="1:17">
      <c r="A164" s="365"/>
      <c r="B164" s="392" t="s">
        <v>272</v>
      </c>
      <c r="C164" s="405" t="s">
        <v>207</v>
      </c>
      <c r="D164" s="401">
        <f ca="1">'Norm Rev@2016 PGA Rates'!R585+'Norm Rev@2016 PGA Rates'!R236</f>
        <v>47293725.469999999</v>
      </c>
      <c r="E164" s="406">
        <f ca="1">'Norm Rev@2016 PGA Rates'!Q223</f>
        <v>1.9769999999999999E-2</v>
      </c>
      <c r="F164" s="403">
        <f t="shared" ca="1" si="4"/>
        <v>934996.95</v>
      </c>
      <c r="H164" s="407">
        <f t="shared" ca="1" si="5"/>
        <v>1.9029999999999998E-2</v>
      </c>
      <c r="I164" s="436">
        <f t="shared" ca="1" si="6"/>
        <v>899999.6</v>
      </c>
      <c r="J164" s="410"/>
      <c r="K164" s="394">
        <f t="shared" ca="1" si="7"/>
        <v>-34997.349999999977</v>
      </c>
      <c r="L164" s="589"/>
      <c r="M164" s="379"/>
      <c r="N164" s="379"/>
      <c r="Q164" s="170">
        <f t="shared" ca="1" si="8"/>
        <v>-3.7430450177035945E-2</v>
      </c>
    </row>
    <row r="165" spans="1:17">
      <c r="A165" s="365"/>
      <c r="B165" s="293" t="s">
        <v>212</v>
      </c>
      <c r="C165" s="405"/>
      <c r="D165" s="586">
        <f ca="1">SUM(D159:D164)</f>
        <v>99276638.950000003</v>
      </c>
      <c r="E165" s="406"/>
      <c r="F165" s="561">
        <f ca="1">SUM(F154:F164)</f>
        <v>3645167.1900000004</v>
      </c>
      <c r="H165" s="459"/>
      <c r="I165" s="561">
        <f ca="1">SUM(I154:I164)</f>
        <v>3590033.5100000002</v>
      </c>
      <c r="J165" s="410"/>
      <c r="K165" s="561">
        <f ca="1">SUM(K154:K164)</f>
        <v>-55133.679999999993</v>
      </c>
      <c r="L165" s="531">
        <f ca="1">K165/F165</f>
        <v>-1.5125144369578281E-2</v>
      </c>
      <c r="M165" s="379"/>
      <c r="N165" s="379"/>
    </row>
    <row r="166" spans="1:17">
      <c r="A166" s="365"/>
      <c r="B166" s="490"/>
      <c r="C166" s="413"/>
      <c r="D166" s="395"/>
      <c r="E166" s="406"/>
      <c r="F166" s="394"/>
      <c r="H166" s="450"/>
      <c r="I166" s="436"/>
      <c r="J166" s="410"/>
      <c r="K166" s="394"/>
      <c r="L166" s="397"/>
      <c r="M166" s="379"/>
      <c r="N166" s="379"/>
    </row>
    <row r="167" spans="1:17">
      <c r="A167" s="365"/>
      <c r="B167" s="478" t="s">
        <v>229</v>
      </c>
      <c r="C167" s="405" t="s">
        <v>207</v>
      </c>
      <c r="D167" s="542">
        <f ca="1">D165</f>
        <v>99276638.950000003</v>
      </c>
      <c r="E167" s="406">
        <f ca="1">'Norm Rev@2016 PGA Rates'!Q224</f>
        <v>6.9999999999999999E-4</v>
      </c>
      <c r="F167" s="436">
        <f ca="1">+E167*D167</f>
        <v>69493.647265000007</v>
      </c>
      <c r="G167" s="543"/>
      <c r="H167" s="443">
        <v>6.9999999999999999E-4</v>
      </c>
      <c r="I167" s="436">
        <f ca="1">+H167*D167</f>
        <v>69493.647265000007</v>
      </c>
      <c r="J167" s="410"/>
      <c r="K167" s="394">
        <f ca="1">I167-F167</f>
        <v>0</v>
      </c>
      <c r="L167" s="532"/>
      <c r="M167" s="379"/>
      <c r="N167" s="379"/>
    </row>
    <row r="168" spans="1:17">
      <c r="A168" s="365"/>
      <c r="B168" s="392" t="s">
        <v>210</v>
      </c>
      <c r="C168" s="365"/>
      <c r="D168" s="395"/>
      <c r="E168" s="479"/>
      <c r="F168" s="471">
        <f ca="1">F167+F165</f>
        <v>3714660.8372650002</v>
      </c>
      <c r="H168" s="450"/>
      <c r="I168" s="471">
        <f ca="1">I167+I165</f>
        <v>3659527.157265</v>
      </c>
      <c r="J168" s="410"/>
      <c r="K168" s="471">
        <f ca="1">K167+K165</f>
        <v>-55133.679999999993</v>
      </c>
      <c r="L168" s="531">
        <f ca="1">K168/F168</f>
        <v>-1.4842184095760776E-2</v>
      </c>
      <c r="M168" s="379"/>
      <c r="N168" s="379"/>
      <c r="O168" s="496"/>
    </row>
    <row r="169" spans="1:17" s="365" customFormat="1">
      <c r="B169" s="427"/>
      <c r="C169" s="545"/>
      <c r="D169" s="546"/>
      <c r="E169" s="563"/>
      <c r="F169" s="433"/>
      <c r="G169" s="546"/>
      <c r="H169" s="548"/>
      <c r="I169" s="557"/>
      <c r="J169" s="549"/>
      <c r="K169" s="434"/>
      <c r="L169" s="572"/>
      <c r="M169" s="379"/>
      <c r="N169" s="379"/>
    </row>
    <row r="170" spans="1:17" s="365" customFormat="1">
      <c r="D170" s="395"/>
      <c r="E170" s="459"/>
      <c r="F170" s="403"/>
      <c r="G170" s="395"/>
      <c r="H170" s="450"/>
      <c r="I170" s="436"/>
      <c r="J170" s="410"/>
      <c r="K170" s="394"/>
      <c r="L170" s="574"/>
      <c r="M170" s="379"/>
      <c r="N170" s="379"/>
    </row>
    <row r="171" spans="1:17">
      <c r="A171" s="365"/>
      <c r="B171" s="438" t="s">
        <v>274</v>
      </c>
      <c r="C171" s="590"/>
      <c r="D171" s="388"/>
      <c r="E171" s="591"/>
      <c r="F171" s="415"/>
      <c r="G171" s="388"/>
      <c r="H171" s="529"/>
      <c r="I171" s="561"/>
      <c r="J171" s="592"/>
      <c r="K171" s="415"/>
      <c r="L171" s="539"/>
      <c r="M171" s="379"/>
      <c r="N171" s="379"/>
    </row>
    <row r="172" spans="1:17">
      <c r="A172" s="365"/>
      <c r="B172" s="445"/>
      <c r="C172" s="396"/>
      <c r="D172" s="395"/>
      <c r="E172" s="459"/>
      <c r="F172" s="403"/>
      <c r="H172" s="450"/>
      <c r="I172" s="550"/>
      <c r="J172" s="551"/>
      <c r="K172" s="403"/>
      <c r="L172" s="558"/>
      <c r="M172" s="379"/>
      <c r="N172" s="379"/>
    </row>
    <row r="173" spans="1:17">
      <c r="A173" s="365"/>
      <c r="B173" s="439" t="s">
        <v>204</v>
      </c>
      <c r="C173" s="484" t="s">
        <v>205</v>
      </c>
      <c r="D173" s="409">
        <f ca="1">D154+D130</f>
        <v>188.8206975944785</v>
      </c>
      <c r="E173" s="442"/>
      <c r="F173" s="403">
        <f ca="1">F154+F130</f>
        <v>154204.72</v>
      </c>
      <c r="H173" s="442"/>
      <c r="I173" s="403">
        <f ca="1">I154+I130</f>
        <v>148400.68</v>
      </c>
      <c r="J173" s="551"/>
      <c r="K173" s="550">
        <f ca="1">I173-F173</f>
        <v>-5804.0400000000081</v>
      </c>
      <c r="L173" s="593"/>
      <c r="M173" s="379"/>
      <c r="N173" s="379"/>
    </row>
    <row r="174" spans="1:17">
      <c r="A174" s="365"/>
      <c r="B174" s="441" t="s">
        <v>234</v>
      </c>
      <c r="C174" s="466" t="s">
        <v>235</v>
      </c>
      <c r="D174" s="409">
        <f ca="1">D155+D131</f>
        <v>295626.66599999997</v>
      </c>
      <c r="E174" s="442"/>
      <c r="F174" s="403">
        <f ca="1">F155+F131</f>
        <v>339970.67</v>
      </c>
      <c r="H174" s="442"/>
      <c r="I174" s="403">
        <f ca="1">I155+I131</f>
        <v>407964.8</v>
      </c>
      <c r="J174" s="551"/>
      <c r="K174" s="550">
        <f ca="1">I174-F174</f>
        <v>67994.13</v>
      </c>
      <c r="L174" s="593"/>
      <c r="M174" s="379"/>
      <c r="N174" s="379"/>
    </row>
    <row r="175" spans="1:17">
      <c r="A175" s="365"/>
      <c r="B175" s="445" t="s">
        <v>227</v>
      </c>
      <c r="C175" s="466"/>
      <c r="D175" s="488"/>
      <c r="E175" s="442"/>
      <c r="F175" s="403">
        <f ca="1">F132</f>
        <v>125648.35</v>
      </c>
      <c r="H175" s="442"/>
      <c r="I175" s="403">
        <f ca="1">I132</f>
        <v>138469.6</v>
      </c>
      <c r="J175" s="551"/>
      <c r="K175" s="550">
        <f ca="1">I175-F175</f>
        <v>12821.25</v>
      </c>
      <c r="L175" s="593"/>
      <c r="M175" s="379"/>
      <c r="N175" s="379"/>
    </row>
    <row r="176" spans="1:17">
      <c r="A176" s="365"/>
      <c r="B176" s="441" t="s">
        <v>255</v>
      </c>
      <c r="C176" s="466"/>
      <c r="D176" s="488"/>
      <c r="E176" s="442"/>
      <c r="F176" s="560">
        <f ca="1">F156+F133</f>
        <v>107821.52</v>
      </c>
      <c r="H176" s="450"/>
      <c r="I176" s="560">
        <f ca="1">I156+I133</f>
        <v>107821.52</v>
      </c>
      <c r="J176" s="551"/>
      <c r="K176" s="550">
        <f ca="1">I176-F176</f>
        <v>0</v>
      </c>
      <c r="L176" s="593"/>
      <c r="M176" s="379"/>
      <c r="N176" s="379"/>
    </row>
    <row r="177" spans="1:16">
      <c r="A177" s="365"/>
      <c r="B177" s="441"/>
      <c r="C177" s="396"/>
      <c r="D177" s="395"/>
      <c r="E177" s="450"/>
      <c r="F177" s="594"/>
      <c r="H177" s="407"/>
      <c r="I177" s="594"/>
      <c r="J177" s="551"/>
      <c r="K177" s="550"/>
      <c r="L177" s="593"/>
      <c r="M177" s="379"/>
      <c r="N177" s="379"/>
    </row>
    <row r="178" spans="1:16" ht="12" customHeight="1">
      <c r="A178" s="365"/>
      <c r="B178" s="441" t="s">
        <v>236</v>
      </c>
      <c r="C178" s="396"/>
      <c r="D178" s="395"/>
      <c r="E178" s="450"/>
      <c r="F178" s="403"/>
      <c r="H178" s="459"/>
      <c r="I178" s="403"/>
      <c r="J178" s="551"/>
      <c r="K178" s="550"/>
      <c r="L178" s="593"/>
      <c r="M178" s="379"/>
      <c r="N178" s="379"/>
    </row>
    <row r="179" spans="1:16">
      <c r="A179" s="365"/>
      <c r="B179" s="445" t="s">
        <v>256</v>
      </c>
      <c r="C179" s="466" t="s">
        <v>207</v>
      </c>
      <c r="D179" s="409">
        <f t="shared" ref="D179:D184" ca="1" si="9">D159+D136</f>
        <v>4709836.6500000004</v>
      </c>
      <c r="E179" s="443"/>
      <c r="F179" s="403">
        <f t="shared" ref="F179:F184" ca="1" si="10">F159+F136</f>
        <v>680759.79</v>
      </c>
      <c r="H179" s="443"/>
      <c r="I179" s="403">
        <f t="shared" ref="I179:I184" ca="1" si="11">I159+I136</f>
        <v>655138.28</v>
      </c>
      <c r="J179" s="551"/>
      <c r="K179" s="550">
        <f t="shared" ref="K179:K184" ca="1" si="12">I179-F179</f>
        <v>-25621.510000000009</v>
      </c>
      <c r="L179" s="593"/>
      <c r="M179" s="379"/>
      <c r="N179" s="379"/>
    </row>
    <row r="180" spans="1:16">
      <c r="A180" s="365"/>
      <c r="B180" s="445" t="s">
        <v>257</v>
      </c>
      <c r="C180" s="466" t="s">
        <v>207</v>
      </c>
      <c r="D180" s="409">
        <f t="shared" ca="1" si="9"/>
        <v>4645519</v>
      </c>
      <c r="E180" s="443"/>
      <c r="F180" s="403">
        <f t="shared" ca="1" si="10"/>
        <v>405786.07999999996</v>
      </c>
      <c r="H180" s="443"/>
      <c r="I180" s="403">
        <f t="shared" ca="1" si="11"/>
        <v>390502.32999999996</v>
      </c>
      <c r="J180" s="551"/>
      <c r="K180" s="550">
        <f t="shared" ca="1" si="12"/>
        <v>-15283.75</v>
      </c>
      <c r="L180" s="593"/>
      <c r="M180" s="379"/>
      <c r="N180" s="379"/>
    </row>
    <row r="181" spans="1:16">
      <c r="A181" s="365"/>
      <c r="B181" s="445" t="s">
        <v>260</v>
      </c>
      <c r="C181" s="466" t="s">
        <v>207</v>
      </c>
      <c r="D181" s="409">
        <f t="shared" ca="1" si="9"/>
        <v>8965944.341</v>
      </c>
      <c r="E181" s="443"/>
      <c r="F181" s="403">
        <f t="shared" ca="1" si="10"/>
        <v>498327.19000000006</v>
      </c>
      <c r="H181" s="443"/>
      <c r="I181" s="403">
        <f t="shared" ca="1" si="11"/>
        <v>479588.37</v>
      </c>
      <c r="J181" s="551"/>
      <c r="K181" s="550">
        <f t="shared" ca="1" si="12"/>
        <v>-18738.820000000065</v>
      </c>
      <c r="L181" s="558"/>
      <c r="M181" s="379"/>
      <c r="N181" s="379"/>
    </row>
    <row r="182" spans="1:16">
      <c r="A182" s="365"/>
      <c r="B182" s="445" t="s">
        <v>270</v>
      </c>
      <c r="C182" s="466" t="s">
        <v>207</v>
      </c>
      <c r="D182" s="409">
        <f t="shared" ca="1" si="9"/>
        <v>15157600.265000001</v>
      </c>
      <c r="E182" s="443"/>
      <c r="F182" s="403">
        <f t="shared" ca="1" si="10"/>
        <v>540216.87</v>
      </c>
      <c r="H182" s="443"/>
      <c r="I182" s="403">
        <f t="shared" ca="1" si="11"/>
        <v>519905.69</v>
      </c>
      <c r="J182" s="551"/>
      <c r="K182" s="550">
        <f t="shared" ca="1" si="12"/>
        <v>-20311.179999999993</v>
      </c>
      <c r="L182" s="558"/>
      <c r="M182" s="379"/>
      <c r="N182" s="379"/>
    </row>
    <row r="183" spans="1:16">
      <c r="A183" s="365"/>
      <c r="B183" s="445" t="s">
        <v>271</v>
      </c>
      <c r="C183" s="466" t="s">
        <v>207</v>
      </c>
      <c r="D183" s="409">
        <f t="shared" ca="1" si="9"/>
        <v>31132960.702</v>
      </c>
      <c r="E183" s="443"/>
      <c r="F183" s="403">
        <f t="shared" ca="1" si="10"/>
        <v>798249.11</v>
      </c>
      <c r="H183" s="443"/>
      <c r="I183" s="403">
        <f t="shared" ca="1" si="11"/>
        <v>768361.47</v>
      </c>
      <c r="J183" s="551"/>
      <c r="K183" s="550">
        <f t="shared" ca="1" si="12"/>
        <v>-29887.640000000014</v>
      </c>
      <c r="L183" s="558"/>
      <c r="M183" s="379"/>
      <c r="N183" s="379"/>
    </row>
    <row r="184" spans="1:16">
      <c r="A184" s="365"/>
      <c r="B184" s="445" t="s">
        <v>272</v>
      </c>
      <c r="C184" s="466" t="s">
        <v>207</v>
      </c>
      <c r="D184" s="409">
        <f t="shared" ca="1" si="9"/>
        <v>57976159.280000001</v>
      </c>
      <c r="E184" s="443"/>
      <c r="F184" s="403">
        <f t="shared" ca="1" si="10"/>
        <v>1146188.67</v>
      </c>
      <c r="H184" s="443"/>
      <c r="I184" s="403">
        <f t="shared" ca="1" si="11"/>
        <v>1103286.32</v>
      </c>
      <c r="J184" s="551"/>
      <c r="K184" s="550">
        <f t="shared" ca="1" si="12"/>
        <v>-42902.34999999986</v>
      </c>
      <c r="L184" s="558"/>
      <c r="M184" s="379"/>
      <c r="N184" s="379"/>
    </row>
    <row r="185" spans="1:16">
      <c r="A185" s="365"/>
      <c r="B185" s="293" t="s">
        <v>212</v>
      </c>
      <c r="C185" s="466" t="s">
        <v>207</v>
      </c>
      <c r="D185" s="586">
        <f ca="1">SUM(D179:D184)</f>
        <v>122588020.23800001</v>
      </c>
      <c r="E185" s="459"/>
      <c r="F185" s="415">
        <f ca="1">SUM(F173:F184)</f>
        <v>4797172.97</v>
      </c>
      <c r="H185" s="450"/>
      <c r="I185" s="415">
        <f ca="1">SUM(I173:I184)</f>
        <v>4719439.0600000005</v>
      </c>
      <c r="J185" s="551"/>
      <c r="K185" s="415">
        <f ca="1">SUM(K173:K184)</f>
        <v>-77733.909999999945</v>
      </c>
      <c r="L185" s="539">
        <f ca="1">K185/F185</f>
        <v>-1.6204108229184812E-2</v>
      </c>
      <c r="M185" s="379"/>
      <c r="N185" s="379"/>
      <c r="P185" s="587"/>
    </row>
    <row r="186" spans="1:16">
      <c r="A186" s="365"/>
      <c r="B186" s="399"/>
      <c r="C186" s="400"/>
      <c r="D186" s="395"/>
      <c r="E186" s="459"/>
      <c r="F186" s="403"/>
      <c r="H186" s="450"/>
      <c r="I186" s="550"/>
      <c r="J186" s="551"/>
      <c r="K186" s="403"/>
      <c r="L186" s="463"/>
      <c r="M186" s="379"/>
      <c r="N186" s="379"/>
    </row>
    <row r="187" spans="1:16">
      <c r="A187" s="365"/>
      <c r="B187" s="309" t="s">
        <v>209</v>
      </c>
      <c r="C187" s="400"/>
      <c r="D187" s="395"/>
      <c r="E187" s="459"/>
      <c r="F187" s="403"/>
      <c r="H187" s="450"/>
      <c r="I187" s="550"/>
      <c r="J187" s="551"/>
      <c r="K187" s="403"/>
      <c r="L187" s="463"/>
      <c r="M187" s="379"/>
      <c r="N187" s="379"/>
    </row>
    <row r="188" spans="1:16">
      <c r="A188" s="365"/>
      <c r="B188" s="441" t="s">
        <v>242</v>
      </c>
      <c r="C188" s="400"/>
      <c r="D188" s="395"/>
      <c r="E188" s="459"/>
      <c r="F188" s="403">
        <f ca="1">F145</f>
        <v>8049653.0725592794</v>
      </c>
      <c r="H188" s="450"/>
      <c r="I188" s="403">
        <f ca="1">I145</f>
        <v>9099830.7995836791</v>
      </c>
      <c r="J188" s="551"/>
      <c r="K188" s="550">
        <f ca="1">I188-F188</f>
        <v>1050177.7270243997</v>
      </c>
      <c r="L188" s="463"/>
      <c r="M188" s="379"/>
      <c r="N188" s="379"/>
    </row>
    <row r="189" spans="1:16">
      <c r="A189" s="365"/>
      <c r="B189" s="441" t="s">
        <v>234</v>
      </c>
      <c r="C189" s="400"/>
      <c r="D189" s="395"/>
      <c r="E189" s="459"/>
      <c r="F189" s="403">
        <f ca="1">F146</f>
        <v>0</v>
      </c>
      <c r="H189" s="450"/>
      <c r="I189" s="403">
        <f ca="1">I146</f>
        <v>0</v>
      </c>
      <c r="J189" s="551"/>
      <c r="K189" s="550">
        <f ca="1">I189-F189</f>
        <v>0</v>
      </c>
      <c r="L189" s="463"/>
      <c r="M189" s="379"/>
      <c r="N189" s="379"/>
    </row>
    <row r="190" spans="1:16">
      <c r="A190" s="365"/>
      <c r="B190" s="441" t="s">
        <v>229</v>
      </c>
      <c r="C190" s="466" t="s">
        <v>207</v>
      </c>
      <c r="D190" s="409">
        <f ca="1">D167</f>
        <v>99276638.950000003</v>
      </c>
      <c r="E190" s="443"/>
      <c r="F190" s="550">
        <f ca="1">F167</f>
        <v>69493.647265000007</v>
      </c>
      <c r="G190" s="543"/>
      <c r="H190" s="443"/>
      <c r="I190" s="550">
        <f ca="1">I167</f>
        <v>69493.647265000007</v>
      </c>
      <c r="J190" s="551"/>
      <c r="K190" s="550">
        <f ca="1">I190-F190</f>
        <v>0</v>
      </c>
      <c r="L190" s="558"/>
      <c r="M190" s="379"/>
      <c r="N190" s="379"/>
    </row>
    <row r="191" spans="1:16">
      <c r="A191" s="365"/>
      <c r="B191" s="478" t="s">
        <v>243</v>
      </c>
      <c r="C191" s="466"/>
      <c r="D191" s="543"/>
      <c r="E191" s="443"/>
      <c r="F191" s="561">
        <f ca="1">SUM(F188:F190)</f>
        <v>8119146.7198242797</v>
      </c>
      <c r="G191" s="543"/>
      <c r="H191" s="443"/>
      <c r="I191" s="561">
        <f ca="1">SUM(I188:I190)</f>
        <v>9169324.4468486793</v>
      </c>
      <c r="J191" s="561"/>
      <c r="K191" s="561">
        <f ca="1">SUM(K188:K190)</f>
        <v>1050177.7270243997</v>
      </c>
      <c r="L191" s="539">
        <f ca="1">K191/F191</f>
        <v>0.12934582453845941</v>
      </c>
      <c r="M191" s="379"/>
      <c r="N191" s="379"/>
    </row>
    <row r="192" spans="1:16">
      <c r="A192" s="365"/>
      <c r="B192" s="399"/>
      <c r="C192" s="466"/>
      <c r="D192" s="543"/>
      <c r="E192" s="443"/>
      <c r="F192" s="550"/>
      <c r="G192" s="543"/>
      <c r="H192" s="443"/>
      <c r="I192" s="550"/>
      <c r="J192" s="551"/>
      <c r="K192" s="403"/>
      <c r="L192" s="558"/>
      <c r="M192" s="379"/>
      <c r="N192" s="379"/>
    </row>
    <row r="193" spans="1:15">
      <c r="A193" s="365"/>
      <c r="B193" s="439" t="s">
        <v>210</v>
      </c>
      <c r="C193" s="400"/>
      <c r="D193" s="403"/>
      <c r="E193" s="450"/>
      <c r="F193" s="415">
        <f ca="1">F185+F191</f>
        <v>12916319.689824279</v>
      </c>
      <c r="G193" s="396"/>
      <c r="H193" s="450"/>
      <c r="I193" s="415">
        <f ca="1">I185+I191</f>
        <v>13888763.50684868</v>
      </c>
      <c r="J193" s="450"/>
      <c r="K193" s="415">
        <f ca="1">K185+K191</f>
        <v>972443.81702439976</v>
      </c>
      <c r="L193" s="595">
        <f ca="1">ROUND(K193/F193,5)</f>
        <v>7.5289999999999996E-2</v>
      </c>
      <c r="M193" s="379"/>
      <c r="N193" s="379"/>
    </row>
    <row r="194" spans="1:15">
      <c r="A194" s="365"/>
      <c r="B194" s="427"/>
      <c r="C194" s="545"/>
      <c r="D194" s="546"/>
      <c r="E194" s="596"/>
      <c r="F194" s="557"/>
      <c r="G194" s="546"/>
      <c r="H194" s="548"/>
      <c r="I194" s="564"/>
      <c r="J194" s="549"/>
      <c r="K194" s="434"/>
      <c r="L194" s="435"/>
      <c r="M194" s="379"/>
      <c r="N194" s="379"/>
    </row>
    <row r="195" spans="1:15">
      <c r="A195" s="365"/>
      <c r="B195" s="365"/>
      <c r="C195" s="365"/>
      <c r="D195" s="395"/>
      <c r="E195" s="459"/>
      <c r="F195" s="403"/>
      <c r="H195" s="450"/>
      <c r="I195" s="436"/>
      <c r="J195" s="410"/>
      <c r="K195" s="394"/>
      <c r="L195" s="574"/>
      <c r="M195" s="379"/>
      <c r="N195" s="379"/>
    </row>
    <row r="196" spans="1:15">
      <c r="B196" s="499" t="s">
        <v>275</v>
      </c>
      <c r="C196" s="365"/>
      <c r="D196" s="395"/>
      <c r="E196" s="421"/>
      <c r="F196" s="479"/>
      <c r="H196" s="459"/>
      <c r="I196" s="479"/>
      <c r="J196" s="479"/>
      <c r="K196" s="479"/>
      <c r="L196" s="364"/>
      <c r="M196" s="379"/>
      <c r="N196" s="379"/>
      <c r="O196" s="416"/>
    </row>
    <row r="197" spans="1:15">
      <c r="C197" s="365"/>
      <c r="D197" s="343" t="s">
        <v>207</v>
      </c>
      <c r="E197" s="421"/>
      <c r="F197" s="503" t="s">
        <v>193</v>
      </c>
      <c r="G197" s="497"/>
      <c r="H197" s="456"/>
      <c r="I197" s="503" t="s">
        <v>118</v>
      </c>
      <c r="J197" s="496"/>
      <c r="K197" s="503" t="s">
        <v>220</v>
      </c>
      <c r="L197" s="364"/>
      <c r="M197" s="379"/>
      <c r="N197" s="379"/>
      <c r="O197" s="416"/>
    </row>
    <row r="198" spans="1:15">
      <c r="B198" s="231" t="s">
        <v>247</v>
      </c>
      <c r="C198" s="365"/>
      <c r="D198" s="409"/>
      <c r="E198" s="421"/>
      <c r="F198" s="597"/>
      <c r="G198" s="598"/>
      <c r="H198" s="598"/>
      <c r="I198" s="597"/>
      <c r="J198" s="597"/>
      <c r="K198" s="597"/>
      <c r="L198" s="364"/>
      <c r="M198" s="379"/>
      <c r="N198" s="379"/>
      <c r="O198" s="416"/>
    </row>
    <row r="199" spans="1:15">
      <c r="B199" s="508" t="s">
        <v>276</v>
      </c>
      <c r="C199" s="365"/>
      <c r="D199" s="393"/>
      <c r="E199" s="421"/>
      <c r="F199" s="597">
        <f ca="1">F26+F45</f>
        <v>6308966.9343335107</v>
      </c>
      <c r="G199" s="598"/>
      <c r="H199" s="598"/>
      <c r="I199" s="597">
        <f ca="1">I26+I45</f>
        <v>6897204.7137999898</v>
      </c>
      <c r="J199" s="597"/>
      <c r="K199" s="597">
        <f ca="1">I199-F199</f>
        <v>588237.77946647909</v>
      </c>
      <c r="L199" s="364"/>
      <c r="M199" s="379"/>
      <c r="N199" s="379"/>
      <c r="O199" s="416"/>
    </row>
    <row r="200" spans="1:15">
      <c r="B200" s="508" t="s">
        <v>277</v>
      </c>
      <c r="C200" s="365"/>
      <c r="D200" s="393"/>
      <c r="E200" s="421"/>
      <c r="F200" s="597">
        <f ca="1">F86+F102</f>
        <v>3540583.3753221999</v>
      </c>
      <c r="G200" s="598"/>
      <c r="H200" s="598"/>
      <c r="I200" s="597">
        <f ca="1">I86+I102</f>
        <v>3985765.7997426996</v>
      </c>
      <c r="J200" s="597"/>
      <c r="K200" s="597">
        <f ca="1">I200-F200</f>
        <v>445182.42442049971</v>
      </c>
      <c r="L200" s="364"/>
      <c r="M200" s="379"/>
      <c r="N200" s="379"/>
      <c r="O200" s="416"/>
    </row>
    <row r="201" spans="1:15">
      <c r="B201" s="508" t="s">
        <v>278</v>
      </c>
      <c r="C201" s="365"/>
      <c r="D201" s="393"/>
      <c r="E201" s="421"/>
      <c r="F201" s="597">
        <f ca="1">F147+F167</f>
        <v>8119146.7198242797</v>
      </c>
      <c r="G201" s="598"/>
      <c r="H201" s="598"/>
      <c r="I201" s="597">
        <f ca="1">I147+I167</f>
        <v>9169324.4468486793</v>
      </c>
      <c r="J201" s="597"/>
      <c r="K201" s="597">
        <f ca="1">I201-F201</f>
        <v>1050177.7270243997</v>
      </c>
      <c r="L201" s="364"/>
      <c r="M201" s="379"/>
      <c r="N201" s="379"/>
      <c r="O201" s="416"/>
    </row>
    <row r="202" spans="1:15">
      <c r="B202" s="508" t="s">
        <v>28</v>
      </c>
      <c r="C202" s="365"/>
      <c r="D202" s="393"/>
      <c r="E202" s="421"/>
      <c r="F202" s="599">
        <f ca="1">SUM(F199:F201)</f>
        <v>17968697.029479992</v>
      </c>
      <c r="G202" s="598"/>
      <c r="H202" s="598"/>
      <c r="I202" s="599">
        <f ca="1">SUM(I199:I201)</f>
        <v>20052294.960391369</v>
      </c>
      <c r="J202" s="597"/>
      <c r="K202" s="599">
        <f ca="1">SUM(K199:K201)</f>
        <v>2083597.9309113785</v>
      </c>
      <c r="L202" s="364"/>
      <c r="M202" s="379"/>
      <c r="N202" s="379"/>
      <c r="O202" s="416"/>
    </row>
    <row r="203" spans="1:15">
      <c r="C203" s="365"/>
      <c r="D203" s="393"/>
      <c r="E203" s="421"/>
      <c r="F203" s="597"/>
      <c r="G203" s="598"/>
      <c r="H203" s="598"/>
      <c r="I203" s="597"/>
      <c r="J203" s="597"/>
      <c r="K203" s="597"/>
      <c r="L203" s="364"/>
      <c r="M203" s="379"/>
      <c r="N203" s="379"/>
      <c r="O203" s="416"/>
    </row>
    <row r="204" spans="1:15">
      <c r="B204" s="231" t="s">
        <v>250</v>
      </c>
      <c r="C204" s="365"/>
      <c r="D204" s="393"/>
      <c r="E204" s="421"/>
      <c r="F204" s="597"/>
      <c r="G204" s="598"/>
      <c r="H204" s="598"/>
      <c r="I204" s="597"/>
      <c r="J204" s="597"/>
      <c r="K204" s="597"/>
      <c r="L204" s="364"/>
      <c r="M204" s="379"/>
      <c r="N204" s="379"/>
      <c r="O204" s="416"/>
    </row>
    <row r="205" spans="1:15">
      <c r="B205" s="508" t="s">
        <v>276</v>
      </c>
      <c r="C205" s="365"/>
      <c r="D205" s="393"/>
      <c r="E205" s="421"/>
      <c r="F205" s="597">
        <f ca="1">F21+F43</f>
        <v>9170038.8448939808</v>
      </c>
      <c r="G205" s="598"/>
      <c r="H205" s="598"/>
      <c r="I205" s="597">
        <f ca="1">I21+I43</f>
        <v>9021134.5600000005</v>
      </c>
      <c r="J205" s="597"/>
      <c r="K205" s="597">
        <f ca="1">I205-F205</f>
        <v>-148904.28489398025</v>
      </c>
      <c r="L205" s="364"/>
      <c r="M205" s="379"/>
      <c r="N205" s="379"/>
      <c r="O205" s="416"/>
    </row>
    <row r="206" spans="1:15">
      <c r="B206" s="508" t="s">
        <v>277</v>
      </c>
      <c r="C206" s="365"/>
      <c r="D206" s="393"/>
      <c r="E206" s="421"/>
      <c r="F206" s="597">
        <f ca="1">F81+F100</f>
        <v>2222696.94</v>
      </c>
      <c r="G206" s="598"/>
      <c r="H206" s="598"/>
      <c r="I206" s="597">
        <f ca="1">I81+I100</f>
        <v>2186532.87</v>
      </c>
      <c r="J206" s="597"/>
      <c r="K206" s="597">
        <f ca="1">I206-F206</f>
        <v>-36164.069999999832</v>
      </c>
      <c r="L206" s="364"/>
      <c r="M206" s="379"/>
      <c r="N206" s="379"/>
      <c r="O206" s="416"/>
    </row>
    <row r="207" spans="1:15">
      <c r="B207" s="508" t="s">
        <v>278</v>
      </c>
      <c r="C207" s="365"/>
      <c r="D207" s="393"/>
      <c r="E207" s="421"/>
      <c r="F207" s="597">
        <f ca="1">F142+F165</f>
        <v>4797172.9700000007</v>
      </c>
      <c r="G207" s="598"/>
      <c r="H207" s="598"/>
      <c r="I207" s="597">
        <f ca="1">I142+I165</f>
        <v>4719439.0600000005</v>
      </c>
      <c r="J207" s="597"/>
      <c r="K207" s="597">
        <f ca="1">I207-F207</f>
        <v>-77733.910000000149</v>
      </c>
      <c r="L207" s="364"/>
      <c r="M207" s="379"/>
      <c r="N207" s="379"/>
      <c r="O207" s="416"/>
    </row>
    <row r="208" spans="1:15">
      <c r="B208" s="508" t="s">
        <v>28</v>
      </c>
      <c r="C208" s="365"/>
      <c r="D208" s="393"/>
      <c r="E208" s="421"/>
      <c r="F208" s="599">
        <f ca="1">SUM(F205:F207)</f>
        <v>16189908.754893981</v>
      </c>
      <c r="G208" s="598"/>
      <c r="H208" s="598"/>
      <c r="I208" s="599">
        <f ca="1">SUM(I205:I207)</f>
        <v>15927106.49</v>
      </c>
      <c r="J208" s="597"/>
      <c r="K208" s="599">
        <f ca="1">SUM(K205:K207)</f>
        <v>-262802.26489398023</v>
      </c>
      <c r="L208" s="364"/>
      <c r="M208" s="379"/>
      <c r="N208" s="379"/>
      <c r="O208" s="416"/>
    </row>
    <row r="209" spans="2:15">
      <c r="C209" s="365"/>
      <c r="D209" s="393"/>
      <c r="E209" s="421"/>
      <c r="F209" s="597"/>
      <c r="G209" s="598"/>
      <c r="H209" s="598"/>
      <c r="I209" s="597"/>
      <c r="J209" s="597"/>
      <c r="K209" s="597"/>
      <c r="L209" s="364"/>
      <c r="M209" s="379"/>
      <c r="N209" s="379"/>
      <c r="O209" s="416"/>
    </row>
    <row r="210" spans="2:15">
      <c r="B210" s="499" t="s">
        <v>252</v>
      </c>
      <c r="C210" s="365"/>
      <c r="D210" s="393"/>
      <c r="E210" s="421"/>
      <c r="F210" s="597"/>
      <c r="G210" s="598"/>
      <c r="H210" s="598"/>
      <c r="I210" s="597"/>
      <c r="J210" s="597"/>
      <c r="K210" s="597"/>
      <c r="L210" s="364"/>
      <c r="M210" s="379"/>
      <c r="N210" s="379"/>
      <c r="O210" s="416"/>
    </row>
    <row r="211" spans="2:15">
      <c r="B211" s="508" t="s">
        <v>276</v>
      </c>
      <c r="C211" s="365"/>
      <c r="D211" s="393">
        <f ca="1">D60</f>
        <v>96619860.699000001</v>
      </c>
      <c r="E211" s="421"/>
      <c r="F211" s="597">
        <f ca="1">F199+F205</f>
        <v>15479005.779227491</v>
      </c>
      <c r="G211" s="598"/>
      <c r="H211" s="598"/>
      <c r="I211" s="597">
        <f ca="1">I199+I205</f>
        <v>15918339.273799989</v>
      </c>
      <c r="J211" s="597"/>
      <c r="K211" s="597">
        <f ca="1">I211-F211</f>
        <v>439333.4945724979</v>
      </c>
      <c r="L211" s="364"/>
      <c r="M211" s="379"/>
      <c r="N211" s="379"/>
      <c r="O211" s="416"/>
    </row>
    <row r="212" spans="2:15">
      <c r="B212" s="508" t="s">
        <v>277</v>
      </c>
      <c r="C212" s="365"/>
      <c r="D212" s="393">
        <f ca="1">D116</f>
        <v>10298663.83</v>
      </c>
      <c r="E212" s="421"/>
      <c r="F212" s="597">
        <f ca="1">F200+F206</f>
        <v>5763280.3153221998</v>
      </c>
      <c r="G212" s="598"/>
      <c r="H212" s="598"/>
      <c r="I212" s="597">
        <f ca="1">I200+I206</f>
        <v>6172298.6697426997</v>
      </c>
      <c r="J212" s="597"/>
      <c r="K212" s="597">
        <f ca="1">I212-F212</f>
        <v>409018.35442049988</v>
      </c>
      <c r="L212" s="364"/>
      <c r="M212" s="379"/>
      <c r="N212" s="379"/>
      <c r="O212" s="416"/>
    </row>
    <row r="213" spans="2:15">
      <c r="B213" s="508" t="s">
        <v>278</v>
      </c>
      <c r="C213" s="365"/>
      <c r="D213" s="393">
        <f ca="1">D185</f>
        <v>122588020.23800001</v>
      </c>
      <c r="E213" s="421"/>
      <c r="F213" s="597">
        <f ca="1">F201+F207</f>
        <v>12916319.689824279</v>
      </c>
      <c r="G213" s="598"/>
      <c r="H213" s="598"/>
      <c r="I213" s="597">
        <f ca="1">I201+I207</f>
        <v>13888763.50684868</v>
      </c>
      <c r="J213" s="597"/>
      <c r="K213" s="597">
        <f ca="1">I213-F213</f>
        <v>972443.81702440046</v>
      </c>
      <c r="L213" s="364"/>
      <c r="M213" s="379"/>
      <c r="N213" s="379"/>
      <c r="O213" s="416"/>
    </row>
    <row r="214" spans="2:15">
      <c r="B214" s="508" t="s">
        <v>28</v>
      </c>
      <c r="C214" s="365"/>
      <c r="D214" s="512">
        <f ca="1">SUM(D211:D213)</f>
        <v>229506544.76700002</v>
      </c>
      <c r="E214" s="421"/>
      <c r="F214" s="599">
        <f ca="1">SUM(F211:F213)</f>
        <v>34158605.784373969</v>
      </c>
      <c r="G214" s="598"/>
      <c r="H214" s="598"/>
      <c r="I214" s="599">
        <f ca="1">SUM(I211:I213)</f>
        <v>35979401.450391367</v>
      </c>
      <c r="J214" s="597"/>
      <c r="K214" s="599">
        <f ca="1">SUM(K211:K213)</f>
        <v>1820795.6660173982</v>
      </c>
      <c r="L214" s="364"/>
      <c r="M214" s="379"/>
      <c r="N214" s="379"/>
      <c r="O214" s="416"/>
    </row>
    <row r="215" spans="2:15">
      <c r="B215" s="365"/>
      <c r="C215" s="365"/>
      <c r="D215" s="395"/>
      <c r="E215" s="421"/>
      <c r="F215" s="597"/>
      <c r="G215" s="598"/>
      <c r="H215" s="598"/>
      <c r="I215" s="597"/>
      <c r="J215" s="597"/>
      <c r="K215" s="597"/>
      <c r="L215" s="364"/>
      <c r="M215" s="379"/>
      <c r="N215" s="379"/>
      <c r="O215" s="496"/>
    </row>
    <row r="216" spans="2:15">
      <c r="B216" s="499" t="s">
        <v>279</v>
      </c>
      <c r="E216" s="504"/>
      <c r="F216" s="600"/>
      <c r="G216" s="601"/>
      <c r="H216" s="602"/>
      <c r="I216" s="600"/>
      <c r="J216" s="600"/>
      <c r="K216" s="600"/>
      <c r="O216" s="496"/>
    </row>
    <row r="217" spans="2:15">
      <c r="B217" s="604" t="s">
        <v>28</v>
      </c>
      <c r="D217" s="605">
        <f ca="1">'Rate Design Res'!D13+'Rate Design Res'!D25+'Rate Design Res'!D39+'Rate Design C&amp;I'!D36+'Rate Design C&amp;I'!D96+'Rate Design Int &amp; Trans'!D60+'Rate Design Int &amp; Trans'!D116+'Rate Design Int &amp; Trans'!D185</f>
        <v>1105327515.5699999</v>
      </c>
      <c r="E217" s="395"/>
      <c r="F217" s="606">
        <f ca="1">'Rate Design Res'!F18+'Rate Design Res'!F30+'Rate Design Res'!F43+'Rate Design C&amp;I'!F41+'Rate Design C&amp;I'!F106+'Rate Design Int &amp; Trans'!F68+'Rate Design Int &amp; Trans'!F124+'Rate Design Int &amp; Trans'!F193</f>
        <v>800067297.0762763</v>
      </c>
      <c r="G217" s="598"/>
      <c r="H217" s="602"/>
      <c r="I217" s="606">
        <f ca="1">'Rate Design Res'!I18+'Rate Design Res'!I30+'Rate Design Res'!I43+'Rate Design C&amp;I'!I41+'Rate Design C&amp;I'!I106+'Rate Design Int &amp; Trans'!I68+'Rate Design Int &amp; Trans'!I124+'Rate Design Int &amp; Trans'!I193</f>
        <v>794361606.44605815</v>
      </c>
      <c r="J217" s="600"/>
      <c r="K217" s="607">
        <f ca="1">I217-F217</f>
        <v>-5705690.6302181482</v>
      </c>
      <c r="L217" s="608">
        <f ca="1">K217/F217</f>
        <v>-7.1315133752732091E-3</v>
      </c>
      <c r="O217" s="496"/>
    </row>
    <row r="218" spans="2:15">
      <c r="B218" s="604" t="s">
        <v>280</v>
      </c>
      <c r="D218" s="609">
        <f ca="1">'Rate Spread - Margin'!F20</f>
        <v>37223237.460000001</v>
      </c>
      <c r="E218" s="395"/>
      <c r="F218" s="610">
        <f ca="1">'Rate Spread - Margin'!C20</f>
        <v>1426817.449611546</v>
      </c>
      <c r="G218" s="598"/>
      <c r="H218" s="602"/>
      <c r="I218" s="610">
        <f>'Rate Spread - Margin'!M20</f>
        <v>1465941.3557558353</v>
      </c>
      <c r="J218" s="600"/>
      <c r="K218" s="607">
        <f ca="1">I218-F218</f>
        <v>39123.9061442893</v>
      </c>
      <c r="L218" s="608">
        <f ca="1">K218/F218</f>
        <v>2.742040066508919E-2</v>
      </c>
      <c r="O218" s="496"/>
    </row>
    <row r="219" spans="2:15">
      <c r="B219" s="604" t="s">
        <v>281</v>
      </c>
      <c r="E219" s="395"/>
      <c r="F219" s="610">
        <f ca="1">'Rate Spread - Margin'!C19</f>
        <v>6041548.46</v>
      </c>
      <c r="G219" s="598"/>
      <c r="H219" s="602"/>
      <c r="I219" s="610">
        <f ca="1">'Rate Spread - Margin'!M19</f>
        <v>5943249.8600000003</v>
      </c>
      <c r="J219" s="600"/>
      <c r="K219" s="607">
        <f ca="1">I219-F219</f>
        <v>-98298.599999999627</v>
      </c>
      <c r="L219" s="608">
        <f ca="1">K219/F219</f>
        <v>-1.627043143836665E-2</v>
      </c>
      <c r="O219" s="496"/>
    </row>
    <row r="220" spans="2:15">
      <c r="B220" s="604" t="s">
        <v>282</v>
      </c>
      <c r="D220" s="388">
        <f ca="1">SUM(D217:D219)</f>
        <v>1142550753.03</v>
      </c>
      <c r="E220" s="395"/>
      <c r="F220" s="611">
        <f ca="1">SUM(F217:F219)</f>
        <v>807535662.98588789</v>
      </c>
      <c r="G220" s="598"/>
      <c r="H220" s="602"/>
      <c r="I220" s="611">
        <f ca="1">SUM(I217:I219)</f>
        <v>801770797.66181397</v>
      </c>
      <c r="J220" s="600"/>
      <c r="K220" s="611">
        <f ca="1">SUM(K217:K219)</f>
        <v>-5764865.3240738586</v>
      </c>
      <c r="L220" s="608">
        <f ca="1">K220/F220</f>
        <v>-7.1388368196125141E-3</v>
      </c>
      <c r="O220" s="496"/>
    </row>
    <row r="221" spans="2:15">
      <c r="B221" s="612"/>
      <c r="C221" s="456"/>
      <c r="D221" s="609"/>
      <c r="E221" s="395"/>
      <c r="F221" s="613"/>
      <c r="G221" s="598"/>
      <c r="H221" s="602"/>
      <c r="I221" s="613"/>
      <c r="J221" s="600"/>
      <c r="K221" s="613"/>
      <c r="L221" s="608"/>
    </row>
    <row r="222" spans="2:15">
      <c r="B222" s="604"/>
      <c r="E222" s="395"/>
      <c r="F222" s="597"/>
      <c r="G222" s="598"/>
      <c r="H222" s="602"/>
      <c r="I222" s="597"/>
      <c r="J222" s="600"/>
      <c r="K222" s="597"/>
    </row>
    <row r="223" spans="2:15">
      <c r="B223" s="508"/>
      <c r="D223" s="614"/>
      <c r="F223" s="597"/>
      <c r="G223" s="598"/>
      <c r="H223" s="602"/>
      <c r="I223" s="597"/>
      <c r="J223" s="600"/>
      <c r="K223" s="597"/>
    </row>
    <row r="224" spans="2:15">
      <c r="D224" s="614"/>
      <c r="F224" s="600"/>
      <c r="G224" s="598"/>
      <c r="H224" s="602"/>
      <c r="I224" s="600"/>
      <c r="J224" s="600"/>
      <c r="K224" s="600"/>
    </row>
    <row r="225" spans="2:4">
      <c r="B225" s="5" t="s">
        <v>224</v>
      </c>
      <c r="D225" s="614"/>
    </row>
    <row r="227" spans="2:4">
      <c r="D227" s="61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N28" sqref="N28"/>
    </sheetView>
  </sheetViews>
  <sheetFormatPr defaultColWidth="9.109375" defaultRowHeight="13.2"/>
  <cols>
    <col min="1" max="1" width="4.44140625" style="456" customWidth="1"/>
    <col min="2" max="2" width="4.44140625" style="456" bestFit="1" customWidth="1"/>
    <col min="3" max="3" width="11" style="456" customWidth="1"/>
    <col min="4" max="4" width="8.6640625" style="456" bestFit="1" customWidth="1"/>
    <col min="5" max="5" width="42.44140625" style="456" bestFit="1" customWidth="1"/>
    <col min="6" max="6" width="8.6640625" style="456" bestFit="1" customWidth="1"/>
    <col min="7" max="7" width="7.6640625" style="456" bestFit="1" customWidth="1"/>
    <col min="8" max="8" width="13.33203125" style="456" bestFit="1" customWidth="1"/>
    <col min="9" max="9" width="9.6640625" style="456" bestFit="1" customWidth="1"/>
    <col min="10" max="10" width="14.44140625" style="456" bestFit="1" customWidth="1"/>
    <col min="11" max="11" width="13.5546875" style="456" customWidth="1"/>
    <col min="12" max="12" width="14.6640625" style="456" customWidth="1"/>
    <col min="13" max="13" width="14" style="456" customWidth="1"/>
    <col min="14" max="14" width="10.33203125" style="396" bestFit="1" customWidth="1"/>
    <col min="15" max="15" width="8.88671875" style="396" bestFit="1" customWidth="1"/>
    <col min="16" max="16" width="14.6640625" style="456" customWidth="1"/>
    <col min="17" max="17" width="15.33203125" style="456" customWidth="1"/>
    <col min="18" max="19" width="14" style="456" customWidth="1"/>
    <col min="20" max="20" width="9.109375" style="456"/>
    <col min="21" max="21" width="14" style="456" customWidth="1"/>
    <col min="22" max="16384" width="9.109375" style="456"/>
  </cols>
  <sheetData>
    <row r="1" spans="1:21">
      <c r="P1" s="396"/>
    </row>
    <row r="2" spans="1:21">
      <c r="B2" s="128" t="s">
        <v>0</v>
      </c>
      <c r="C2" s="352"/>
      <c r="D2" s="352"/>
      <c r="E2" s="352"/>
      <c r="F2" s="352"/>
      <c r="G2" s="352"/>
      <c r="H2" s="352"/>
      <c r="I2" s="352"/>
      <c r="J2" s="352"/>
      <c r="K2" s="352"/>
      <c r="L2" s="352"/>
      <c r="P2" s="396"/>
    </row>
    <row r="3" spans="1:21">
      <c r="B3" s="227" t="str">
        <f>'Rate Spread - Margin'!$B$2</f>
        <v>2017 Gas General Rate Case</v>
      </c>
      <c r="C3" s="352"/>
      <c r="D3" s="352"/>
      <c r="E3" s="352"/>
      <c r="F3" s="352"/>
      <c r="G3" s="352"/>
      <c r="H3" s="352"/>
      <c r="I3" s="352"/>
      <c r="J3" s="352"/>
      <c r="K3" s="352"/>
      <c r="L3" s="352"/>
      <c r="P3" s="396"/>
    </row>
    <row r="4" spans="1:21">
      <c r="B4" s="227" t="str">
        <f>'Rate Spread - Margin'!$B$3</f>
        <v>Test Year Ended September 2016</v>
      </c>
      <c r="C4" s="352"/>
      <c r="D4" s="352"/>
      <c r="E4" s="352"/>
      <c r="F4" s="352"/>
      <c r="G4" s="352"/>
      <c r="H4" s="352"/>
      <c r="I4" s="352"/>
      <c r="J4" s="352"/>
      <c r="K4" s="352"/>
      <c r="L4" s="352"/>
      <c r="P4" s="396"/>
    </row>
    <row r="5" spans="1:21">
      <c r="B5" s="228" t="s">
        <v>191</v>
      </c>
      <c r="C5" s="352"/>
      <c r="D5" s="352"/>
      <c r="E5" s="352"/>
      <c r="F5" s="352"/>
      <c r="G5" s="352"/>
      <c r="H5" s="352"/>
      <c r="I5" s="352"/>
      <c r="J5" s="352"/>
      <c r="K5" s="352"/>
      <c r="L5" s="352"/>
      <c r="P5" s="396"/>
    </row>
    <row r="6" spans="1:21" s="361" customFormat="1">
      <c r="A6" s="617"/>
      <c r="B6" s="618" t="s">
        <v>283</v>
      </c>
      <c r="C6" s="618"/>
      <c r="D6" s="618"/>
      <c r="E6" s="618"/>
      <c r="F6" s="618"/>
      <c r="G6" s="618"/>
      <c r="H6" s="618"/>
      <c r="I6" s="618"/>
      <c r="J6" s="618"/>
      <c r="K6" s="128"/>
      <c r="L6" s="352"/>
      <c r="M6" s="473"/>
      <c r="N6" s="371"/>
      <c r="O6" s="371"/>
      <c r="P6" s="371"/>
      <c r="Q6" s="473"/>
      <c r="R6" s="473"/>
      <c r="S6" s="473"/>
      <c r="T6" s="473"/>
      <c r="U6" s="473"/>
    </row>
    <row r="7" spans="1:21" s="361" customFormat="1">
      <c r="A7" s="617"/>
      <c r="B7" s="371"/>
      <c r="C7" s="371"/>
      <c r="D7" s="371"/>
      <c r="E7" s="371"/>
      <c r="F7" s="619"/>
      <c r="G7" s="371"/>
      <c r="H7" s="371"/>
      <c r="I7" s="619"/>
      <c r="J7" s="371"/>
      <c r="K7" s="14"/>
      <c r="M7" s="473"/>
      <c r="N7" s="371"/>
      <c r="O7" s="617"/>
      <c r="P7" s="371"/>
      <c r="Q7" s="473"/>
      <c r="R7" s="473"/>
      <c r="S7" s="473"/>
      <c r="T7" s="473"/>
      <c r="U7" s="473"/>
    </row>
    <row r="8" spans="1:21" s="361" customFormat="1">
      <c r="A8" s="617"/>
      <c r="B8" s="371"/>
      <c r="C8" s="371"/>
      <c r="D8" s="371"/>
      <c r="E8" s="371"/>
      <c r="F8" s="619"/>
      <c r="G8" s="371"/>
      <c r="H8" s="371"/>
      <c r="I8" s="371"/>
      <c r="J8" s="371"/>
      <c r="K8" s="14"/>
      <c r="M8" s="473"/>
      <c r="N8" s="371"/>
      <c r="O8" s="371"/>
      <c r="P8" s="371"/>
      <c r="Q8" s="473"/>
      <c r="R8" s="473"/>
      <c r="S8" s="473"/>
      <c r="T8" s="473"/>
      <c r="U8" s="473"/>
    </row>
    <row r="9" spans="1:21" s="361" customFormat="1">
      <c r="B9" s="371"/>
      <c r="C9" s="371"/>
      <c r="D9" s="371"/>
      <c r="E9" s="371"/>
      <c r="F9" s="619"/>
      <c r="G9" s="371"/>
      <c r="H9" s="619" t="s">
        <v>34</v>
      </c>
      <c r="I9" s="371"/>
      <c r="J9" s="619" t="s">
        <v>34</v>
      </c>
      <c r="K9" s="14"/>
      <c r="M9" s="473"/>
      <c r="N9" s="619"/>
      <c r="O9" s="619"/>
      <c r="P9" s="371"/>
      <c r="Q9" s="473"/>
      <c r="R9" s="473"/>
      <c r="S9" s="473"/>
      <c r="T9" s="473"/>
      <c r="U9" s="473"/>
    </row>
    <row r="10" spans="1:21" s="361" customFormat="1">
      <c r="B10" s="371"/>
      <c r="C10" s="371"/>
      <c r="D10" s="619" t="s">
        <v>284</v>
      </c>
      <c r="E10" s="371"/>
      <c r="F10" s="619" t="s">
        <v>285</v>
      </c>
      <c r="G10" s="619" t="s">
        <v>193</v>
      </c>
      <c r="H10" s="619" t="s">
        <v>286</v>
      </c>
      <c r="I10" s="619" t="s">
        <v>118</v>
      </c>
      <c r="J10" s="619" t="s">
        <v>286</v>
      </c>
      <c r="K10" s="14" t="s">
        <v>118</v>
      </c>
      <c r="M10" s="473"/>
      <c r="N10" s="619"/>
      <c r="O10" s="619"/>
      <c r="P10" s="371"/>
      <c r="Q10" s="473"/>
      <c r="R10" s="473"/>
      <c r="S10" s="473"/>
      <c r="T10" s="473"/>
      <c r="U10" s="473"/>
    </row>
    <row r="11" spans="1:21" s="361" customFormat="1">
      <c r="B11" s="376" t="s">
        <v>32</v>
      </c>
      <c r="C11" s="376" t="s">
        <v>287</v>
      </c>
      <c r="D11" s="620" t="s">
        <v>287</v>
      </c>
      <c r="E11" s="620" t="s">
        <v>196</v>
      </c>
      <c r="F11" s="620" t="s">
        <v>288</v>
      </c>
      <c r="G11" s="620" t="s">
        <v>132</v>
      </c>
      <c r="H11" s="620" t="s">
        <v>289</v>
      </c>
      <c r="I11" s="620" t="s">
        <v>132</v>
      </c>
      <c r="J11" s="620" t="s">
        <v>290</v>
      </c>
      <c r="K11" s="620" t="s">
        <v>135</v>
      </c>
      <c r="M11" s="473"/>
      <c r="N11" s="619"/>
      <c r="O11" s="619"/>
      <c r="P11" s="371"/>
      <c r="Q11" s="473"/>
      <c r="R11" s="473"/>
      <c r="S11" s="473"/>
      <c r="T11" s="473"/>
      <c r="U11" s="473"/>
    </row>
    <row r="12" spans="1:21">
      <c r="B12" s="473"/>
      <c r="C12" s="621" t="s">
        <v>53</v>
      </c>
      <c r="D12" s="621" t="s">
        <v>54</v>
      </c>
      <c r="E12" s="621" t="s">
        <v>55</v>
      </c>
      <c r="F12" s="621" t="s">
        <v>137</v>
      </c>
      <c r="G12" s="621" t="s">
        <v>56</v>
      </c>
      <c r="H12" s="621" t="s">
        <v>57</v>
      </c>
      <c r="I12" s="621" t="s">
        <v>58</v>
      </c>
      <c r="J12" s="621" t="s">
        <v>59</v>
      </c>
      <c r="K12" s="621" t="s">
        <v>60</v>
      </c>
      <c r="N12" s="621"/>
      <c r="P12" s="396"/>
    </row>
    <row r="13" spans="1:21">
      <c r="B13" s="473"/>
      <c r="P13" s="396"/>
    </row>
    <row r="14" spans="1:21" ht="12.75" customHeight="1">
      <c r="B14" s="622">
        <v>1</v>
      </c>
      <c r="C14" s="473" t="s">
        <v>291</v>
      </c>
      <c r="D14" s="456" t="s">
        <v>292</v>
      </c>
      <c r="E14" s="456" t="s">
        <v>293</v>
      </c>
      <c r="F14" s="623">
        <f ca="1">'Rentals at Actual Rates'!R17</f>
        <v>13837</v>
      </c>
      <c r="G14" s="624">
        <f ca="1">'Rentals at Actual Rates'!Q9</f>
        <v>7.49</v>
      </c>
      <c r="H14" s="625">
        <f ca="1">F14*G14</f>
        <v>103639.13</v>
      </c>
      <c r="I14" s="626">
        <f ca="1">ROUND(G14*(1+$L$33),2)</f>
        <v>7.37</v>
      </c>
      <c r="J14" s="625">
        <f ca="1">F14*I14</f>
        <v>101978.69</v>
      </c>
      <c r="K14" s="627">
        <f ca="1">J14-H14</f>
        <v>-1660.4400000000023</v>
      </c>
      <c r="L14" s="628"/>
      <c r="M14" s="628"/>
      <c r="N14" s="629"/>
      <c r="O14" s="626"/>
      <c r="P14" s="630"/>
      <c r="Q14" s="628"/>
      <c r="R14" s="628"/>
      <c r="S14" s="628"/>
      <c r="U14" s="628"/>
    </row>
    <row r="15" spans="1:21">
      <c r="B15" s="622">
        <f>B14+1</f>
        <v>2</v>
      </c>
      <c r="C15" s="473" t="s">
        <v>291</v>
      </c>
      <c r="D15" s="456" t="s">
        <v>294</v>
      </c>
      <c r="E15" s="456" t="s">
        <v>295</v>
      </c>
      <c r="F15" s="623">
        <f ca="1">'Rentals at Actual Rates'!R18</f>
        <v>215861</v>
      </c>
      <c r="G15" s="624">
        <f ca="1">'Rentals at Actual Rates'!Q10</f>
        <v>12.29</v>
      </c>
      <c r="H15" s="631">
        <f ca="1">F15*G15</f>
        <v>2652931.69</v>
      </c>
      <c r="I15" s="626">
        <f t="shared" ref="I15:I30" ca="1" si="0">ROUND(G15*(1+$L$33),2)</f>
        <v>12.09</v>
      </c>
      <c r="J15" s="631">
        <f ca="1">F15*I15</f>
        <v>2609759.4899999998</v>
      </c>
      <c r="K15" s="631">
        <f t="shared" ref="K15:K26" ca="1" si="1">J15-H15</f>
        <v>-43172.200000000186</v>
      </c>
      <c r="L15" s="628"/>
      <c r="M15" s="628"/>
      <c r="N15" s="629"/>
      <c r="O15" s="626"/>
      <c r="P15" s="630"/>
      <c r="Q15" s="628"/>
      <c r="R15" s="628"/>
      <c r="S15" s="628"/>
      <c r="T15" s="628"/>
      <c r="U15" s="628"/>
    </row>
    <row r="16" spans="1:21">
      <c r="B16" s="622">
        <f t="shared" ref="B16:B31" si="2">B15+1</f>
        <v>3</v>
      </c>
      <c r="C16" s="473" t="s">
        <v>291</v>
      </c>
      <c r="D16" s="456" t="s">
        <v>296</v>
      </c>
      <c r="E16" s="456" t="s">
        <v>297</v>
      </c>
      <c r="F16" s="623">
        <f ca="1">'Rentals at Actual Rates'!R19</f>
        <v>40579</v>
      </c>
      <c r="G16" s="624">
        <f ca="1">'Rentals at Actual Rates'!Q11</f>
        <v>17.43</v>
      </c>
      <c r="H16" s="631">
        <f t="shared" ref="H16:H30" ca="1" si="3">F16*G16</f>
        <v>707291.97</v>
      </c>
      <c r="I16" s="626">
        <f t="shared" ca="1" si="0"/>
        <v>17.149999999999999</v>
      </c>
      <c r="J16" s="631">
        <f t="shared" ref="J16:J30" ca="1" si="4">F16*I16</f>
        <v>695929.85</v>
      </c>
      <c r="K16" s="631">
        <f t="shared" ca="1" si="1"/>
        <v>-11362.119999999995</v>
      </c>
      <c r="L16" s="628"/>
      <c r="M16" s="628"/>
      <c r="N16" s="629"/>
      <c r="O16" s="626"/>
      <c r="P16" s="630"/>
      <c r="Q16" s="628"/>
      <c r="R16" s="628"/>
      <c r="S16" s="628"/>
      <c r="T16" s="628"/>
      <c r="U16" s="628"/>
    </row>
    <row r="17" spans="2:21">
      <c r="B17" s="622">
        <f t="shared" si="2"/>
        <v>4</v>
      </c>
      <c r="C17" s="473" t="s">
        <v>291</v>
      </c>
      <c r="D17" s="456" t="s">
        <v>298</v>
      </c>
      <c r="E17" s="456" t="s">
        <v>299</v>
      </c>
      <c r="F17" s="623">
        <f ca="1">'Rentals at Actual Rates'!R20</f>
        <v>9443</v>
      </c>
      <c r="G17" s="624">
        <f ca="1">'Rentals at Actual Rates'!Q12</f>
        <v>17.059999999999999</v>
      </c>
      <c r="H17" s="631">
        <f t="shared" ca="1" si="3"/>
        <v>161097.57999999999</v>
      </c>
      <c r="I17" s="626">
        <f t="shared" ca="1" si="0"/>
        <v>16.78</v>
      </c>
      <c r="J17" s="631">
        <f ca="1">F17*I17</f>
        <v>158453.54</v>
      </c>
      <c r="K17" s="631">
        <f ca="1">J17-H17</f>
        <v>-2644.039999999979</v>
      </c>
      <c r="L17" s="628"/>
      <c r="M17" s="628"/>
      <c r="N17" s="629"/>
      <c r="O17" s="626"/>
      <c r="P17" s="630"/>
      <c r="Q17" s="628"/>
      <c r="R17" s="628"/>
      <c r="S17" s="628"/>
      <c r="T17" s="628"/>
      <c r="U17" s="628"/>
    </row>
    <row r="18" spans="2:21">
      <c r="B18" s="622">
        <f t="shared" si="2"/>
        <v>5</v>
      </c>
      <c r="C18" s="473" t="s">
        <v>291</v>
      </c>
      <c r="D18" s="456" t="s">
        <v>300</v>
      </c>
      <c r="E18" s="456" t="s">
        <v>301</v>
      </c>
      <c r="F18" s="623">
        <f ca="1">'Rentals at Actual Rates'!R21</f>
        <v>44756</v>
      </c>
      <c r="G18" s="624">
        <f ca="1">'Rentals at Actual Rates'!Q13</f>
        <v>5.93</v>
      </c>
      <c r="H18" s="631">
        <f t="shared" ca="1" si="3"/>
        <v>265403.08</v>
      </c>
      <c r="I18" s="626">
        <f t="shared" ca="1" si="0"/>
        <v>5.83</v>
      </c>
      <c r="J18" s="631">
        <f t="shared" ca="1" si="4"/>
        <v>260927.48</v>
      </c>
      <c r="K18" s="631">
        <f t="shared" ca="1" si="1"/>
        <v>-4475.6000000000058</v>
      </c>
      <c r="L18" s="628"/>
      <c r="M18" s="628"/>
      <c r="N18" s="629"/>
      <c r="O18" s="626"/>
      <c r="P18" s="630"/>
      <c r="Q18" s="628"/>
      <c r="R18" s="628"/>
      <c r="S18" s="628"/>
      <c r="T18" s="628"/>
      <c r="U18" s="628"/>
    </row>
    <row r="19" spans="2:21">
      <c r="B19" s="622">
        <f t="shared" si="2"/>
        <v>6</v>
      </c>
      <c r="C19" s="473" t="s">
        <v>291</v>
      </c>
      <c r="D19" s="456" t="s">
        <v>302</v>
      </c>
      <c r="E19" s="456" t="s">
        <v>303</v>
      </c>
      <c r="F19" s="623">
        <f ca="1">'Rentals at Actual Rates'!R22</f>
        <v>2577</v>
      </c>
      <c r="G19" s="624">
        <f ca="1">'Rentals at Actual Rates'!Q14</f>
        <v>10.74</v>
      </c>
      <c r="H19" s="631">
        <f t="shared" ca="1" si="3"/>
        <v>27676.98</v>
      </c>
      <c r="I19" s="626">
        <f t="shared" ca="1" si="0"/>
        <v>10.57</v>
      </c>
      <c r="J19" s="631">
        <f t="shared" ca="1" si="4"/>
        <v>27238.89</v>
      </c>
      <c r="K19" s="631">
        <f t="shared" ca="1" si="1"/>
        <v>-438.09000000000015</v>
      </c>
      <c r="L19" s="628"/>
      <c r="M19" s="628"/>
      <c r="N19" s="629"/>
      <c r="O19" s="626"/>
      <c r="P19" s="630"/>
      <c r="Q19" s="628"/>
      <c r="R19" s="628"/>
      <c r="S19" s="628"/>
      <c r="T19" s="628"/>
      <c r="U19" s="628"/>
    </row>
    <row r="20" spans="2:21">
      <c r="B20" s="622">
        <f t="shared" si="2"/>
        <v>7</v>
      </c>
      <c r="C20" s="473" t="s">
        <v>304</v>
      </c>
      <c r="D20" s="456" t="s">
        <v>305</v>
      </c>
      <c r="E20" s="456" t="s">
        <v>306</v>
      </c>
      <c r="F20" s="623">
        <f ca="1">'Rentals at Actual Rates'!R45</f>
        <v>1528</v>
      </c>
      <c r="G20" s="624">
        <f ca="1">'Rentals at Actual Rates'!Q36</f>
        <v>15.14</v>
      </c>
      <c r="H20" s="631">
        <f t="shared" ca="1" si="3"/>
        <v>23133.920000000002</v>
      </c>
      <c r="I20" s="626">
        <f t="shared" ca="1" si="0"/>
        <v>14.9</v>
      </c>
      <c r="J20" s="631">
        <f t="shared" ca="1" si="4"/>
        <v>22767.200000000001</v>
      </c>
      <c r="K20" s="631">
        <f t="shared" ca="1" si="1"/>
        <v>-366.72000000000116</v>
      </c>
      <c r="L20" s="628"/>
      <c r="M20" s="628"/>
      <c r="N20" s="629"/>
      <c r="O20" s="538"/>
      <c r="P20" s="630"/>
      <c r="Q20" s="628"/>
      <c r="R20" s="628"/>
      <c r="S20" s="628"/>
      <c r="T20" s="628"/>
      <c r="U20" s="628"/>
    </row>
    <row r="21" spans="2:21">
      <c r="B21" s="622">
        <f t="shared" si="2"/>
        <v>8</v>
      </c>
      <c r="C21" s="473" t="s">
        <v>304</v>
      </c>
      <c r="D21" s="456" t="s">
        <v>307</v>
      </c>
      <c r="E21" s="456" t="s">
        <v>308</v>
      </c>
      <c r="F21" s="623">
        <f ca="1">'Rentals at Actual Rates'!R46</f>
        <v>1127</v>
      </c>
      <c r="G21" s="624">
        <f ca="1">'Rentals at Actual Rates'!Q37</f>
        <v>19.920000000000002</v>
      </c>
      <c r="H21" s="631">
        <f t="shared" ca="1" si="3"/>
        <v>22449.84</v>
      </c>
      <c r="I21" s="626">
        <f t="shared" ca="1" si="0"/>
        <v>19.600000000000001</v>
      </c>
      <c r="J21" s="631">
        <f t="shared" ca="1" si="4"/>
        <v>22089.200000000001</v>
      </c>
      <c r="K21" s="631">
        <f t="shared" ca="1" si="1"/>
        <v>-360.63999999999942</v>
      </c>
      <c r="L21" s="628"/>
      <c r="M21" s="628"/>
      <c r="N21" s="629"/>
      <c r="O21" s="632"/>
      <c r="P21" s="630"/>
      <c r="Q21" s="628"/>
      <c r="R21" s="628"/>
      <c r="S21" s="628"/>
      <c r="T21" s="628"/>
      <c r="U21" s="628"/>
    </row>
    <row r="22" spans="2:21">
      <c r="B22" s="622">
        <f t="shared" si="2"/>
        <v>9</v>
      </c>
      <c r="C22" s="473" t="s">
        <v>304</v>
      </c>
      <c r="D22" s="456" t="s">
        <v>309</v>
      </c>
      <c r="E22" s="456" t="s">
        <v>310</v>
      </c>
      <c r="F22" s="623">
        <f ca="1">'Rentals at Actual Rates'!R47</f>
        <v>3097</v>
      </c>
      <c r="G22" s="624">
        <f ca="1">'Rentals at Actual Rates'!Q38</f>
        <v>19.920000000000002</v>
      </c>
      <c r="H22" s="631">
        <f t="shared" ca="1" si="3"/>
        <v>61692.240000000005</v>
      </c>
      <c r="I22" s="626">
        <f t="shared" ca="1" si="0"/>
        <v>19.600000000000001</v>
      </c>
      <c r="J22" s="631">
        <f t="shared" ca="1" si="4"/>
        <v>60701.200000000004</v>
      </c>
      <c r="K22" s="631">
        <f t="shared" ca="1" si="1"/>
        <v>-991.04000000000087</v>
      </c>
      <c r="L22" s="628"/>
      <c r="M22" s="628"/>
      <c r="N22" s="629"/>
      <c r="O22" s="632"/>
      <c r="P22" s="630"/>
      <c r="Q22" s="628"/>
      <c r="R22" s="628"/>
      <c r="S22" s="628"/>
      <c r="T22" s="628"/>
      <c r="U22" s="628"/>
    </row>
    <row r="23" spans="2:21">
      <c r="B23" s="622">
        <f t="shared" si="2"/>
        <v>10</v>
      </c>
      <c r="C23" s="473" t="s">
        <v>304</v>
      </c>
      <c r="D23" s="456" t="s">
        <v>311</v>
      </c>
      <c r="E23" s="456" t="s">
        <v>312</v>
      </c>
      <c r="F23" s="623">
        <f ca="1">'Rentals at Actual Rates'!R48</f>
        <v>169</v>
      </c>
      <c r="G23" s="624">
        <f ca="1">'Rentals at Actual Rates'!Q39</f>
        <v>31.46</v>
      </c>
      <c r="H23" s="631">
        <f t="shared" ca="1" si="3"/>
        <v>5316.74</v>
      </c>
      <c r="I23" s="626">
        <f t="shared" ca="1" si="0"/>
        <v>30.95</v>
      </c>
      <c r="J23" s="631">
        <f t="shared" ca="1" si="4"/>
        <v>5230.55</v>
      </c>
      <c r="K23" s="631">
        <f t="shared" ca="1" si="1"/>
        <v>-86.1899999999996</v>
      </c>
      <c r="L23" s="628"/>
      <c r="M23" s="628"/>
      <c r="N23" s="629"/>
      <c r="O23" s="632"/>
      <c r="P23" s="630"/>
      <c r="Q23" s="628"/>
      <c r="R23" s="628"/>
      <c r="S23" s="628"/>
      <c r="T23" s="628"/>
      <c r="U23" s="628"/>
    </row>
    <row r="24" spans="2:21">
      <c r="B24" s="622">
        <f t="shared" si="2"/>
        <v>11</v>
      </c>
      <c r="C24" s="473" t="s">
        <v>304</v>
      </c>
      <c r="D24" s="456" t="s">
        <v>313</v>
      </c>
      <c r="E24" s="456" t="s">
        <v>314</v>
      </c>
      <c r="F24" s="623">
        <f ca="1">'Rentals at Actual Rates'!R49</f>
        <v>7262</v>
      </c>
      <c r="G24" s="624">
        <f ca="1">'Rentals at Actual Rates'!Q40</f>
        <v>41.18</v>
      </c>
      <c r="H24" s="631">
        <f t="shared" ca="1" si="3"/>
        <v>299049.15999999997</v>
      </c>
      <c r="I24" s="626">
        <f t="shared" ca="1" si="0"/>
        <v>40.51</v>
      </c>
      <c r="J24" s="631">
        <f t="shared" ca="1" si="4"/>
        <v>294183.62</v>
      </c>
      <c r="K24" s="631">
        <f t="shared" ca="1" si="1"/>
        <v>-4865.539999999979</v>
      </c>
      <c r="L24" s="628"/>
      <c r="M24" s="628"/>
      <c r="N24" s="629"/>
      <c r="O24" s="632"/>
      <c r="P24" s="630"/>
      <c r="Q24" s="628"/>
      <c r="R24" s="628"/>
      <c r="S24" s="628"/>
      <c r="T24" s="628"/>
      <c r="U24" s="628"/>
    </row>
    <row r="25" spans="2:21">
      <c r="B25" s="622">
        <f t="shared" si="2"/>
        <v>12</v>
      </c>
      <c r="C25" s="473" t="s">
        <v>304</v>
      </c>
      <c r="D25" s="456" t="s">
        <v>315</v>
      </c>
      <c r="E25" s="456" t="s">
        <v>316</v>
      </c>
      <c r="F25" s="623">
        <f ca="1">'Rentals at Actual Rates'!R50</f>
        <v>4883</v>
      </c>
      <c r="G25" s="624">
        <f ca="1">'Rentals at Actual Rates'!Q41</f>
        <v>55.14</v>
      </c>
      <c r="H25" s="631">
        <f t="shared" ca="1" si="3"/>
        <v>269248.62</v>
      </c>
      <c r="I25" s="626">
        <f t="shared" ca="1" si="0"/>
        <v>54.25</v>
      </c>
      <c r="J25" s="631">
        <f t="shared" ca="1" si="4"/>
        <v>264902.75</v>
      </c>
      <c r="K25" s="631">
        <f t="shared" ca="1" si="1"/>
        <v>-4345.8699999999953</v>
      </c>
      <c r="L25" s="628"/>
      <c r="M25" s="628"/>
      <c r="N25" s="629"/>
      <c r="O25" s="632"/>
      <c r="P25" s="630"/>
      <c r="Q25" s="628"/>
      <c r="R25" s="628"/>
      <c r="S25" s="628"/>
      <c r="T25" s="628"/>
      <c r="U25" s="628"/>
    </row>
    <row r="26" spans="2:21">
      <c r="B26" s="622">
        <f t="shared" si="2"/>
        <v>13</v>
      </c>
      <c r="C26" s="473" t="s">
        <v>304</v>
      </c>
      <c r="D26" s="456" t="s">
        <v>317</v>
      </c>
      <c r="E26" s="456" t="s">
        <v>318</v>
      </c>
      <c r="F26" s="623">
        <f ca="1">'Rentals at Actual Rates'!R51</f>
        <v>13877</v>
      </c>
      <c r="G26" s="624">
        <f ca="1">'Rentals at Actual Rates'!Q42</f>
        <v>64.13</v>
      </c>
      <c r="H26" s="631">
        <f t="shared" ca="1" si="3"/>
        <v>889932.00999999989</v>
      </c>
      <c r="I26" s="626">
        <f t="shared" ca="1" si="0"/>
        <v>63.09</v>
      </c>
      <c r="J26" s="631">
        <f t="shared" ca="1" si="4"/>
        <v>875499.93</v>
      </c>
      <c r="K26" s="631">
        <f t="shared" ca="1" si="1"/>
        <v>-14432.079999999842</v>
      </c>
      <c r="L26" s="628"/>
      <c r="M26" s="628"/>
      <c r="N26" s="629"/>
      <c r="O26" s="632"/>
      <c r="P26" s="630"/>
      <c r="Q26" s="628"/>
      <c r="R26" s="628"/>
      <c r="S26" s="628"/>
      <c r="T26" s="628"/>
      <c r="U26" s="628"/>
    </row>
    <row r="27" spans="2:21">
      <c r="B27" s="622">
        <f t="shared" si="2"/>
        <v>14</v>
      </c>
      <c r="C27" s="473" t="s">
        <v>319</v>
      </c>
      <c r="D27" s="456" t="s">
        <v>320</v>
      </c>
      <c r="E27" s="456" t="s">
        <v>321</v>
      </c>
      <c r="F27" s="623">
        <f ca="1">'Rentals at Actual Rates'!R72</f>
        <v>13829</v>
      </c>
      <c r="G27" s="624">
        <f ca="1">'Rentals at Actual Rates'!Q66</f>
        <v>10.33</v>
      </c>
      <c r="H27" s="631">
        <f t="shared" ca="1" si="3"/>
        <v>142853.57</v>
      </c>
      <c r="I27" s="626">
        <f t="shared" ca="1" si="0"/>
        <v>10.16</v>
      </c>
      <c r="J27" s="631">
        <f t="shared" ca="1" si="4"/>
        <v>140502.64000000001</v>
      </c>
      <c r="K27" s="631">
        <f ca="1">J27-H27</f>
        <v>-2350.929999999993</v>
      </c>
      <c r="L27" s="633" t="s">
        <v>322</v>
      </c>
      <c r="M27" s="628"/>
      <c r="N27" s="629"/>
      <c r="O27" s="626"/>
      <c r="P27" s="630"/>
      <c r="Q27" s="628"/>
      <c r="R27" s="628"/>
      <c r="S27" s="628"/>
      <c r="T27" s="628"/>
      <c r="U27" s="628"/>
    </row>
    <row r="28" spans="2:21">
      <c r="B28" s="622">
        <f t="shared" si="2"/>
        <v>15</v>
      </c>
      <c r="C28" s="473" t="s">
        <v>319</v>
      </c>
      <c r="D28" s="456" t="s">
        <v>323</v>
      </c>
      <c r="E28" s="456" t="s">
        <v>324</v>
      </c>
      <c r="F28" s="623">
        <f ca="1">'Rentals at Actual Rates'!R73</f>
        <v>909</v>
      </c>
      <c r="G28" s="624">
        <f ca="1">'Rentals at Actual Rates'!Q67</f>
        <v>28.17</v>
      </c>
      <c r="H28" s="631">
        <f t="shared" ca="1" si="3"/>
        <v>25606.530000000002</v>
      </c>
      <c r="I28" s="626">
        <f t="shared" ca="1" si="0"/>
        <v>27.71</v>
      </c>
      <c r="J28" s="631">
        <f t="shared" ca="1" si="4"/>
        <v>25188.39</v>
      </c>
      <c r="K28" s="631">
        <f ca="1">J28-H28</f>
        <v>-418.14000000000306</v>
      </c>
      <c r="L28" s="634">
        <f ca="1">'Rate Spread - Margin'!J19</f>
        <v>-98098.02769858684</v>
      </c>
      <c r="M28" s="628"/>
      <c r="N28" s="629"/>
      <c r="O28" s="626"/>
      <c r="P28" s="630"/>
      <c r="Q28" s="628"/>
      <c r="R28" s="628"/>
      <c r="S28" s="628"/>
      <c r="T28" s="628"/>
      <c r="U28" s="628"/>
    </row>
    <row r="29" spans="2:21">
      <c r="B29" s="622">
        <f t="shared" si="2"/>
        <v>16</v>
      </c>
      <c r="C29" s="473" t="s">
        <v>319</v>
      </c>
      <c r="D29" s="456" t="s">
        <v>325</v>
      </c>
      <c r="E29" s="456" t="s">
        <v>326</v>
      </c>
      <c r="F29" s="623">
        <f ca="1">'Rentals at Actual Rates'!R74</f>
        <v>588</v>
      </c>
      <c r="G29" s="624">
        <f ca="1">'Rentals at Actual Rates'!Q68</f>
        <v>38.200000000000003</v>
      </c>
      <c r="H29" s="631">
        <f t="shared" ca="1" si="3"/>
        <v>22461.600000000002</v>
      </c>
      <c r="I29" s="626">
        <f t="shared" ca="1" si="0"/>
        <v>37.58</v>
      </c>
      <c r="J29" s="631">
        <f t="shared" ca="1" si="4"/>
        <v>22097.039999999997</v>
      </c>
      <c r="K29" s="631">
        <f ca="1">J29-H29</f>
        <v>-364.56000000000495</v>
      </c>
      <c r="L29" s="635" t="s">
        <v>208</v>
      </c>
      <c r="M29" s="628"/>
      <c r="N29" s="629"/>
      <c r="O29" s="626"/>
      <c r="P29" s="630"/>
      <c r="Q29" s="628"/>
      <c r="R29" s="628"/>
      <c r="S29" s="628"/>
      <c r="T29" s="628"/>
      <c r="U29" s="628"/>
    </row>
    <row r="30" spans="2:21">
      <c r="B30" s="622">
        <f t="shared" si="2"/>
        <v>17</v>
      </c>
      <c r="C30" s="473" t="s">
        <v>319</v>
      </c>
      <c r="D30" s="456" t="s">
        <v>327</v>
      </c>
      <c r="E30" s="456" t="s">
        <v>328</v>
      </c>
      <c r="F30" s="623">
        <f ca="1">'Rentals at Actual Rates'!R75</f>
        <v>22940</v>
      </c>
      <c r="G30" s="624">
        <f ca="1">'Rentals at Actual Rates'!Q69</f>
        <v>15.77</v>
      </c>
      <c r="H30" s="631">
        <f t="shared" ca="1" si="3"/>
        <v>361763.8</v>
      </c>
      <c r="I30" s="626">
        <f t="shared" ca="1" si="0"/>
        <v>15.51</v>
      </c>
      <c r="J30" s="631">
        <f t="shared" ca="1" si="4"/>
        <v>355799.4</v>
      </c>
      <c r="K30" s="631">
        <f ca="1">J30-H30</f>
        <v>-5964.3999999999651</v>
      </c>
      <c r="L30" s="636">
        <f ca="1">K31-L28</f>
        <v>-200.5723014131072</v>
      </c>
      <c r="M30" s="628"/>
      <c r="N30" s="629"/>
      <c r="O30" s="626"/>
      <c r="P30" s="630"/>
      <c r="Q30" s="628"/>
      <c r="R30" s="628"/>
      <c r="S30" s="628"/>
      <c r="T30" s="628"/>
      <c r="U30" s="628"/>
    </row>
    <row r="31" spans="2:21">
      <c r="B31" s="622">
        <f t="shared" si="2"/>
        <v>18</v>
      </c>
      <c r="E31" s="467" t="s">
        <v>28</v>
      </c>
      <c r="F31" s="388">
        <f ca="1">SUM(F14:F30)</f>
        <v>397262</v>
      </c>
      <c r="H31" s="637">
        <f ca="1">SUM(H14:H30)</f>
        <v>6041548.46</v>
      </c>
      <c r="I31" s="628"/>
      <c r="J31" s="637">
        <f ca="1">SUM(J14:J30)</f>
        <v>5943249.8599999994</v>
      </c>
      <c r="K31" s="638">
        <f ca="1">SUM(K14:K30)</f>
        <v>-98298.599999999948</v>
      </c>
      <c r="L31" s="639"/>
      <c r="O31" s="640"/>
      <c r="P31" s="639"/>
    </row>
    <row r="32" spans="2:21" s="396" customFormat="1">
      <c r="B32" s="641"/>
      <c r="G32" s="639"/>
      <c r="H32" s="639"/>
      <c r="I32" s="639"/>
      <c r="J32" s="639"/>
      <c r="K32" s="639"/>
    </row>
    <row r="33" spans="2:21" s="396" customFormat="1">
      <c r="B33" s="641"/>
      <c r="C33" s="467"/>
      <c r="D33" s="456"/>
      <c r="E33" s="456"/>
      <c r="F33" s="456"/>
      <c r="G33" s="642"/>
      <c r="H33" s="643"/>
      <c r="I33" s="628"/>
      <c r="J33" s="628"/>
      <c r="K33" s="639"/>
      <c r="L33" s="644">
        <v>-1.6169993745930988E-2</v>
      </c>
      <c r="M33" s="630"/>
      <c r="N33" s="645"/>
      <c r="O33" s="630"/>
      <c r="P33" s="630"/>
      <c r="Q33" s="630"/>
      <c r="R33" s="630"/>
      <c r="S33" s="630"/>
      <c r="U33" s="630"/>
    </row>
    <row r="34" spans="2:21" s="396" customFormat="1">
      <c r="B34" s="641"/>
      <c r="G34" s="642"/>
      <c r="J34" s="371"/>
      <c r="K34" s="646"/>
    </row>
    <row r="35" spans="2:21">
      <c r="B35" s="622"/>
      <c r="G35" s="642"/>
      <c r="O35" s="647"/>
      <c r="P35" s="630"/>
      <c r="Q35" s="628"/>
      <c r="R35" s="628"/>
      <c r="S35" s="628"/>
    </row>
    <row r="36" spans="2:21">
      <c r="B36" s="622"/>
      <c r="G36" s="642"/>
      <c r="P36" s="630"/>
      <c r="Q36" s="628"/>
      <c r="R36" s="628"/>
      <c r="S36" s="628"/>
    </row>
    <row r="37" spans="2:21">
      <c r="B37" s="622"/>
      <c r="G37" s="642"/>
      <c r="J37" s="628"/>
      <c r="K37" s="628"/>
      <c r="O37" s="641"/>
      <c r="P37" s="648"/>
      <c r="Q37" s="648"/>
      <c r="R37" s="649"/>
      <c r="S37" s="649"/>
    </row>
    <row r="38" spans="2:21">
      <c r="B38" s="622"/>
      <c r="G38" s="642"/>
      <c r="P38" s="396"/>
    </row>
    <row r="39" spans="2:21">
      <c r="B39" s="622"/>
    </row>
    <row r="40" spans="2:21">
      <c r="B40" s="622"/>
    </row>
    <row r="41" spans="2:21">
      <c r="B41" s="622"/>
    </row>
    <row r="42" spans="2:21">
      <c r="B42" s="622"/>
    </row>
    <row r="43" spans="2:21">
      <c r="B43" s="622"/>
    </row>
    <row r="44" spans="2:21">
      <c r="B44" s="622"/>
    </row>
    <row r="45" spans="2:21">
      <c r="B45" s="622"/>
    </row>
    <row r="46" spans="2:21">
      <c r="B46" s="622"/>
    </row>
    <row r="47" spans="2:21">
      <c r="B47" s="622"/>
    </row>
    <row r="48" spans="2:21">
      <c r="B48" s="622"/>
    </row>
    <row r="49" spans="2:2">
      <c r="B49" s="62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workbookViewId="0">
      <selection activeCell="AE26" sqref="AE26"/>
    </sheetView>
  </sheetViews>
  <sheetFormatPr defaultColWidth="9.109375" defaultRowHeight="13.2"/>
  <cols>
    <col min="1" max="1" width="2.44140625" style="4" customWidth="1"/>
    <col min="2" max="2" width="4.88671875" style="4" customWidth="1"/>
    <col min="3" max="3" width="37.109375" style="4" customWidth="1"/>
    <col min="4" max="4" width="13.44140625" style="12" bestFit="1" customWidth="1"/>
    <col min="5" max="5" width="13.44140625" style="4" customWidth="1"/>
    <col min="6" max="6" width="12.88671875" style="4" customWidth="1"/>
    <col min="7" max="7" width="11.88671875" style="4" customWidth="1"/>
    <col min="8" max="9" width="12.109375" style="4" customWidth="1"/>
    <col min="10" max="10" width="12.88671875" style="4" bestFit="1" customWidth="1"/>
    <col min="11" max="11" width="12.33203125" style="4" customWidth="1"/>
    <col min="12" max="12" width="13.44140625" style="4" customWidth="1"/>
    <col min="13" max="13" width="12.33203125" style="4" customWidth="1"/>
    <col min="14" max="14" width="12.88671875" style="4" bestFit="1" customWidth="1"/>
    <col min="15" max="16" width="14" style="12" customWidth="1"/>
    <col min="17" max="17" width="13.109375" style="12" customWidth="1"/>
    <col min="18" max="18" width="13.44140625" style="4" bestFit="1" customWidth="1"/>
    <col min="19" max="19" width="13.44140625" style="4" customWidth="1"/>
    <col min="20" max="20" width="14" style="4" bestFit="1" customWidth="1"/>
    <col min="21" max="21" width="18.6640625" style="4" bestFit="1" customWidth="1"/>
    <col min="22" max="22" width="2.6640625" style="18" customWidth="1"/>
    <col min="23" max="23" width="5.109375" style="18" customWidth="1"/>
    <col min="24" max="24" width="40.109375" style="18" customWidth="1"/>
    <col min="25" max="25" width="15.5546875" style="18" bestFit="1" customWidth="1"/>
    <col min="26" max="26" width="13.44140625" style="18" bestFit="1" customWidth="1"/>
    <col min="27" max="27" width="13.109375" style="18" customWidth="1"/>
    <col min="28" max="28" width="11.33203125" style="4" hidden="1" customWidth="1"/>
    <col min="29" max="29" width="10.6640625" style="5" hidden="1" customWidth="1"/>
    <col min="30" max="30" width="6.33203125" style="4" hidden="1" customWidth="1"/>
    <col min="31" max="31" width="9.109375" style="4"/>
    <col min="32" max="32" width="12.88671875" style="4" bestFit="1" customWidth="1"/>
    <col min="33" max="16384" width="9.109375" style="4"/>
  </cols>
  <sheetData>
    <row r="1" spans="1:33">
      <c r="A1" s="1"/>
      <c r="B1" s="2" t="s">
        <v>0</v>
      </c>
      <c r="C1" s="2"/>
      <c r="D1" s="2"/>
      <c r="E1" s="2"/>
      <c r="F1" s="2"/>
      <c r="G1" s="2"/>
      <c r="H1" s="2"/>
      <c r="I1" s="2"/>
      <c r="J1" s="2"/>
      <c r="K1" s="2"/>
      <c r="L1" s="2"/>
      <c r="M1" s="2"/>
      <c r="N1" s="2"/>
      <c r="O1" s="2"/>
      <c r="P1" s="2"/>
      <c r="Q1" s="2"/>
      <c r="R1" s="2"/>
      <c r="S1" s="2"/>
      <c r="T1" s="2"/>
      <c r="U1" s="2"/>
      <c r="V1" s="3"/>
      <c r="W1" s="3"/>
      <c r="X1" s="3"/>
      <c r="Y1" s="3"/>
      <c r="Z1" s="3"/>
      <c r="AA1" s="3"/>
    </row>
    <row r="2" spans="1:33">
      <c r="A2" s="1"/>
      <c r="B2" s="2" t="s">
        <v>1</v>
      </c>
      <c r="C2" s="2"/>
      <c r="D2" s="2"/>
      <c r="E2" s="2"/>
      <c r="F2" s="2"/>
      <c r="G2" s="2"/>
      <c r="H2" s="2"/>
      <c r="I2" s="2"/>
      <c r="J2" s="2"/>
      <c r="K2" s="2"/>
      <c r="L2" s="2"/>
      <c r="M2" s="2"/>
      <c r="N2" s="2"/>
      <c r="O2" s="2"/>
      <c r="P2" s="2"/>
      <c r="Q2" s="2"/>
      <c r="R2" s="2"/>
      <c r="S2" s="2"/>
      <c r="T2" s="2"/>
      <c r="U2" s="2"/>
      <c r="V2" s="3"/>
      <c r="W2" s="3"/>
      <c r="X2" s="3"/>
      <c r="Y2" s="3"/>
      <c r="Z2" s="3"/>
      <c r="AA2" s="3"/>
    </row>
    <row r="3" spans="1:33">
      <c r="B3" s="2" t="s">
        <v>2</v>
      </c>
      <c r="C3" s="2"/>
      <c r="D3" s="2"/>
      <c r="E3" s="2"/>
      <c r="F3" s="2"/>
      <c r="G3" s="2"/>
      <c r="H3" s="2"/>
      <c r="I3" s="2"/>
      <c r="J3" s="2"/>
      <c r="K3" s="2"/>
      <c r="L3" s="2"/>
      <c r="M3" s="2"/>
      <c r="N3" s="2"/>
      <c r="O3" s="2"/>
      <c r="P3" s="2"/>
      <c r="Q3" s="2"/>
      <c r="R3" s="2"/>
      <c r="S3" s="2"/>
      <c r="T3" s="2"/>
      <c r="U3" s="2"/>
      <c r="V3" s="3"/>
      <c r="W3" s="3"/>
      <c r="X3" s="3"/>
      <c r="Y3" s="3"/>
      <c r="Z3" s="3"/>
      <c r="AA3" s="3"/>
    </row>
    <row r="4" spans="1:33">
      <c r="B4" s="2" t="s">
        <v>3</v>
      </c>
      <c r="C4" s="2"/>
      <c r="D4" s="2"/>
      <c r="E4" s="2"/>
      <c r="F4" s="2"/>
      <c r="G4" s="2"/>
      <c r="H4" s="2"/>
      <c r="I4" s="2"/>
      <c r="J4" s="2"/>
      <c r="K4" s="2"/>
      <c r="L4" s="2"/>
      <c r="M4" s="2"/>
      <c r="N4" s="2"/>
      <c r="O4" s="2"/>
      <c r="P4" s="2"/>
      <c r="Q4" s="2"/>
      <c r="R4" s="2"/>
      <c r="S4" s="2"/>
      <c r="T4" s="2"/>
      <c r="U4" s="2"/>
      <c r="V4" s="3"/>
      <c r="W4" s="3"/>
      <c r="X4" s="3"/>
      <c r="Y4" s="3"/>
      <c r="Z4" s="3"/>
      <c r="AA4" s="3"/>
    </row>
    <row r="5" spans="1:33">
      <c r="B5" s="1"/>
      <c r="C5" s="1"/>
      <c r="D5" s="6"/>
      <c r="E5" s="1"/>
      <c r="F5" s="6"/>
      <c r="G5" s="6"/>
      <c r="H5" s="6"/>
      <c r="I5" s="6"/>
      <c r="J5" s="6"/>
      <c r="K5" s="6"/>
      <c r="L5" s="6"/>
      <c r="M5" s="6"/>
      <c r="N5" s="6"/>
      <c r="O5" s="6"/>
      <c r="P5" s="6"/>
      <c r="Q5" s="6"/>
      <c r="T5" s="1"/>
      <c r="U5" s="1"/>
      <c r="V5" s="3"/>
      <c r="W5" s="3"/>
      <c r="X5" s="3"/>
      <c r="Y5" s="3"/>
      <c r="Z5" s="7"/>
      <c r="AA5" s="7"/>
    </row>
    <row r="6" spans="1:33">
      <c r="B6" s="8" t="s">
        <v>4</v>
      </c>
      <c r="D6" s="6"/>
      <c r="E6" s="1"/>
      <c r="F6" s="6"/>
      <c r="G6" s="6"/>
      <c r="H6" s="6"/>
      <c r="I6" s="6"/>
      <c r="J6" s="6"/>
      <c r="K6" s="6"/>
      <c r="L6" s="6"/>
      <c r="M6" s="6"/>
      <c r="N6" s="6"/>
      <c r="O6" s="9"/>
      <c r="P6" s="9"/>
      <c r="Q6" s="9"/>
      <c r="T6" s="10"/>
      <c r="U6" s="10"/>
      <c r="V6" s="3"/>
      <c r="W6" s="11" t="s">
        <v>5</v>
      </c>
      <c r="X6" s="4"/>
      <c r="Y6" s="11"/>
      <c r="Z6" s="11"/>
      <c r="AA6" s="7"/>
    </row>
    <row r="7" spans="1:33">
      <c r="C7" s="12"/>
      <c r="D7" s="13"/>
      <c r="E7" s="14"/>
      <c r="F7" s="13"/>
      <c r="G7" s="13"/>
      <c r="H7" s="13"/>
      <c r="I7" s="13"/>
      <c r="J7" s="13"/>
      <c r="K7" s="13"/>
      <c r="L7" s="13"/>
      <c r="M7" s="13"/>
      <c r="N7" s="13" t="s">
        <v>6</v>
      </c>
      <c r="T7" s="15"/>
      <c r="U7" s="16" t="s">
        <v>7</v>
      </c>
      <c r="V7" s="3"/>
      <c r="W7" s="4"/>
      <c r="X7" s="17"/>
    </row>
    <row r="8" spans="1:33">
      <c r="C8" s="19"/>
      <c r="D8" s="19" t="s">
        <v>8</v>
      </c>
      <c r="E8" s="16" t="s">
        <v>6</v>
      </c>
      <c r="F8" s="13" t="s">
        <v>6</v>
      </c>
      <c r="G8" s="13" t="s">
        <v>6</v>
      </c>
      <c r="H8" s="13" t="s">
        <v>6</v>
      </c>
      <c r="I8" s="13" t="s">
        <v>6</v>
      </c>
      <c r="J8" s="13" t="s">
        <v>6</v>
      </c>
      <c r="K8" s="13" t="s">
        <v>6</v>
      </c>
      <c r="L8" s="13" t="s">
        <v>6</v>
      </c>
      <c r="M8" s="13" t="s">
        <v>6</v>
      </c>
      <c r="N8" s="19" t="s">
        <v>9</v>
      </c>
      <c r="O8" s="19" t="s">
        <v>10</v>
      </c>
      <c r="P8" s="19">
        <v>2015</v>
      </c>
      <c r="Q8" s="19">
        <v>2016</v>
      </c>
      <c r="R8" s="16" t="s">
        <v>11</v>
      </c>
      <c r="S8" s="16"/>
      <c r="T8" s="20"/>
      <c r="U8" s="16" t="s">
        <v>12</v>
      </c>
      <c r="V8" s="20"/>
      <c r="W8" s="4"/>
      <c r="X8" s="4"/>
      <c r="Y8" s="16" t="s">
        <v>7</v>
      </c>
      <c r="Z8" s="16" t="s">
        <v>7</v>
      </c>
      <c r="AA8" s="16"/>
      <c r="AC8" s="21"/>
      <c r="AD8" s="22"/>
    </row>
    <row r="9" spans="1:33" ht="13.8" thickBot="1">
      <c r="B9" s="16"/>
      <c r="C9" s="19"/>
      <c r="D9" s="19" t="s">
        <v>13</v>
      </c>
      <c r="E9" s="19" t="s">
        <v>14</v>
      </c>
      <c r="F9" s="19" t="s">
        <v>15</v>
      </c>
      <c r="G9" s="19" t="s">
        <v>16</v>
      </c>
      <c r="H9" s="19" t="s">
        <v>17</v>
      </c>
      <c r="I9" s="19" t="s">
        <v>18</v>
      </c>
      <c r="J9" s="19" t="s">
        <v>19</v>
      </c>
      <c r="K9" s="19" t="s">
        <v>20</v>
      </c>
      <c r="L9" s="19" t="s">
        <v>21</v>
      </c>
      <c r="M9" s="19" t="s">
        <v>22</v>
      </c>
      <c r="N9" s="19" t="s">
        <v>23</v>
      </c>
      <c r="O9" s="19" t="s">
        <v>24</v>
      </c>
      <c r="P9" s="19" t="s">
        <v>25</v>
      </c>
      <c r="Q9" s="19" t="s">
        <v>25</v>
      </c>
      <c r="R9" s="16" t="s">
        <v>26</v>
      </c>
      <c r="S9" s="16" t="s">
        <v>27</v>
      </c>
      <c r="T9" s="16" t="s">
        <v>28</v>
      </c>
      <c r="U9" s="16" t="s">
        <v>29</v>
      </c>
      <c r="V9" s="20"/>
      <c r="W9" s="4"/>
      <c r="X9" s="4"/>
      <c r="Y9" s="20" t="s">
        <v>30</v>
      </c>
      <c r="Z9" s="20" t="s">
        <v>30</v>
      </c>
      <c r="AA9" s="20" t="s">
        <v>31</v>
      </c>
      <c r="AC9" s="20"/>
      <c r="AD9" s="10"/>
      <c r="AG9" s="12"/>
    </row>
    <row r="10" spans="1:33">
      <c r="B10" s="23" t="s">
        <v>32</v>
      </c>
      <c r="C10" s="23" t="s">
        <v>33</v>
      </c>
      <c r="D10" s="24" t="s">
        <v>34</v>
      </c>
      <c r="E10" s="23" t="s">
        <v>35</v>
      </c>
      <c r="F10" s="24" t="s">
        <v>36</v>
      </c>
      <c r="G10" s="24" t="s">
        <v>37</v>
      </c>
      <c r="H10" s="24" t="s">
        <v>38</v>
      </c>
      <c r="I10" s="24" t="s">
        <v>39</v>
      </c>
      <c r="J10" s="24" t="s">
        <v>40</v>
      </c>
      <c r="K10" s="24" t="s">
        <v>41</v>
      </c>
      <c r="L10" s="24" t="s">
        <v>42</v>
      </c>
      <c r="M10" s="24" t="s">
        <v>43</v>
      </c>
      <c r="N10" s="24" t="s">
        <v>44</v>
      </c>
      <c r="O10" s="24" t="s">
        <v>45</v>
      </c>
      <c r="P10" s="24" t="s">
        <v>46</v>
      </c>
      <c r="Q10" s="24" t="s">
        <v>46</v>
      </c>
      <c r="R10" s="23" t="s">
        <v>46</v>
      </c>
      <c r="S10" s="23" t="s">
        <v>47</v>
      </c>
      <c r="T10" s="25" t="s">
        <v>45</v>
      </c>
      <c r="U10" s="23" t="s">
        <v>48</v>
      </c>
      <c r="V10" s="20"/>
      <c r="W10" s="23" t="s">
        <v>32</v>
      </c>
      <c r="X10" s="23" t="s">
        <v>33</v>
      </c>
      <c r="Y10" s="25" t="s">
        <v>49</v>
      </c>
      <c r="Z10" s="25" t="s">
        <v>50</v>
      </c>
      <c r="AA10" s="26" t="s">
        <v>51</v>
      </c>
      <c r="AB10" s="27" t="s">
        <v>52</v>
      </c>
      <c r="AC10" s="28" t="s">
        <v>52</v>
      </c>
      <c r="AD10" s="29" t="s">
        <v>52</v>
      </c>
      <c r="AF10" s="19" t="s">
        <v>52</v>
      </c>
      <c r="AG10" s="12"/>
    </row>
    <row r="11" spans="1:33">
      <c r="B11" s="16"/>
      <c r="C11" s="16" t="s">
        <v>53</v>
      </c>
      <c r="D11" s="19" t="s">
        <v>54</v>
      </c>
      <c r="E11" s="19" t="s">
        <v>55</v>
      </c>
      <c r="F11" s="16" t="s">
        <v>56</v>
      </c>
      <c r="G11" s="16" t="s">
        <v>57</v>
      </c>
      <c r="H11" s="16" t="s">
        <v>58</v>
      </c>
      <c r="I11" s="16" t="s">
        <v>59</v>
      </c>
      <c r="J11" s="19" t="s">
        <v>60</v>
      </c>
      <c r="K11" s="19" t="s">
        <v>61</v>
      </c>
      <c r="L11" s="19" t="s">
        <v>62</v>
      </c>
      <c r="M11" s="19" t="s">
        <v>63</v>
      </c>
      <c r="N11" s="16" t="s">
        <v>64</v>
      </c>
      <c r="O11" s="16" t="s">
        <v>65</v>
      </c>
      <c r="P11" s="16" t="s">
        <v>66</v>
      </c>
      <c r="Q11" s="16" t="s">
        <v>67</v>
      </c>
      <c r="R11" s="19" t="s">
        <v>68</v>
      </c>
      <c r="S11" s="19" t="s">
        <v>69</v>
      </c>
      <c r="T11" s="19" t="s">
        <v>70</v>
      </c>
      <c r="U11" s="19" t="s">
        <v>71</v>
      </c>
      <c r="V11" s="20"/>
      <c r="W11" s="4"/>
      <c r="X11" s="30" t="s">
        <v>72</v>
      </c>
      <c r="Y11" s="19" t="s">
        <v>73</v>
      </c>
      <c r="Z11" s="19" t="s">
        <v>74</v>
      </c>
      <c r="AA11" s="16" t="s">
        <v>75</v>
      </c>
      <c r="AB11" s="31"/>
      <c r="AC11" s="20"/>
      <c r="AD11" s="32"/>
    </row>
    <row r="12" spans="1:33">
      <c r="B12" s="33">
        <v>1</v>
      </c>
      <c r="C12" s="22" t="s">
        <v>76</v>
      </c>
      <c r="D12" s="34">
        <f ca="1">[113]Revenue!D12</f>
        <v>10429.75</v>
      </c>
      <c r="E12" s="34">
        <f ca="1">[113]Revenue!E12</f>
        <v>-424.04999999999995</v>
      </c>
      <c r="F12" s="34">
        <f ca="1">[113]Revenue!F12</f>
        <v>-0.88898700000000064</v>
      </c>
      <c r="G12" s="34">
        <f ca="1">[113]Revenue!G12</f>
        <v>0</v>
      </c>
      <c r="H12" s="34">
        <f ca="1">[113]Revenue!H12</f>
        <v>35.842666052631579</v>
      </c>
      <c r="I12" s="34">
        <f ca="1">[113]Revenue!I12</f>
        <v>0</v>
      </c>
      <c r="J12" s="34">
        <f ca="1">[113]Revenue!J12</f>
        <v>0</v>
      </c>
      <c r="K12" s="34">
        <f ca="1">[113]Revenue!K12</f>
        <v>25.593332894736839</v>
      </c>
      <c r="L12" s="34">
        <f ca="1">[113]Revenue!L12</f>
        <v>-431.23766078947375</v>
      </c>
      <c r="M12" s="34">
        <f ca="1">[113]Revenue!M12</f>
        <v>-77.278332894736835</v>
      </c>
      <c r="N12" s="34">
        <f ca="1">[113]Revenue!N12</f>
        <v>287.68712500000004</v>
      </c>
      <c r="O12" s="34">
        <f ca="1">[113]Revenue!O12</f>
        <v>-446.44462221052527</v>
      </c>
      <c r="P12" s="34">
        <f ca="1">[113]Revenue!P12</f>
        <v>-101.68407526315787</v>
      </c>
      <c r="Q12" s="34">
        <f ca="1">[113]Revenue!Q12</f>
        <v>-229.4997394736838</v>
      </c>
      <c r="R12" s="34">
        <f ca="1">[113]Revenue!R12</f>
        <v>0</v>
      </c>
      <c r="S12" s="34">
        <f ca="1">[113]Revenue!S12</f>
        <v>5.0999942105268019</v>
      </c>
      <c r="T12" s="35">
        <f t="shared" ref="T12:T26" ca="1" si="0">U12-D12</f>
        <v>-1356.8602994736848</v>
      </c>
      <c r="U12" s="34">
        <f ca="1">[113]Revenue!U12</f>
        <v>9072.8897005263152</v>
      </c>
      <c r="V12" s="36"/>
      <c r="W12" s="33">
        <v>1</v>
      </c>
      <c r="X12" s="22" t="s">
        <v>76</v>
      </c>
      <c r="Y12" s="34">
        <f ca="1">[113]Revenue!Y12</f>
        <v>4049.3954031578946</v>
      </c>
      <c r="Z12" s="37">
        <f ca="1">[113]Revenue!Z12</f>
        <v>3865.795611578947</v>
      </c>
      <c r="AA12" s="38">
        <f ca="1">U12-Y12</f>
        <v>5023.494297368421</v>
      </c>
      <c r="AB12" s="39">
        <f t="shared" ref="AB12:AB18" ca="1" si="1">U12-(T12+D12)</f>
        <v>0</v>
      </c>
      <c r="AC12" s="40">
        <f t="shared" ref="AC12:AC17" ca="1" si="2">T12-SUM(E12:R12)</f>
        <v>5.0999942105243008</v>
      </c>
      <c r="AD12" s="41"/>
      <c r="AF12" s="42">
        <f t="shared" ref="AF12:AF27" ca="1" si="3">SUM(E12:S12)-T12</f>
        <v>2.5011104298755527E-12</v>
      </c>
      <c r="AG12" s="43">
        <f t="shared" ref="AG12:AG27" ca="1" si="4">T12+D12-U12</f>
        <v>0</v>
      </c>
    </row>
    <row r="13" spans="1:33">
      <c r="B13" s="4">
        <f t="shared" ref="B13:B27" si="5">B12+1</f>
        <v>2</v>
      </c>
      <c r="C13" s="22" t="s">
        <v>77</v>
      </c>
      <c r="D13" s="44">
        <f ca="1">[113]Revenue!D13</f>
        <v>575777667.86000001</v>
      </c>
      <c r="E13" s="45">
        <f ca="1">[113]Revenue!E13</f>
        <v>-24974216.399999999</v>
      </c>
      <c r="F13" s="44">
        <f ca="1">[113]Revenue!F13</f>
        <v>-7723660.7700851383</v>
      </c>
      <c r="G13" s="44">
        <f ca="1">[113]Revenue!G13</f>
        <v>-3959306.4041941878</v>
      </c>
      <c r="H13" s="44">
        <f ca="1">[113]Revenue!H13</f>
        <v>1899708.6726453586</v>
      </c>
      <c r="I13" s="44">
        <f ca="1">[113]Revenue!I13</f>
        <v>-83976.859999999986</v>
      </c>
      <c r="J13" s="44">
        <f ca="1">[113]Revenue!J13</f>
        <v>-13464574.785524225</v>
      </c>
      <c r="K13" s="44">
        <f ca="1">[113]Revenue!K13</f>
        <v>1341292.5043547191</v>
      </c>
      <c r="L13" s="44">
        <f ca="1">[113]Revenue!L13</f>
        <v>-23183621.141125783</v>
      </c>
      <c r="M13" s="44">
        <f ca="1">[113]Revenue!M13</f>
        <v>-4056976.2879490396</v>
      </c>
      <c r="N13" s="44">
        <f ca="1">[113]Revenue!N13</f>
        <v>16226514.201930001</v>
      </c>
      <c r="O13" s="44">
        <f ca="1">[113]Revenue!O13</f>
        <v>-375297.59005171061</v>
      </c>
      <c r="P13" s="44">
        <f ca="1">[113]Revenue!P13</f>
        <v>-4050641</v>
      </c>
      <c r="Q13" s="44">
        <f ca="1">[113]Revenue!Q13</f>
        <v>-12412031</v>
      </c>
      <c r="R13" s="44">
        <f ca="1">[113]Revenue!R13</f>
        <v>44331354</v>
      </c>
      <c r="S13" s="44">
        <f ca="1">[113]Revenue!S13</f>
        <v>346521.03758567572</v>
      </c>
      <c r="T13" s="46">
        <f t="shared" ca="1" si="0"/>
        <v>-30138911.822414279</v>
      </c>
      <c r="U13" s="44">
        <f ca="1">[113]Revenue!U13</f>
        <v>545638756.03758574</v>
      </c>
      <c r="V13" s="47"/>
      <c r="W13" s="4">
        <f t="shared" ref="W13:W27" si="6">W12+1</f>
        <v>2</v>
      </c>
      <c r="X13" s="22" t="s">
        <v>77</v>
      </c>
      <c r="Y13" s="44">
        <f ca="1">[113]Revenue!Y13</f>
        <v>241350268.03758568</v>
      </c>
      <c r="Z13" s="48">
        <f ca="1">[113]Revenue!Z13</f>
        <v>230377176.1670087</v>
      </c>
      <c r="AA13" s="38">
        <f t="shared" ref="AA13:AA26" ca="1" si="7">U13-Y13</f>
        <v>304288488.00000006</v>
      </c>
      <c r="AB13" s="39">
        <f t="shared" ca="1" si="1"/>
        <v>0</v>
      </c>
      <c r="AC13" s="40">
        <f t="shared" ca="1" si="2"/>
        <v>346521.03758572042</v>
      </c>
      <c r="AD13" s="41"/>
      <c r="AF13" s="49">
        <f t="shared" ca="1" si="3"/>
        <v>-4.4703483581542969E-8</v>
      </c>
      <c r="AG13" s="50">
        <f t="shared" ca="1" si="4"/>
        <v>0</v>
      </c>
    </row>
    <row r="14" spans="1:33">
      <c r="B14" s="4">
        <f t="shared" si="5"/>
        <v>3</v>
      </c>
      <c r="C14" s="22" t="s">
        <v>78</v>
      </c>
      <c r="D14" s="44">
        <f ca="1">[113]Revenue!D14</f>
        <v>1280.6100000000001</v>
      </c>
      <c r="E14" s="45">
        <f ca="1">[113]Revenue!E14</f>
        <v>0</v>
      </c>
      <c r="F14" s="44">
        <f ca="1">[113]Revenue!F14</f>
        <v>-3.7778295006099993</v>
      </c>
      <c r="G14" s="44">
        <f ca="1">[113]Revenue!G14</f>
        <v>-1.9004182898800002</v>
      </c>
      <c r="H14" s="44">
        <f ca="1">[113]Revenue!H14</f>
        <v>0.92319170000000006</v>
      </c>
      <c r="I14" s="44">
        <f ca="1">[113]Revenue!I14</f>
        <v>0</v>
      </c>
      <c r="J14" s="44">
        <f ca="1">[113]Revenue!J14</f>
        <v>0</v>
      </c>
      <c r="K14" s="44">
        <f ca="1">[113]Revenue!K14</f>
        <v>1.0585316</v>
      </c>
      <c r="L14" s="44">
        <f ca="1">[113]Revenue!L14</f>
        <v>-11.57228010002615</v>
      </c>
      <c r="M14" s="44">
        <f ca="1">[113]Revenue!M14</f>
        <v>-1.940515</v>
      </c>
      <c r="N14" s="44">
        <f ca="1">[113]Revenue!N14</f>
        <v>0</v>
      </c>
      <c r="O14" s="44">
        <f ca="1">[113]Revenue!O14</f>
        <v>-38.749121759484069</v>
      </c>
      <c r="P14" s="44">
        <f ca="1">[113]Revenue!P14</f>
        <v>0</v>
      </c>
      <c r="Q14" s="44">
        <f ca="1">[113]Revenue!Q14</f>
        <v>0</v>
      </c>
      <c r="R14" s="44">
        <f ca="1">[113]Revenue!R14</f>
        <v>0</v>
      </c>
      <c r="S14" s="44">
        <f ca="1">[113]Revenue!S14</f>
        <v>0</v>
      </c>
      <c r="T14" s="46">
        <f t="shared" ca="1" si="0"/>
        <v>-55.95844134999993</v>
      </c>
      <c r="U14" s="44">
        <f ca="1">[113]Revenue!U14</f>
        <v>1224.6515586500002</v>
      </c>
      <c r="V14" s="47"/>
      <c r="W14" s="4">
        <f t="shared" si="6"/>
        <v>3</v>
      </c>
      <c r="X14" s="22" t="s">
        <v>78</v>
      </c>
      <c r="Y14" s="44">
        <f ca="1">[113]Revenue!Y14</f>
        <v>999.21868605000009</v>
      </c>
      <c r="Z14" s="48">
        <f ca="1">[113]Revenue!Z14</f>
        <v>999.21868605000009</v>
      </c>
      <c r="AA14" s="38">
        <f t="shared" ca="1" si="7"/>
        <v>225.43287260000011</v>
      </c>
      <c r="AB14" s="39">
        <f t="shared" ca="1" si="1"/>
        <v>0</v>
      </c>
      <c r="AC14" s="40">
        <f t="shared" ca="1" si="2"/>
        <v>2.8421709430404007E-13</v>
      </c>
      <c r="AD14" s="41"/>
      <c r="AF14" s="49">
        <f t="shared" ca="1" si="3"/>
        <v>-2.8421709430404007E-13</v>
      </c>
      <c r="AG14" s="50">
        <f t="shared" ca="1" si="4"/>
        <v>0</v>
      </c>
    </row>
    <row r="15" spans="1:33">
      <c r="B15" s="4">
        <f t="shared" si="5"/>
        <v>4</v>
      </c>
      <c r="C15" s="51" t="s">
        <v>79</v>
      </c>
      <c r="D15" s="44">
        <f ca="1">[113]Revenue!D15</f>
        <v>193390515.52999997</v>
      </c>
      <c r="E15" s="45">
        <f ca="1">[113]Revenue!E15</f>
        <v>-10400877.469999999</v>
      </c>
      <c r="F15" s="44">
        <f ca="1">[113]Revenue!F15</f>
        <v>-2994589.1248529954</v>
      </c>
      <c r="G15" s="44">
        <f ca="1">[113]Revenue!G15</f>
        <v>-1201993.4925759202</v>
      </c>
      <c r="H15" s="44">
        <f ca="1">[113]Revenue!H15</f>
        <v>593973.93313778052</v>
      </c>
      <c r="I15" s="44">
        <f ca="1">[113]Revenue!I15</f>
        <v>-13464</v>
      </c>
      <c r="J15" s="44">
        <f ca="1">[113]Revenue!J15</f>
        <v>-4906020.5443341918</v>
      </c>
      <c r="K15" s="44">
        <f ca="1">[113]Revenue!K15</f>
        <v>398485.65126374993</v>
      </c>
      <c r="L15" s="44">
        <f ca="1">[113]Revenue!L15</f>
        <v>-6885179.7130876314</v>
      </c>
      <c r="M15" s="44">
        <f ca="1">[113]Revenue!M15</f>
        <v>-1530309.4101548253</v>
      </c>
      <c r="N15" s="44">
        <f ca="1">[113]Revenue!N15</f>
        <v>6281273.8580450006</v>
      </c>
      <c r="O15" s="44">
        <f ca="1">[113]Revenue!O15</f>
        <v>-976691.58250209689</v>
      </c>
      <c r="P15" s="44">
        <f ca="1">[113]Revenue!P15</f>
        <v>-1572599.9720138907</v>
      </c>
      <c r="Q15" s="44">
        <f ca="1">[113]Revenue!Q15</f>
        <v>-4884634.5920760632</v>
      </c>
      <c r="R15" s="44">
        <f ca="1">[113]Revenue!R15</f>
        <v>11240194.374000043</v>
      </c>
      <c r="S15" s="44">
        <f ca="1">[113]Revenue!S15</f>
        <v>126592.89174285531</v>
      </c>
      <c r="T15" s="46">
        <f t="shared" ca="1" si="0"/>
        <v>-16725839.193408251</v>
      </c>
      <c r="U15" s="44">
        <f ca="1">[113]Revenue!U15</f>
        <v>176664676.33659172</v>
      </c>
      <c r="V15" s="47"/>
      <c r="W15" s="4">
        <f t="shared" si="6"/>
        <v>4</v>
      </c>
      <c r="X15" s="51" t="s">
        <v>79</v>
      </c>
      <c r="Y15" s="44">
        <f ca="1">[113]Revenue!Y15</f>
        <v>88237391.187013298</v>
      </c>
      <c r="Z15" s="48">
        <f ca="1">[113]Revenue!Z15</f>
        <v>84225040.2114342</v>
      </c>
      <c r="AA15" s="38">
        <f t="shared" ca="1" si="7"/>
        <v>88427285.149578422</v>
      </c>
      <c r="AB15" s="39">
        <f t="shared" ca="1" si="1"/>
        <v>0</v>
      </c>
      <c r="AC15" s="40">
        <f t="shared" ca="1" si="2"/>
        <v>126592.89174279198</v>
      </c>
      <c r="AD15" s="41"/>
      <c r="AF15" s="49">
        <f t="shared" ca="1" si="3"/>
        <v>6.3329935073852539E-8</v>
      </c>
      <c r="AG15" s="50">
        <f t="shared" ca="1" si="4"/>
        <v>0</v>
      </c>
    </row>
    <row r="16" spans="1:33">
      <c r="B16" s="4">
        <f t="shared" si="5"/>
        <v>5</v>
      </c>
      <c r="C16" s="22" t="s">
        <v>80</v>
      </c>
      <c r="D16" s="44">
        <f ca="1">[113]Revenue!D16</f>
        <v>44546893.43</v>
      </c>
      <c r="E16" s="45">
        <f ca="1">[113]Revenue!E16</f>
        <v>-2355874.25</v>
      </c>
      <c r="F16" s="44">
        <f ca="1">[113]Revenue!F16</f>
        <v>-971469.94160208711</v>
      </c>
      <c r="G16" s="44">
        <f ca="1">[113]Revenue!G16</f>
        <v>-210616.6542536513</v>
      </c>
      <c r="H16" s="44">
        <f ca="1">[113]Revenue!H16</f>
        <v>103391.59797427004</v>
      </c>
      <c r="I16" s="44">
        <f ca="1">[113]Revenue!I16</f>
        <v>0</v>
      </c>
      <c r="J16" s="44">
        <f ca="1">[113]Revenue!J16</f>
        <v>-591923.41105255403</v>
      </c>
      <c r="K16" s="44">
        <f ca="1">[113]Revenue!K16</f>
        <v>70242.527760455647</v>
      </c>
      <c r="L16" s="44">
        <f ca="1">[113]Revenue!L16</f>
        <v>-1245580.3100389224</v>
      </c>
      <c r="M16" s="44">
        <f ca="1">[113]Revenue!M16</f>
        <v>-234511.07650816324</v>
      </c>
      <c r="N16" s="44">
        <f ca="1">[113]Revenue!N16</f>
        <v>2361386.2063063108</v>
      </c>
      <c r="O16" s="44">
        <f ca="1">[113]Revenue!O16</f>
        <v>-490739.32632757723</v>
      </c>
      <c r="P16" s="44">
        <f ca="1">[113]Revenue!P16</f>
        <v>-550297.46731944382</v>
      </c>
      <c r="Q16" s="44">
        <f ca="1">[113]Revenue!Q16</f>
        <v>-1379094.0636510849</v>
      </c>
      <c r="R16" s="44">
        <f ca="1">[113]Revenue!R16</f>
        <v>1358482.4017600045</v>
      </c>
      <c r="S16" s="44">
        <f ca="1">[113]Revenue!S16</f>
        <v>31015.605600111187</v>
      </c>
      <c r="T16" s="46">
        <f t="shared" ca="1" si="0"/>
        <v>-4105588.161352329</v>
      </c>
      <c r="U16" s="44">
        <f ca="1">[113]Revenue!U16</f>
        <v>40441305.268647671</v>
      </c>
      <c r="V16" s="47"/>
      <c r="W16" s="4">
        <f t="shared" si="6"/>
        <v>5</v>
      </c>
      <c r="X16" s="22" t="s">
        <v>80</v>
      </c>
      <c r="Y16" s="44">
        <f ca="1">[113]Revenue!Y16</f>
        <v>25577579.31011479</v>
      </c>
      <c r="Z16" s="48">
        <f ca="1">[113]Revenue!Z16</f>
        <v>24406012.766949613</v>
      </c>
      <c r="AA16" s="38">
        <f t="shared" ca="1" si="7"/>
        <v>14863725.958532881</v>
      </c>
      <c r="AB16" s="39">
        <f t="shared" ca="1" si="1"/>
        <v>0</v>
      </c>
      <c r="AC16" s="40">
        <f t="shared" ca="1" si="2"/>
        <v>31015.605600113049</v>
      </c>
      <c r="AD16" s="41"/>
      <c r="AF16" s="49">
        <f t="shared" ca="1" si="3"/>
        <v>0</v>
      </c>
      <c r="AG16" s="50">
        <f t="shared" ca="1" si="4"/>
        <v>0</v>
      </c>
    </row>
    <row r="17" spans="2:33">
      <c r="B17" s="4">
        <f t="shared" si="5"/>
        <v>6</v>
      </c>
      <c r="C17" s="22" t="s">
        <v>81</v>
      </c>
      <c r="D17" s="44">
        <f ca="1">[113]Revenue!D17</f>
        <v>4440207.7200000007</v>
      </c>
      <c r="E17" s="45">
        <f ca="1">[113]Revenue!E17</f>
        <v>-233200.26</v>
      </c>
      <c r="F17" s="44">
        <f ca="1">[113]Revenue!F17</f>
        <v>0</v>
      </c>
      <c r="G17" s="44">
        <f ca="1">[113]Revenue!G17</f>
        <v>-57987.188242972115</v>
      </c>
      <c r="H17" s="44">
        <f ca="1">[113]Revenue!H17</f>
        <v>28295.813218799998</v>
      </c>
      <c r="I17" s="44">
        <f ca="1">[113]Revenue!I17</f>
        <v>0</v>
      </c>
      <c r="J17" s="44">
        <f ca="1">[113]Revenue!J17</f>
        <v>-165769.69233250001</v>
      </c>
      <c r="K17" s="44">
        <f ca="1">[113]Revenue!K17</f>
        <v>17383.173125502435</v>
      </c>
      <c r="L17" s="44">
        <f ca="1">[113]Revenue!L17</f>
        <v>-358959.33223345107</v>
      </c>
      <c r="M17" s="44">
        <f ca="1">[113]Revenue!M17</f>
        <v>-65016.725178100009</v>
      </c>
      <c r="N17" s="44">
        <f ca="1">[113]Revenue!N17</f>
        <v>733654.47550000006</v>
      </c>
      <c r="O17" s="44">
        <f ca="1">[113]Revenue!O17</f>
        <v>-723503.86591815623</v>
      </c>
      <c r="P17" s="44">
        <f ca="1">[113]Revenue!P17</f>
        <v>0</v>
      </c>
      <c r="Q17" s="44">
        <f ca="1">[113]Revenue!Q17</f>
        <v>0</v>
      </c>
      <c r="R17" s="44">
        <f ca="1">[113]Revenue!R17</f>
        <v>27328.042700000107</v>
      </c>
      <c r="S17" s="44">
        <f ca="1">[113]Revenue!S17</f>
        <v>0</v>
      </c>
      <c r="T17" s="46">
        <f t="shared" ca="1" si="0"/>
        <v>-797775.55936087668</v>
      </c>
      <c r="U17" s="44">
        <f ca="1">[113]Revenue!U17</f>
        <v>3642432.160639124</v>
      </c>
      <c r="V17" s="47"/>
      <c r="W17" s="4">
        <f t="shared" si="6"/>
        <v>6</v>
      </c>
      <c r="X17" s="22" t="s">
        <v>81</v>
      </c>
      <c r="Y17" s="44">
        <f ca="1">[113]Revenue!Y17</f>
        <v>12391.488122999999</v>
      </c>
      <c r="Z17" s="48">
        <f ca="1">[113]Revenue!Z17</f>
        <v>12391.488122999999</v>
      </c>
      <c r="AA17" s="38">
        <f t="shared" ca="1" si="7"/>
        <v>3630040.6725161239</v>
      </c>
      <c r="AB17" s="39">
        <f t="shared" ca="1" si="1"/>
        <v>0</v>
      </c>
      <c r="AC17" s="40">
        <f t="shared" ca="1" si="2"/>
        <v>0</v>
      </c>
      <c r="AD17" s="41"/>
      <c r="AF17" s="49">
        <f t="shared" ca="1" si="3"/>
        <v>0</v>
      </c>
      <c r="AG17" s="50">
        <f t="shared" ca="1" si="4"/>
        <v>0</v>
      </c>
    </row>
    <row r="18" spans="2:33">
      <c r="B18" s="4">
        <f t="shared" si="5"/>
        <v>7</v>
      </c>
      <c r="C18" s="22" t="s">
        <v>82</v>
      </c>
      <c r="D18" s="44">
        <f ca="1">[113]Revenue!D18</f>
        <v>16443.86</v>
      </c>
      <c r="E18" s="45">
        <f ca="1">[113]Revenue!E18</f>
        <v>-899.79</v>
      </c>
      <c r="F18" s="44">
        <f ca="1">[113]Revenue!F18</f>
        <v>0</v>
      </c>
      <c r="G18" s="44">
        <f ca="1">[113]Revenue!G18</f>
        <v>-131.07741383869001</v>
      </c>
      <c r="H18" s="44">
        <f ca="1">[113]Revenue!H18</f>
        <v>64.054291800000001</v>
      </c>
      <c r="I18" s="44">
        <f ca="1">[113]Revenue!I18</f>
        <v>0</v>
      </c>
      <c r="J18" s="44">
        <f ca="1">[113]Revenue!J18</f>
        <v>-535.55330149999998</v>
      </c>
      <c r="K18" s="44">
        <f ca="1">[113]Revenue!K18</f>
        <v>69.739999999999995</v>
      </c>
      <c r="L18" s="44">
        <f ca="1">[113]Revenue!L18</f>
        <v>-791.05357152523948</v>
      </c>
      <c r="M18" s="44">
        <f ca="1">[113]Revenue!M18</f>
        <v>-184.04661390000001</v>
      </c>
      <c r="N18" s="44">
        <f ca="1">[113]Revenue!N18</f>
        <v>0</v>
      </c>
      <c r="O18" s="44">
        <f ca="1">[113]Revenue!O18</f>
        <v>1318.8674783639308</v>
      </c>
      <c r="P18" s="44">
        <f ca="1">[113]Revenue!P18</f>
        <v>0</v>
      </c>
      <c r="Q18" s="44">
        <f ca="1">[113]Revenue!Q18</f>
        <v>0</v>
      </c>
      <c r="R18" s="44">
        <f ca="1">[113]Revenue!R18</f>
        <v>0</v>
      </c>
      <c r="S18" s="44">
        <f ca="1">[113]Revenue!S18</f>
        <v>0</v>
      </c>
      <c r="T18" s="46">
        <f t="shared" ca="1" si="0"/>
        <v>-1088.8591306000017</v>
      </c>
      <c r="U18" s="44">
        <f ca="1">[113]Revenue!U18</f>
        <v>15355.000869399999</v>
      </c>
      <c r="V18" s="47"/>
      <c r="W18" s="4">
        <f t="shared" si="6"/>
        <v>7</v>
      </c>
      <c r="X18" s="22" t="s">
        <v>82</v>
      </c>
      <c r="Y18" s="44">
        <f ca="1">[113]Revenue!Y18</f>
        <v>16.016651</v>
      </c>
      <c r="Z18" s="48">
        <f ca="1">[113]Revenue!Z18</f>
        <v>16.016651</v>
      </c>
      <c r="AA18" s="38">
        <f t="shared" ca="1" si="7"/>
        <v>15338.984218399999</v>
      </c>
      <c r="AB18" s="39">
        <f t="shared" ca="1" si="1"/>
        <v>0</v>
      </c>
      <c r="AC18" s="40"/>
      <c r="AD18" s="41"/>
      <c r="AF18" s="49">
        <f t="shared" ca="1" si="3"/>
        <v>2.7284841053187847E-12</v>
      </c>
      <c r="AG18" s="50">
        <f t="shared" ca="1" si="4"/>
        <v>0</v>
      </c>
    </row>
    <row r="19" spans="2:33">
      <c r="B19" s="4">
        <f>B18+1</f>
        <v>8</v>
      </c>
      <c r="C19" s="22" t="s">
        <v>83</v>
      </c>
      <c r="D19" s="44">
        <f ca="1">[113]Revenue!D19</f>
        <v>25277</v>
      </c>
      <c r="E19" s="45">
        <f ca="1">[113]Revenue!E19</f>
        <v>0</v>
      </c>
      <c r="F19" s="44">
        <f ca="1">[113]Revenue!F19</f>
        <v>0</v>
      </c>
      <c r="G19" s="44">
        <f ca="1">[113]Revenue!G19</f>
        <v>0</v>
      </c>
      <c r="H19" s="44">
        <f ca="1">[113]Revenue!H19</f>
        <v>0</v>
      </c>
      <c r="I19" s="44">
        <f ca="1">[113]Revenue!I19</f>
        <v>0</v>
      </c>
      <c r="J19" s="44">
        <f ca="1">[113]Revenue!J19</f>
        <v>0</v>
      </c>
      <c r="K19" s="44">
        <f ca="1">[113]Revenue!K19</f>
        <v>0</v>
      </c>
      <c r="L19" s="44">
        <f ca="1">[113]Revenue!L19</f>
        <v>0</v>
      </c>
      <c r="M19" s="44">
        <f ca="1">[113]Revenue!M19</f>
        <v>0</v>
      </c>
      <c r="N19" s="44">
        <f ca="1">[113]Revenue!N19</f>
        <v>0</v>
      </c>
      <c r="O19" s="44">
        <f ca="1">[113]Revenue!O19</f>
        <v>-25277</v>
      </c>
      <c r="P19" s="44">
        <f ca="1">[113]Revenue!P19</f>
        <v>0</v>
      </c>
      <c r="Q19" s="44">
        <f ca="1">[113]Revenue!Q19</f>
        <v>0</v>
      </c>
      <c r="R19" s="44">
        <f ca="1">[113]Revenue!R19</f>
        <v>0</v>
      </c>
      <c r="S19" s="44">
        <f ca="1">[113]Revenue!S19</f>
        <v>0</v>
      </c>
      <c r="T19" s="46">
        <f t="shared" ca="1" si="0"/>
        <v>-25277</v>
      </c>
      <c r="U19" s="44">
        <f ca="1">[113]Revenue!U19</f>
        <v>0</v>
      </c>
      <c r="V19" s="47"/>
      <c r="W19" s="4">
        <f>W18+1</f>
        <v>8</v>
      </c>
      <c r="X19" s="22" t="s">
        <v>83</v>
      </c>
      <c r="Y19" s="44">
        <f ca="1">[113]Revenue!Y19</f>
        <v>0</v>
      </c>
      <c r="Z19" s="48">
        <f ca="1">[113]Revenue!Z19</f>
        <v>0</v>
      </c>
      <c r="AA19" s="38">
        <v>0</v>
      </c>
      <c r="AB19" s="39"/>
      <c r="AC19" s="40"/>
      <c r="AD19" s="41"/>
      <c r="AF19" s="49">
        <f t="shared" ca="1" si="3"/>
        <v>0</v>
      </c>
      <c r="AG19" s="50">
        <f t="shared" ca="1" si="4"/>
        <v>0</v>
      </c>
    </row>
    <row r="20" spans="2:33">
      <c r="B20" s="4">
        <f t="shared" ref="B20" si="8">B19+1</f>
        <v>9</v>
      </c>
      <c r="C20" s="22" t="s">
        <v>84</v>
      </c>
      <c r="D20" s="44">
        <f ca="1">[113]Revenue!D20</f>
        <v>8535887.3200000003</v>
      </c>
      <c r="E20" s="45">
        <f ca="1">[113]Revenue!E20</f>
        <v>-398814.49999999994</v>
      </c>
      <c r="F20" s="44">
        <f ca="1">[113]Revenue!F20</f>
        <v>-222943.51626875252</v>
      </c>
      <c r="G20" s="44">
        <f ca="1">[113]Revenue!G20</f>
        <v>-27392.350188570923</v>
      </c>
      <c r="H20" s="44">
        <f ca="1">[113]Revenue!H20</f>
        <v>11895.651153007502</v>
      </c>
      <c r="I20" s="44">
        <f ca="1">[113]Revenue!I20</f>
        <v>0</v>
      </c>
      <c r="J20" s="44">
        <f ca="1">[113]Revenue!J20</f>
        <v>-68128.435467967487</v>
      </c>
      <c r="K20" s="44">
        <f ca="1">[113]Revenue!K20</f>
        <v>7818.138562662316</v>
      </c>
      <c r="L20" s="44">
        <f ca="1">[113]Revenue!L20</f>
        <v>-127124.00731756826</v>
      </c>
      <c r="M20" s="44">
        <f ca="1">[113]Revenue!M20</f>
        <v>-28374.027886075</v>
      </c>
      <c r="N20" s="44">
        <f ca="1">[113]Revenue!N20</f>
        <v>0</v>
      </c>
      <c r="O20" s="44">
        <f ca="1">[113]Revenue!O20</f>
        <v>434610.12716845889</v>
      </c>
      <c r="P20" s="44">
        <f ca="1">[113]Revenue!P20</f>
        <v>-138956.65911644883</v>
      </c>
      <c r="Q20" s="44">
        <f ca="1">[113]Revenue!Q20</f>
        <v>-379268.30798186921</v>
      </c>
      <c r="R20" s="44">
        <f ca="1">[113]Revenue!R20</f>
        <v>364930.43790999986</v>
      </c>
      <c r="S20" s="44">
        <f ca="1">[113]Revenue!S20</f>
        <v>8741.2956738900393</v>
      </c>
      <c r="T20" s="46">
        <f t="shared" ca="1" si="0"/>
        <v>-563006.15375923552</v>
      </c>
      <c r="U20" s="44">
        <f ca="1">[113]Revenue!U20</f>
        <v>7972881.1662407648</v>
      </c>
      <c r="V20" s="47"/>
      <c r="W20" s="4">
        <f t="shared" ref="W20" si="9">W19+1</f>
        <v>9</v>
      </c>
      <c r="X20" s="22" t="s">
        <v>84</v>
      </c>
      <c r="Y20" s="44">
        <f ca="1">[113]Revenue!Y20</f>
        <v>6262072.1843253998</v>
      </c>
      <c r="Z20" s="48">
        <f ca="1">[113]Revenue!Z20</f>
        <v>5977182.0167696998</v>
      </c>
      <c r="AA20" s="38">
        <f t="shared" ca="1" si="7"/>
        <v>1710808.981915365</v>
      </c>
      <c r="AB20" s="39">
        <f t="shared" ref="AB20:AB27" ca="1" si="10">U20-(T20+D20)</f>
        <v>0</v>
      </c>
      <c r="AC20" s="40">
        <f t="shared" ref="AC20:AC29" ca="1" si="11">T20-SUM(E20:R20)</f>
        <v>8741.2956738881767</v>
      </c>
      <c r="AD20" s="41"/>
      <c r="AF20" s="49">
        <f t="shared" ca="1" si="3"/>
        <v>1.862645149230957E-9</v>
      </c>
      <c r="AG20" s="50">
        <f t="shared" ca="1" si="4"/>
        <v>0</v>
      </c>
    </row>
    <row r="21" spans="2:33">
      <c r="B21" s="4">
        <f t="shared" si="5"/>
        <v>10</v>
      </c>
      <c r="C21" s="22" t="s">
        <v>85</v>
      </c>
      <c r="D21" s="44">
        <f ca="1">[113]Revenue!D21</f>
        <v>8949862.5800000001</v>
      </c>
      <c r="E21" s="45">
        <f ca="1">[113]Revenue!E21</f>
        <v>-491826.20999999996</v>
      </c>
      <c r="F21" s="44">
        <f ca="1">[113]Revenue!F21</f>
        <v>0</v>
      </c>
      <c r="G21" s="44">
        <f ca="1">[113]Revenue!G21</f>
        <v>-118017.68578729971</v>
      </c>
      <c r="H21" s="44">
        <f ca="1">[113]Revenue!H21</f>
        <v>56789.624438499995</v>
      </c>
      <c r="I21" s="44">
        <f ca="1">[113]Revenue!I21</f>
        <v>0</v>
      </c>
      <c r="J21" s="44">
        <f ca="1">[113]Revenue!J21</f>
        <v>-329350.32794330001</v>
      </c>
      <c r="K21" s="44">
        <f ca="1">[113]Revenue!K21</f>
        <v>36176.334877631409</v>
      </c>
      <c r="L21" s="44">
        <f ca="1">[113]Revenue!L21</f>
        <v>-551901.7401017939</v>
      </c>
      <c r="M21" s="44">
        <f ca="1">[113]Revenue!M21</f>
        <v>-136358.16683979999</v>
      </c>
      <c r="N21" s="44">
        <f ca="1">[113]Revenue!N21</f>
        <v>0</v>
      </c>
      <c r="O21" s="44">
        <f ca="1">[113]Revenue!O21</f>
        <v>69344.947402078658</v>
      </c>
      <c r="P21" s="44">
        <f ca="1">[113]Revenue!P21</f>
        <v>0</v>
      </c>
      <c r="Q21" s="44">
        <f ca="1">[113]Revenue!Q21</f>
        <v>0</v>
      </c>
      <c r="R21" s="44">
        <f ca="1">[113]Revenue!R21</f>
        <v>30146.564699999988</v>
      </c>
      <c r="S21" s="44">
        <f ca="1">[113]Revenue!S21</f>
        <v>0</v>
      </c>
      <c r="T21" s="46">
        <f t="shared" ca="1" si="0"/>
        <v>-1434996.6592539828</v>
      </c>
      <c r="U21" s="44">
        <f ca="1">[113]Revenue!U21</f>
        <v>7514865.9207460172</v>
      </c>
      <c r="V21" s="47"/>
      <c r="W21" s="4">
        <f t="shared" si="6"/>
        <v>10</v>
      </c>
      <c r="X21" s="22" t="s">
        <v>85</v>
      </c>
      <c r="Y21" s="44">
        <f ca="1">[113]Revenue!Y21</f>
        <v>55636.045681999996</v>
      </c>
      <c r="Z21" s="48">
        <f ca="1">[113]Revenue!Z21</f>
        <v>55636.045681999996</v>
      </c>
      <c r="AA21" s="38">
        <f t="shared" ca="1" si="7"/>
        <v>7459229.8750640173</v>
      </c>
      <c r="AB21" s="39">
        <f t="shared" ca="1" si="10"/>
        <v>0</v>
      </c>
      <c r="AC21" s="40">
        <f t="shared" ca="1" si="11"/>
        <v>0</v>
      </c>
      <c r="AD21" s="41"/>
      <c r="AF21" s="49">
        <f t="shared" ca="1" si="3"/>
        <v>0</v>
      </c>
      <c r="AG21" s="50">
        <f t="shared" ca="1" si="4"/>
        <v>0</v>
      </c>
    </row>
    <row r="22" spans="2:33">
      <c r="B22" s="4">
        <f t="shared" si="5"/>
        <v>11</v>
      </c>
      <c r="C22" s="22" t="s">
        <v>86</v>
      </c>
      <c r="D22" s="44">
        <f ca="1">[113]Revenue!D22</f>
        <v>6060694.1600000001</v>
      </c>
      <c r="E22" s="45">
        <f ca="1">[113]Revenue!E22</f>
        <v>-337558.31999999995</v>
      </c>
      <c r="F22" s="44">
        <f ca="1">[113]Revenue!F22</f>
        <v>-120411.02297355344</v>
      </c>
      <c r="G22" s="44">
        <f ca="1">[113]Revenue!G22</f>
        <v>-28715.054502522897</v>
      </c>
      <c r="H22" s="44">
        <f ca="1">[113]Revenue!H22</f>
        <v>19529.973180041594</v>
      </c>
      <c r="I22" s="44">
        <f ca="1">[113]Revenue!I22</f>
        <v>0</v>
      </c>
      <c r="J22" s="44">
        <f ca="1">[113]Revenue!J22</f>
        <v>-93077.137415450969</v>
      </c>
      <c r="K22" s="44">
        <f ca="1">[113]Revenue!K22</f>
        <v>9702.570731634687</v>
      </c>
      <c r="L22" s="44">
        <f ca="1">[113]Revenue!L22</f>
        <v>-176839.36187363366</v>
      </c>
      <c r="M22" s="44">
        <f ca="1">[113]Revenue!M22</f>
        <v>-31314.13707354576</v>
      </c>
      <c r="N22" s="44">
        <f ca="1">[113]Revenue!N22</f>
        <v>566274.96776999999</v>
      </c>
      <c r="O22" s="44">
        <f ca="1">[113]Revenue!O22</f>
        <v>-303229.43904864509</v>
      </c>
      <c r="P22" s="44">
        <f ca="1">[113]Revenue!P22</f>
        <v>-70157.573397359811</v>
      </c>
      <c r="Q22" s="44">
        <f ca="1">[113]Revenue!Q22</f>
        <v>-195999.9544223994</v>
      </c>
      <c r="R22" s="44">
        <f ca="1">[113]Revenue!R22</f>
        <v>536980.30379999988</v>
      </c>
      <c r="S22" s="44">
        <f ca="1">[113]Revenue!S22</f>
        <v>5161.5353556000628</v>
      </c>
      <c r="T22" s="46">
        <f t="shared" ca="1" si="0"/>
        <v>-219652.649869835</v>
      </c>
      <c r="U22" s="44">
        <f ca="1">[113]Revenue!U22</f>
        <v>5841041.5101301651</v>
      </c>
      <c r="V22" s="47"/>
      <c r="W22" s="4">
        <f t="shared" si="6"/>
        <v>11</v>
      </c>
      <c r="X22" s="22" t="s">
        <v>86</v>
      </c>
      <c r="Y22" s="44">
        <f ca="1">[113]Revenue!Y22</f>
        <v>3704697.5803289996</v>
      </c>
      <c r="Z22" s="48">
        <f ca="1">[113]Revenue!Z22</f>
        <v>3536101.3397621997</v>
      </c>
      <c r="AA22" s="38">
        <f t="shared" ca="1" si="7"/>
        <v>2136343.9298011656</v>
      </c>
      <c r="AB22" s="39">
        <f t="shared" ca="1" si="10"/>
        <v>0</v>
      </c>
      <c r="AC22" s="40">
        <f t="shared" ca="1" si="11"/>
        <v>5161.5353555998299</v>
      </c>
      <c r="AD22" s="41"/>
      <c r="AF22" s="49">
        <f t="shared" ca="1" si="3"/>
        <v>2.3283064365386963E-10</v>
      </c>
      <c r="AG22" s="50">
        <f t="shared" ca="1" si="4"/>
        <v>0</v>
      </c>
    </row>
    <row r="23" spans="2:33">
      <c r="B23" s="4">
        <f t="shared" si="5"/>
        <v>12</v>
      </c>
      <c r="C23" s="22" t="s">
        <v>87</v>
      </c>
      <c r="D23" s="44">
        <f ca="1">[113]Revenue!D23</f>
        <v>104807.23000000001</v>
      </c>
      <c r="E23" s="45">
        <f ca="1">[113]Revenue!E23</f>
        <v>-6601.81</v>
      </c>
      <c r="F23" s="44">
        <f ca="1">[113]Revenue!F23</f>
        <v>0</v>
      </c>
      <c r="G23" s="44">
        <f ca="1">[113]Revenue!G23</f>
        <v>-1157.88348362907</v>
      </c>
      <c r="H23" s="44">
        <f ca="1">[113]Revenue!H23</f>
        <v>781.60634400000004</v>
      </c>
      <c r="I23" s="44">
        <f ca="1">[113]Revenue!I23</f>
        <v>0</v>
      </c>
      <c r="J23" s="44">
        <f ca="1">[113]Revenue!J23</f>
        <v>-3845.4204656000002</v>
      </c>
      <c r="K23" s="44">
        <f ca="1">[113]Revenue!K23</f>
        <v>423.18438390000006</v>
      </c>
      <c r="L23" s="44">
        <f ca="1">[113]Revenue!L23</f>
        <v>-7413.0651670567877</v>
      </c>
      <c r="M23" s="44">
        <f ca="1">[113]Revenue!M23</f>
        <v>-1256.3704323000002</v>
      </c>
      <c r="N23" s="44">
        <f ca="1">[113]Revenue!N23</f>
        <v>0</v>
      </c>
      <c r="O23" s="44">
        <f ca="1">[113]Revenue!O23</f>
        <v>876.37599068581767</v>
      </c>
      <c r="P23" s="44">
        <f ca="1">[113]Revenue!P23</f>
        <v>0</v>
      </c>
      <c r="Q23" s="44">
        <f ca="1">[113]Revenue!Q23</f>
        <v>0</v>
      </c>
      <c r="R23" s="44">
        <f ca="1">[113]Revenue!R23</f>
        <v>0</v>
      </c>
      <c r="S23" s="44">
        <f ca="1">[113]Revenue!S23</f>
        <v>0</v>
      </c>
      <c r="T23" s="46">
        <f t="shared" ca="1" si="0"/>
        <v>-18193.382830000017</v>
      </c>
      <c r="U23" s="44">
        <f ca="1">[113]Revenue!U23</f>
        <v>86613.847169999994</v>
      </c>
      <c r="V23" s="47"/>
      <c r="W23" s="4">
        <f t="shared" si="6"/>
        <v>12</v>
      </c>
      <c r="X23" s="22" t="s">
        <v>87</v>
      </c>
      <c r="Y23" s="44">
        <f ca="1">[113]Revenue!Y23</f>
        <v>260.84400999999997</v>
      </c>
      <c r="Z23" s="48">
        <f ca="1">[113]Revenue!Z23</f>
        <v>260.84400999999997</v>
      </c>
      <c r="AA23" s="38">
        <f t="shared" ca="1" si="7"/>
        <v>86353.003159999993</v>
      </c>
      <c r="AB23" s="39">
        <f t="shared" ca="1" si="10"/>
        <v>0</v>
      </c>
      <c r="AC23" s="40">
        <f t="shared" ca="1" si="11"/>
        <v>0</v>
      </c>
      <c r="AD23" s="41"/>
      <c r="AF23" s="49">
        <f t="shared" ca="1" si="3"/>
        <v>0</v>
      </c>
      <c r="AG23" s="50">
        <f t="shared" ca="1" si="4"/>
        <v>0</v>
      </c>
    </row>
    <row r="24" spans="2:33">
      <c r="B24" s="4">
        <f t="shared" si="5"/>
        <v>13</v>
      </c>
      <c r="C24" s="22" t="s">
        <v>88</v>
      </c>
      <c r="D24" s="44">
        <f ca="1">[113]Revenue!D24</f>
        <v>9230288.4000000004</v>
      </c>
      <c r="E24" s="45">
        <f ca="1">[113]Revenue!E24</f>
        <v>-473047.51999999996</v>
      </c>
      <c r="F24" s="44">
        <f ca="1">[113]Revenue!F24</f>
        <v>-282620.68647614983</v>
      </c>
      <c r="G24" s="44">
        <f ca="1">[113]Revenue!G24</f>
        <v>-13649.768273515958</v>
      </c>
      <c r="H24" s="44">
        <f ca="1">[113]Revenue!H24</f>
        <v>8364.4080063674992</v>
      </c>
      <c r="I24" s="44">
        <f ca="1">[113]Revenue!I24</f>
        <v>0</v>
      </c>
      <c r="J24" s="44">
        <f ca="1">[113]Revenue!J24</f>
        <v>-71877.280832830002</v>
      </c>
      <c r="K24" s="44">
        <f ca="1">[113]Revenue!K24</f>
        <v>5930.9452828963867</v>
      </c>
      <c r="L24" s="44">
        <f ca="1">[113]Revenue!L24</f>
        <v>-83189.873738510971</v>
      </c>
      <c r="M24" s="44">
        <f ca="1">[113]Revenue!M24</f>
        <v>-30816.2021366675</v>
      </c>
      <c r="N24" s="44">
        <f ca="1">[113]Revenue!N24</f>
        <v>319015.72984500002</v>
      </c>
      <c r="O24" s="44">
        <f ca="1">[113]Revenue!O24</f>
        <v>1188636.1357771792</v>
      </c>
      <c r="P24" s="44">
        <f ca="1">[113]Revenue!P24</f>
        <v>-191376.56140199862</v>
      </c>
      <c r="Q24" s="44">
        <f ca="1">[113]Revenue!Q24</f>
        <v>-411342.97496495955</v>
      </c>
      <c r="R24" s="44">
        <f ca="1">[113]Revenue!R24</f>
        <v>378694.41119999997</v>
      </c>
      <c r="S24" s="44">
        <f ca="1">[113]Revenue!S24</f>
        <v>12121.918269759044</v>
      </c>
      <c r="T24" s="46">
        <f t="shared" ca="1" si="0"/>
        <v>354842.68055656925</v>
      </c>
      <c r="U24" s="44">
        <f ca="1">[113]Revenue!U24</f>
        <v>9585131.0805565696</v>
      </c>
      <c r="V24" s="47"/>
      <c r="W24" s="4">
        <f t="shared" si="6"/>
        <v>13</v>
      </c>
      <c r="X24" s="22" t="s">
        <v>88</v>
      </c>
      <c r="Y24" s="44">
        <f ca="1">[113]Revenue!Y24</f>
        <v>8433125.2947468795</v>
      </c>
      <c r="Z24" s="48">
        <f ca="1">[113]Revenue!Z24</f>
        <v>8049653.0725592794</v>
      </c>
      <c r="AA24" s="38">
        <f t="shared" ca="1" si="7"/>
        <v>1152005.7858096901</v>
      </c>
      <c r="AB24" s="39">
        <f t="shared" ca="1" si="10"/>
        <v>0</v>
      </c>
      <c r="AC24" s="40">
        <f t="shared" ca="1" si="11"/>
        <v>12121.918269758578</v>
      </c>
      <c r="AD24" s="41"/>
      <c r="AF24" s="49">
        <f t="shared" ca="1" si="3"/>
        <v>4.6566128730773926E-10</v>
      </c>
      <c r="AG24" s="50">
        <f t="shared" ca="1" si="4"/>
        <v>0</v>
      </c>
    </row>
    <row r="25" spans="2:33">
      <c r="B25" s="4">
        <f t="shared" si="5"/>
        <v>14</v>
      </c>
      <c r="C25" s="22" t="s">
        <v>89</v>
      </c>
      <c r="D25" s="44">
        <f ca="1">[113]Revenue!D25</f>
        <v>4724699.24</v>
      </c>
      <c r="E25" s="45">
        <f ca="1">[113]Revenue!E25</f>
        <v>-301404.65000000002</v>
      </c>
      <c r="F25" s="44">
        <f ca="1">[113]Revenue!F25</f>
        <v>0</v>
      </c>
      <c r="G25" s="44">
        <f ca="1">[113]Revenue!G25</f>
        <v>-52025.835240107925</v>
      </c>
      <c r="H25" s="44">
        <f ca="1">[113]Revenue!H25</f>
        <v>40188.0702256</v>
      </c>
      <c r="I25" s="44">
        <f ca="1">[113]Revenue!I25</f>
        <v>0</v>
      </c>
      <c r="J25" s="44">
        <f ca="1">[113]Revenue!J25</f>
        <v>-318706.23991780001</v>
      </c>
      <c r="K25" s="44">
        <f ca="1">[113]Revenue!K25</f>
        <v>22456.254418399996</v>
      </c>
      <c r="L25" s="44">
        <f ca="1">[113]Revenue!L25</f>
        <v>-277954.90633750206</v>
      </c>
      <c r="M25" s="44">
        <f ca="1">[113]Revenue!M25</f>
        <v>-144152.29355639999</v>
      </c>
      <c r="N25" s="44">
        <f ca="1">[113]Revenue!N25</f>
        <v>0</v>
      </c>
      <c r="O25" s="44">
        <f ca="1">[113]Revenue!O25</f>
        <v>-2815.4871920780279</v>
      </c>
      <c r="P25" s="44">
        <f ca="1">[113]Revenue!P25</f>
        <v>0</v>
      </c>
      <c r="Q25" s="44">
        <f ca="1">[113]Revenue!Q25</f>
        <v>0</v>
      </c>
      <c r="R25" s="44">
        <f ca="1">[113]Revenue!R25</f>
        <v>24376.679030000232</v>
      </c>
      <c r="S25" s="44">
        <f ca="1">[113]Revenue!S25</f>
        <v>0</v>
      </c>
      <c r="T25" s="46">
        <f t="shared" ca="1" si="0"/>
        <v>-1010038.4085698882</v>
      </c>
      <c r="U25" s="44">
        <f ca="1">[113]Revenue!U25</f>
        <v>3714660.831430112</v>
      </c>
      <c r="V25" s="47"/>
      <c r="W25" s="4">
        <f t="shared" si="6"/>
        <v>14</v>
      </c>
      <c r="X25" s="22" t="s">
        <v>89</v>
      </c>
      <c r="Y25" s="44">
        <f ca="1">[113]Revenue!Y25</f>
        <v>69493.647265000007</v>
      </c>
      <c r="Z25" s="48">
        <f ca="1">[113]Revenue!Z25</f>
        <v>69493.647265000007</v>
      </c>
      <c r="AA25" s="38">
        <f t="shared" ca="1" si="7"/>
        <v>3645167.1841651122</v>
      </c>
      <c r="AB25" s="39">
        <f t="shared" ca="1" si="10"/>
        <v>0</v>
      </c>
      <c r="AC25" s="40">
        <f t="shared" ca="1" si="11"/>
        <v>0</v>
      </c>
      <c r="AD25" s="41"/>
      <c r="AF25" s="49">
        <f t="shared" ca="1" si="3"/>
        <v>0</v>
      </c>
      <c r="AG25" s="50">
        <f t="shared" ca="1" si="4"/>
        <v>0</v>
      </c>
    </row>
    <row r="26" spans="2:33">
      <c r="B26" s="4">
        <f t="shared" si="5"/>
        <v>15</v>
      </c>
      <c r="C26" s="22" t="s">
        <v>90</v>
      </c>
      <c r="D26" s="44">
        <f ca="1">[113]Revenue!D26</f>
        <v>1677501.4200000002</v>
      </c>
      <c r="E26" s="45">
        <f ca="1">[113]Revenue!E26</f>
        <v>-92443.74</v>
      </c>
      <c r="F26" s="44">
        <f ca="1">[113]Revenue!F26</f>
        <v>0</v>
      </c>
      <c r="G26" s="44">
        <f ca="1">[113]Revenue!G26</f>
        <v>0</v>
      </c>
      <c r="H26" s="44">
        <f ca="1">[113]Revenue!H26</f>
        <v>9286.8891072000006</v>
      </c>
      <c r="I26" s="44">
        <f ca="1">[113]Revenue!I26</f>
        <v>0</v>
      </c>
      <c r="J26" s="44">
        <f ca="1">[113]Revenue!J26</f>
        <v>-135994.14713699996</v>
      </c>
      <c r="K26" s="44">
        <f ca="1">[113]Revenue!K26</f>
        <v>8588.8131008125347</v>
      </c>
      <c r="L26" s="44">
        <f ca="1">[113]Revenue!L26</f>
        <v>0</v>
      </c>
      <c r="M26" s="44">
        <f ca="1">[113]Revenue!M26</f>
        <v>-59919.590333699998</v>
      </c>
      <c r="N26" s="44">
        <f ca="1">[113]Revenue!N26</f>
        <v>0</v>
      </c>
      <c r="O26" s="44">
        <f ca="1">[113]Revenue!O26</f>
        <v>-3385.4927557667252</v>
      </c>
      <c r="P26" s="44">
        <f ca="1">[113]Revenue!P26</f>
        <v>0</v>
      </c>
      <c r="Q26" s="44">
        <f ca="1">[113]Revenue!Q26</f>
        <v>0</v>
      </c>
      <c r="R26" s="44">
        <f ca="1">[113]Revenue!R26</f>
        <v>23183.297629999695</v>
      </c>
      <c r="S26" s="44">
        <f ca="1">[113]Revenue!S26</f>
        <v>0</v>
      </c>
      <c r="T26" s="46">
        <f t="shared" ca="1" si="0"/>
        <v>-250683.97038845415</v>
      </c>
      <c r="U26" s="44">
        <f ca="1">[113]Revenue!U26</f>
        <v>1426817.449611546</v>
      </c>
      <c r="V26" s="47"/>
      <c r="W26" s="4">
        <f t="shared" si="6"/>
        <v>15</v>
      </c>
      <c r="X26" s="22" t="s">
        <v>90</v>
      </c>
      <c r="Y26" s="44">
        <f ca="1">[113]Revenue!Y26</f>
        <v>0</v>
      </c>
      <c r="Z26" s="48">
        <f ca="1">[113]Revenue!Z26</f>
        <v>0</v>
      </c>
      <c r="AA26" s="38">
        <f t="shared" ca="1" si="7"/>
        <v>1426817.449611546</v>
      </c>
      <c r="AB26" s="39">
        <f t="shared" ca="1" si="10"/>
        <v>0</v>
      </c>
      <c r="AC26" s="40">
        <f t="shared" ca="1" si="11"/>
        <v>2.9103830456733704E-10</v>
      </c>
      <c r="AD26" s="41"/>
      <c r="AF26" s="49">
        <f t="shared" ca="1" si="3"/>
        <v>-2.9103830456733704E-10</v>
      </c>
      <c r="AG26" s="50">
        <f t="shared" ca="1" si="4"/>
        <v>0</v>
      </c>
    </row>
    <row r="27" spans="2:33">
      <c r="B27" s="4">
        <f t="shared" si="5"/>
        <v>16</v>
      </c>
      <c r="C27" s="22" t="s">
        <v>91</v>
      </c>
      <c r="D27" s="52">
        <f t="shared" ref="D27" ca="1" si="12">SUM(D12:D26)</f>
        <v>857492456.11000001</v>
      </c>
      <c r="E27" s="53">
        <f t="shared" ref="E27:U27" ca="1" si="13">SUM(E12:E26)</f>
        <v>-40067188.970000006</v>
      </c>
      <c r="F27" s="53">
        <f t="shared" ca="1" si="13"/>
        <v>-12315699.729075179</v>
      </c>
      <c r="G27" s="53">
        <f t="shared" ca="1" si="13"/>
        <v>-5670995.2945745047</v>
      </c>
      <c r="H27" s="53">
        <f t="shared" ca="1" si="13"/>
        <v>2772307.0595804784</v>
      </c>
      <c r="I27" s="53">
        <f t="shared" ca="1" si="13"/>
        <v>-97440.859999999986</v>
      </c>
      <c r="J27" s="53">
        <f t="shared" ca="1" si="13"/>
        <v>-20149802.975724913</v>
      </c>
      <c r="K27" s="53">
        <f t="shared" ca="1" si="13"/>
        <v>1918596.4897268589</v>
      </c>
      <c r="L27" s="53">
        <f t="shared" ca="1" si="13"/>
        <v>-32898997.31453428</v>
      </c>
      <c r="M27" s="53">
        <f t="shared" ca="1" si="13"/>
        <v>-6319267.5535104107</v>
      </c>
      <c r="N27" s="53">
        <f t="shared" ca="1" si="13"/>
        <v>26488407.126521312</v>
      </c>
      <c r="O27" s="53">
        <f t="shared" ca="1" si="13"/>
        <v>-1206638.5237232337</v>
      </c>
      <c r="P27" s="52">
        <f t="shared" ca="1" si="13"/>
        <v>-6574130.9173244052</v>
      </c>
      <c r="Q27" s="52">
        <f t="shared" ca="1" si="13"/>
        <v>-19662600.392835855</v>
      </c>
      <c r="R27" s="52">
        <f t="shared" ca="1" si="13"/>
        <v>58315670.512730047</v>
      </c>
      <c r="S27" s="52">
        <f t="shared" ca="1" si="13"/>
        <v>530159.38422210189</v>
      </c>
      <c r="T27" s="54">
        <f t="shared" ca="1" si="13"/>
        <v>-54937621.958521992</v>
      </c>
      <c r="U27" s="52">
        <f t="shared" ca="1" si="13"/>
        <v>802554834.15147793</v>
      </c>
      <c r="V27" s="55"/>
      <c r="W27" s="4">
        <f t="shared" si="6"/>
        <v>16</v>
      </c>
      <c r="X27" s="22" t="s">
        <v>91</v>
      </c>
      <c r="Y27" s="52">
        <f ca="1">SUM(Y12:Y26)</f>
        <v>373707980.24993521</v>
      </c>
      <c r="Z27" s="53">
        <f ca="1">SUM(Z12:Z26)</f>
        <v>356713828.63051236</v>
      </c>
      <c r="AA27" s="53">
        <f ca="1">SUM(AA12:AA26)</f>
        <v>428846853.90154278</v>
      </c>
      <c r="AB27" s="39">
        <f t="shared" ca="1" si="10"/>
        <v>0</v>
      </c>
      <c r="AC27" s="40">
        <f t="shared" ca="1" si="11"/>
        <v>530159.38422210515</v>
      </c>
      <c r="AD27" s="41"/>
      <c r="AF27" s="49">
        <f t="shared" ca="1" si="3"/>
        <v>0</v>
      </c>
      <c r="AG27" s="50">
        <f t="shared" ca="1" si="4"/>
        <v>0</v>
      </c>
    </row>
    <row r="28" spans="2:33">
      <c r="C28" s="22"/>
      <c r="D28" s="56"/>
      <c r="E28" s="15"/>
      <c r="F28" s="15"/>
      <c r="G28" s="15"/>
      <c r="H28" s="15"/>
      <c r="I28" s="15"/>
      <c r="J28" s="15"/>
      <c r="K28" s="15"/>
      <c r="L28" s="15"/>
      <c r="M28" s="15"/>
      <c r="N28" s="15"/>
      <c r="O28" s="56"/>
      <c r="P28" s="56"/>
      <c r="Q28" s="56"/>
      <c r="R28" s="15"/>
      <c r="S28" s="15"/>
      <c r="T28" s="15"/>
      <c r="U28" s="15"/>
      <c r="V28" s="55"/>
      <c r="W28" s="4"/>
      <c r="X28" s="22"/>
      <c r="Y28" s="15"/>
      <c r="Z28" s="15"/>
      <c r="AA28" s="15"/>
      <c r="AB28" s="57"/>
      <c r="AC28" s="40">
        <f t="shared" si="11"/>
        <v>0</v>
      </c>
      <c r="AD28" s="58"/>
      <c r="AF28" s="49"/>
      <c r="AG28" s="59"/>
    </row>
    <row r="29" spans="2:33">
      <c r="B29" s="4">
        <f>B27+1</f>
        <v>17</v>
      </c>
      <c r="C29" s="22" t="s">
        <v>92</v>
      </c>
      <c r="D29" s="44">
        <f ca="1">[113]Revenue!D29</f>
        <v>6966059.8899999997</v>
      </c>
      <c r="E29" s="44">
        <f ca="1">[113]Revenue!E29</f>
        <v>-367127.93</v>
      </c>
      <c r="F29" s="60">
        <f ca="1">[113]Revenue!F29</f>
        <v>0</v>
      </c>
      <c r="G29" s="60">
        <f ca="1">[113]Revenue!G29</f>
        <v>0</v>
      </c>
      <c r="H29" s="44">
        <f ca="1">[113]Revenue!H29</f>
        <v>53666.38</v>
      </c>
      <c r="I29" s="44">
        <f ca="1">[113]Revenue!I29</f>
        <v>0</v>
      </c>
      <c r="J29" s="60">
        <f ca="1">[113]Revenue!J29</f>
        <v>-270440.65000000002</v>
      </c>
      <c r="K29" s="60">
        <f ca="1">[113]Revenue!K29</f>
        <v>28151.220000000005</v>
      </c>
      <c r="L29" s="60">
        <f ca="1">[113]Revenue!L29</f>
        <v>-498561.63999999996</v>
      </c>
      <c r="M29" s="60">
        <f ca="1">[113]Revenue!M29</f>
        <v>0</v>
      </c>
      <c r="N29" s="60">
        <f ca="1">[113]Revenue!N29</f>
        <v>0</v>
      </c>
      <c r="O29" s="44">
        <f ca="1">[113]Revenue!O29</f>
        <v>129801.19000000041</v>
      </c>
      <c r="P29" s="44">
        <f ca="1">[113]Revenue!P29</f>
        <v>0</v>
      </c>
      <c r="Q29" s="44">
        <f ca="1">[113]Revenue!Q29</f>
        <v>0</v>
      </c>
      <c r="R29" s="45">
        <f ca="1">[113]Revenue!R29</f>
        <v>0</v>
      </c>
      <c r="S29" s="45">
        <f ca="1">[113]Revenue!S29</f>
        <v>0</v>
      </c>
      <c r="T29" s="46">
        <f ca="1">U29-D29</f>
        <v>-924511.4299999997</v>
      </c>
      <c r="U29" s="45">
        <f ca="1">[113]Revenue!U29</f>
        <v>6041548.46</v>
      </c>
      <c r="V29" s="61"/>
      <c r="W29" s="4">
        <f>W27+1</f>
        <v>17</v>
      </c>
      <c r="X29" s="22" t="s">
        <v>92</v>
      </c>
      <c r="Y29" s="61"/>
      <c r="Z29" s="61"/>
      <c r="AA29" s="61"/>
      <c r="AB29" s="39">
        <f ca="1">U29-(T29+D29)</f>
        <v>0</v>
      </c>
      <c r="AC29" s="40">
        <f t="shared" ca="1" si="11"/>
        <v>0</v>
      </c>
      <c r="AD29" s="62"/>
      <c r="AF29" s="49">
        <f ca="1">SUM(E29:S29)-T29</f>
        <v>0</v>
      </c>
      <c r="AG29" s="50">
        <f ca="1">T29+D29-U29</f>
        <v>0</v>
      </c>
    </row>
    <row r="30" spans="2:33">
      <c r="B30" s="4">
        <v>17</v>
      </c>
      <c r="C30" s="22" t="s">
        <v>93</v>
      </c>
      <c r="D30" s="44">
        <f ca="1">[113]Revenue!D30</f>
        <v>24029578.809999999</v>
      </c>
      <c r="E30" s="44">
        <f ca="1">[113]Revenue!E30</f>
        <v>0</v>
      </c>
      <c r="F30" s="60">
        <f ca="1">[113]Revenue!F30</f>
        <v>0</v>
      </c>
      <c r="G30" s="60">
        <f ca="1">[113]Revenue!G30</f>
        <v>0</v>
      </c>
      <c r="H30" s="44">
        <f ca="1">[113]Revenue!H30</f>
        <v>0</v>
      </c>
      <c r="I30" s="44">
        <f ca="1">[113]Revenue!I30</f>
        <v>0</v>
      </c>
      <c r="J30" s="60">
        <f ca="1">[113]Revenue!J30</f>
        <v>0</v>
      </c>
      <c r="K30" s="60">
        <f ca="1">[113]Revenue!K30</f>
        <v>0</v>
      </c>
      <c r="L30" s="60">
        <f ca="1">[113]Revenue!L30</f>
        <v>-24029578.809999999</v>
      </c>
      <c r="M30" s="60">
        <f ca="1">[113]Revenue!M30</f>
        <v>0</v>
      </c>
      <c r="N30" s="60">
        <f ca="1">[113]Revenue!N30</f>
        <v>0</v>
      </c>
      <c r="O30" s="44">
        <f ca="1">[113]Revenue!O30</f>
        <v>0</v>
      </c>
      <c r="P30" s="44">
        <f ca="1">[113]Revenue!P30</f>
        <v>0</v>
      </c>
      <c r="Q30" s="44">
        <f ca="1">[113]Revenue!Q30</f>
        <v>0</v>
      </c>
      <c r="R30" s="45">
        <f ca="1">[113]Revenue!R30</f>
        <v>0</v>
      </c>
      <c r="S30" s="45">
        <f ca="1">[113]Revenue!S30</f>
        <v>0</v>
      </c>
      <c r="T30" s="46">
        <f ca="1">U30-D30</f>
        <v>-24029578.809999999</v>
      </c>
      <c r="U30" s="63">
        <v>0</v>
      </c>
      <c r="V30" s="61"/>
      <c r="W30" s="4"/>
      <c r="X30" s="22"/>
      <c r="Y30" s="61"/>
      <c r="Z30" s="61"/>
      <c r="AA30" s="61"/>
      <c r="AB30" s="39"/>
      <c r="AC30" s="40"/>
      <c r="AD30" s="62"/>
      <c r="AF30" s="49"/>
      <c r="AG30" s="59"/>
    </row>
    <row r="31" spans="2:33">
      <c r="B31" s="4">
        <f>B30+1</f>
        <v>18</v>
      </c>
      <c r="C31" s="22" t="s">
        <v>94</v>
      </c>
      <c r="D31" s="44">
        <f ca="1">[113]Revenue!D31</f>
        <v>6984503.7800000003</v>
      </c>
      <c r="E31" s="45">
        <f ca="1">[113]Revenue!E31</f>
        <v>0</v>
      </c>
      <c r="F31" s="60">
        <f ca="1">[113]Revenue!F31</f>
        <v>0</v>
      </c>
      <c r="G31" s="60">
        <f ca="1">[113]Revenue!G31</f>
        <v>0</v>
      </c>
      <c r="H31" s="60">
        <f ca="1">[113]Revenue!H31</f>
        <v>0</v>
      </c>
      <c r="I31" s="60">
        <f ca="1">[113]Revenue!I31</f>
        <v>25090.45</v>
      </c>
      <c r="J31" s="44">
        <f ca="1">[113]Revenue!J31</f>
        <v>0</v>
      </c>
      <c r="K31" s="44">
        <f ca="1">[113]Revenue!K31</f>
        <v>0</v>
      </c>
      <c r="L31" s="44">
        <f ca="1">[113]Revenue!L31</f>
        <v>0</v>
      </c>
      <c r="M31" s="44">
        <f ca="1">[113]Revenue!M31</f>
        <v>0</v>
      </c>
      <c r="N31" s="60">
        <f ca="1">[113]Revenue!N31</f>
        <v>0</v>
      </c>
      <c r="O31" s="45">
        <f ca="1">[113]Revenue!O31</f>
        <v>0</v>
      </c>
      <c r="P31" s="45">
        <f ca="1">[113]Revenue!P31</f>
        <v>0</v>
      </c>
      <c r="Q31" s="45">
        <f ca="1">[113]Revenue!Q31</f>
        <v>0</v>
      </c>
      <c r="R31" s="60">
        <f ca="1">[113]Revenue!R31</f>
        <v>0</v>
      </c>
      <c r="S31" s="60">
        <f ca="1">[113]Revenue!S31</f>
        <v>0</v>
      </c>
      <c r="T31" s="46">
        <f ca="1">U31-D31</f>
        <v>25090.450000000186</v>
      </c>
      <c r="U31" s="64">
        <f ca="1">SUM(D31:R31)</f>
        <v>7009594.2300000004</v>
      </c>
      <c r="V31" s="55"/>
      <c r="W31" s="4">
        <f>W29+1</f>
        <v>18</v>
      </c>
      <c r="X31" s="22" t="s">
        <v>94</v>
      </c>
      <c r="Y31" s="55"/>
      <c r="Z31" s="55"/>
      <c r="AA31" s="55"/>
      <c r="AB31" s="39">
        <f ca="1">U31-(T31+D31)</f>
        <v>0</v>
      </c>
      <c r="AC31" s="40">
        <f ca="1">T31-SUM(E31:R31)</f>
        <v>1.8553691916167736E-10</v>
      </c>
      <c r="AD31" s="62"/>
      <c r="AF31" s="49">
        <f ca="1">SUM(E31:S31)-T31</f>
        <v>-1.8553691916167736E-10</v>
      </c>
      <c r="AG31" s="50">
        <f ca="1">T31+D31-U31</f>
        <v>0</v>
      </c>
    </row>
    <row r="32" spans="2:33">
      <c r="B32" s="4">
        <f>B31+1</f>
        <v>19</v>
      </c>
      <c r="C32" s="22" t="s">
        <v>95</v>
      </c>
      <c r="D32" s="53">
        <f ca="1">SUM(D29:D31)</f>
        <v>37980142.479999997</v>
      </c>
      <c r="E32" s="53">
        <f t="shared" ref="E32:S32" ca="1" si="14">SUM(E29:E31)</f>
        <v>-367127.93</v>
      </c>
      <c r="F32" s="53">
        <f t="shared" ca="1" si="14"/>
        <v>0</v>
      </c>
      <c r="G32" s="53">
        <f t="shared" ca="1" si="14"/>
        <v>0</v>
      </c>
      <c r="H32" s="53">
        <f t="shared" ca="1" si="14"/>
        <v>53666.38</v>
      </c>
      <c r="I32" s="53">
        <f t="shared" ca="1" si="14"/>
        <v>25090.45</v>
      </c>
      <c r="J32" s="53">
        <f ca="1">SUM(J29:J31)</f>
        <v>-270440.65000000002</v>
      </c>
      <c r="K32" s="53">
        <f ca="1">SUM(K29:K31)</f>
        <v>28151.220000000005</v>
      </c>
      <c r="L32" s="53">
        <f ca="1">SUM(L29:L31)</f>
        <v>-24528140.449999999</v>
      </c>
      <c r="M32" s="53">
        <f ca="1">SUM(M29:M31)</f>
        <v>0</v>
      </c>
      <c r="N32" s="53">
        <f t="shared" ca="1" si="14"/>
        <v>0</v>
      </c>
      <c r="O32" s="53">
        <f t="shared" ca="1" si="14"/>
        <v>129801.19000000041</v>
      </c>
      <c r="P32" s="53">
        <f t="shared" ca="1" si="14"/>
        <v>0</v>
      </c>
      <c r="Q32" s="53">
        <f t="shared" ca="1" si="14"/>
        <v>0</v>
      </c>
      <c r="R32" s="53">
        <f t="shared" ca="1" si="14"/>
        <v>0</v>
      </c>
      <c r="S32" s="53">
        <f t="shared" ca="1" si="14"/>
        <v>0</v>
      </c>
      <c r="T32" s="53">
        <f ca="1">SUM(T29:T31)</f>
        <v>-24928999.789999999</v>
      </c>
      <c r="U32" s="53">
        <f ca="1">SUM(U29:U31)</f>
        <v>13051142.690000001</v>
      </c>
      <c r="V32" s="55"/>
      <c r="W32" s="4">
        <f>W31+1</f>
        <v>19</v>
      </c>
      <c r="X32" s="22" t="s">
        <v>95</v>
      </c>
      <c r="Y32" s="65"/>
      <c r="Z32" s="65"/>
      <c r="AA32" s="55"/>
      <c r="AB32" s="39">
        <f ca="1">U32-(T32+D32)</f>
        <v>0</v>
      </c>
      <c r="AC32" s="40">
        <f ca="1">T32-SUM(E32:R32)</f>
        <v>0</v>
      </c>
      <c r="AD32" s="62"/>
      <c r="AF32" s="49">
        <f ca="1">SUM(E32:S32)-T32</f>
        <v>0</v>
      </c>
      <c r="AG32" s="50">
        <f ca="1">T32+D32-U32</f>
        <v>0</v>
      </c>
    </row>
    <row r="33" spans="2:33">
      <c r="B33" s="4">
        <f>B32+1</f>
        <v>20</v>
      </c>
      <c r="C33" s="22" t="s">
        <v>96</v>
      </c>
      <c r="D33" s="52">
        <f t="shared" ref="D33:U33" ca="1" si="15">D27+D32</f>
        <v>895472598.59000003</v>
      </c>
      <c r="E33" s="52">
        <f ca="1">E27+E32</f>
        <v>-40434316.900000006</v>
      </c>
      <c r="F33" s="52">
        <f t="shared" ca="1" si="15"/>
        <v>-12315699.729075179</v>
      </c>
      <c r="G33" s="52">
        <f t="shared" ca="1" si="15"/>
        <v>-5670995.2945745047</v>
      </c>
      <c r="H33" s="52">
        <f t="shared" ca="1" si="15"/>
        <v>2825973.4395804782</v>
      </c>
      <c r="I33" s="52">
        <f t="shared" ca="1" si="15"/>
        <v>-72350.409999999989</v>
      </c>
      <c r="J33" s="52">
        <f ca="1">J27+J32</f>
        <v>-20420243.625724912</v>
      </c>
      <c r="K33" s="52">
        <f ca="1">K27+K32</f>
        <v>1946747.7097268589</v>
      </c>
      <c r="L33" s="52">
        <f ca="1">L27+L32</f>
        <v>-57427137.76453428</v>
      </c>
      <c r="M33" s="52">
        <f ca="1">M27+M32</f>
        <v>-6319267.5535104107</v>
      </c>
      <c r="N33" s="52">
        <f t="shared" ca="1" si="15"/>
        <v>26488407.126521312</v>
      </c>
      <c r="O33" s="52">
        <f t="shared" ca="1" si="15"/>
        <v>-1076837.3337232333</v>
      </c>
      <c r="P33" s="52">
        <f t="shared" ca="1" si="15"/>
        <v>-6574130.9173244052</v>
      </c>
      <c r="Q33" s="52">
        <f t="shared" ca="1" si="15"/>
        <v>-19662600.392835855</v>
      </c>
      <c r="R33" s="52">
        <f t="shared" ca="1" si="15"/>
        <v>58315670.512730047</v>
      </c>
      <c r="S33" s="52">
        <f t="shared" ca="1" si="15"/>
        <v>530159.38422210189</v>
      </c>
      <c r="T33" s="53">
        <f t="shared" ca="1" si="15"/>
        <v>-79866621.748521984</v>
      </c>
      <c r="U33" s="53">
        <f t="shared" ca="1" si="15"/>
        <v>815605976.84147799</v>
      </c>
      <c r="V33" s="55"/>
      <c r="W33" s="4">
        <f>W32+1</f>
        <v>20</v>
      </c>
      <c r="X33" s="22" t="s">
        <v>96</v>
      </c>
      <c r="Y33" s="65"/>
      <c r="Z33" s="65"/>
      <c r="AA33" s="55"/>
      <c r="AB33" s="39">
        <f ca="1">U33-(T33+D33)</f>
        <v>0</v>
      </c>
      <c r="AC33" s="40">
        <f ca="1">T33-SUM(E33:R33)</f>
        <v>530159.38422210515</v>
      </c>
      <c r="AD33" s="62"/>
      <c r="AF33" s="49">
        <f ca="1">SUM(E33:S33)-T33</f>
        <v>0</v>
      </c>
      <c r="AG33" s="50">
        <f ca="1">T33+D33-U33</f>
        <v>0</v>
      </c>
    </row>
    <row r="34" spans="2:33">
      <c r="C34" s="22"/>
      <c r="D34" s="61"/>
      <c r="E34" s="55"/>
      <c r="F34" s="55"/>
      <c r="G34" s="55"/>
      <c r="H34" s="55"/>
      <c r="I34" s="55"/>
      <c r="J34" s="55"/>
      <c r="K34" s="55"/>
      <c r="L34" s="55"/>
      <c r="M34" s="55"/>
      <c r="N34" s="55"/>
      <c r="O34" s="61"/>
      <c r="P34" s="61"/>
      <c r="Q34" s="61"/>
      <c r="R34" s="55"/>
      <c r="S34" s="55"/>
      <c r="T34" s="55"/>
      <c r="U34" s="55"/>
      <c r="V34" s="55"/>
      <c r="W34" s="4"/>
      <c r="X34" s="4"/>
      <c r="Y34" s="66"/>
      <c r="Z34" s="67"/>
      <c r="AA34" s="55"/>
      <c r="AB34" s="57"/>
      <c r="AC34" s="40">
        <f>T34-SUM(E34:R34)</f>
        <v>0</v>
      </c>
      <c r="AD34" s="68"/>
      <c r="AF34" s="49"/>
      <c r="AG34" s="59"/>
    </row>
    <row r="35" spans="2:33" ht="15" thickBot="1">
      <c r="B35" s="4">
        <f>B33+1</f>
        <v>21</v>
      </c>
      <c r="C35" s="22" t="s">
        <v>97</v>
      </c>
      <c r="D35" s="69">
        <f ca="1">[113]Revenue!D35</f>
        <v>326393369.1500001</v>
      </c>
      <c r="E35" s="70">
        <f ca="1">[113]Revenue!E35</f>
        <v>0</v>
      </c>
      <c r="F35" s="70">
        <f ca="1">[113]Revenue!F35</f>
        <v>0</v>
      </c>
      <c r="G35" s="70">
        <f ca="1">[113]Revenue!G35</f>
        <v>0</v>
      </c>
      <c r="H35" s="70">
        <f ca="1">[113]Revenue!H35</f>
        <v>0</v>
      </c>
      <c r="I35" s="70">
        <f ca="1">[113]Revenue!I35</f>
        <v>-45481.5</v>
      </c>
      <c r="J35" s="70">
        <f ca="1">[113]Revenue!J35</f>
        <v>0</v>
      </c>
      <c r="K35" s="70">
        <f ca="1">[113]Revenue!K35</f>
        <v>0</v>
      </c>
      <c r="L35" s="70">
        <f ca="1">[113]Revenue!L35</f>
        <v>0</v>
      </c>
      <c r="M35" s="70">
        <f ca="1">[113]Revenue!M35</f>
        <v>0</v>
      </c>
      <c r="N35" s="70">
        <f ca="1">[113]Revenue!N35</f>
        <v>25320257.07</v>
      </c>
      <c r="O35" s="34">
        <f ca="1">[113]Revenue!O35</f>
        <v>-610931.78843075037</v>
      </c>
      <c r="P35" s="34">
        <f ca="1">[113]Revenue!P35</f>
        <v>-6284122.0758568048</v>
      </c>
      <c r="Q35" s="34">
        <f ca="1">[113]Revenue!Q35</f>
        <v>-18796362.05136019</v>
      </c>
      <c r="R35" s="34">
        <f ca="1">[113]Revenue!R35</f>
        <v>30737099.826160133</v>
      </c>
      <c r="S35" s="34">
        <f ca="1">[113]Revenue!S35</f>
        <v>0</v>
      </c>
      <c r="T35" s="46">
        <f ca="1">U35-D35</f>
        <v>30320459.480512261</v>
      </c>
      <c r="U35" s="65">
        <f ca="1">Z27</f>
        <v>356713828.63051236</v>
      </c>
      <c r="V35" s="71"/>
      <c r="W35" s="4"/>
      <c r="X35" s="4"/>
      <c r="Y35" s="66"/>
      <c r="Z35" s="67"/>
      <c r="AA35" s="71"/>
      <c r="AB35" s="72">
        <f ca="1">U35-(T35+D35)</f>
        <v>0</v>
      </c>
      <c r="AC35" s="73">
        <f ca="1">T35-SUM(E35:R35)</f>
        <v>-1.2665987014770508E-7</v>
      </c>
      <c r="AD35" s="74"/>
      <c r="AF35" s="75">
        <f ca="1">SUM(E35:S35)-T35</f>
        <v>1.2665987014770508E-7</v>
      </c>
      <c r="AG35" s="76">
        <f ca="1">T35+D35-U35</f>
        <v>0</v>
      </c>
    </row>
    <row r="36" spans="2:33">
      <c r="B36" s="4">
        <f>B35+1</f>
        <v>22</v>
      </c>
      <c r="C36" s="22" t="s">
        <v>98</v>
      </c>
      <c r="D36" s="65"/>
      <c r="E36" s="55" t="s">
        <v>99</v>
      </c>
      <c r="F36" s="55"/>
      <c r="G36" s="55"/>
      <c r="H36" s="55"/>
      <c r="I36" s="55"/>
      <c r="J36" s="55"/>
      <c r="K36" s="55"/>
      <c r="L36" s="55"/>
      <c r="M36" s="55"/>
      <c r="N36" s="55"/>
      <c r="O36" s="61"/>
      <c r="P36" s="61"/>
      <c r="Q36" s="61"/>
      <c r="R36" s="55"/>
      <c r="S36" s="55"/>
      <c r="T36" s="61"/>
      <c r="U36" s="65">
        <f ca="1">Y27</f>
        <v>373707980.24993521</v>
      </c>
      <c r="V36" s="71"/>
      <c r="W36" s="77"/>
      <c r="X36" s="78"/>
      <c r="Y36" s="66"/>
      <c r="Z36" s="67"/>
      <c r="AA36" s="71"/>
      <c r="AC36" s="79"/>
      <c r="AD36" s="12"/>
      <c r="AF36" s="15"/>
      <c r="AG36" s="15"/>
    </row>
    <row r="37" spans="2:33">
      <c r="C37" s="22"/>
      <c r="D37" s="61"/>
      <c r="E37" s="55"/>
      <c r="F37" s="55"/>
      <c r="G37" s="55"/>
      <c r="H37" s="55"/>
      <c r="I37" s="55"/>
      <c r="J37" s="55"/>
      <c r="K37" s="55"/>
      <c r="L37" s="55"/>
      <c r="M37" s="55"/>
      <c r="N37" s="55"/>
      <c r="O37" s="61"/>
      <c r="P37" s="61"/>
      <c r="Q37" s="61"/>
      <c r="R37" s="61"/>
      <c r="S37" s="61"/>
      <c r="T37" s="61"/>
      <c r="U37" s="55"/>
      <c r="V37" s="55"/>
      <c r="W37" s="55"/>
      <c r="X37" s="80"/>
      <c r="Y37" s="55"/>
      <c r="Z37" s="55"/>
      <c r="AA37" s="55"/>
    </row>
    <row r="38" spans="2:33">
      <c r="D38" s="66"/>
      <c r="E38" s="67"/>
      <c r="F38" s="15"/>
      <c r="G38" s="15"/>
      <c r="H38" s="15"/>
      <c r="I38" s="15"/>
      <c r="J38" s="15"/>
      <c r="K38" s="15"/>
      <c r="L38" s="15"/>
      <c r="M38" s="15"/>
      <c r="N38" s="15"/>
      <c r="O38" s="56"/>
      <c r="P38" s="56"/>
      <c r="Q38" s="56"/>
      <c r="R38" s="56"/>
      <c r="S38" s="56"/>
      <c r="T38" s="56"/>
      <c r="U38" s="81"/>
      <c r="V38" s="82"/>
      <c r="W38" s="82"/>
      <c r="X38" s="82"/>
      <c r="Y38" s="82"/>
      <c r="Z38" s="82"/>
      <c r="AA38" s="82"/>
      <c r="AB38" s="83"/>
    </row>
    <row r="39" spans="2:33">
      <c r="F39" s="15"/>
      <c r="G39" s="15"/>
      <c r="H39" s="15"/>
      <c r="I39" s="15"/>
      <c r="J39" s="15"/>
      <c r="K39" s="15"/>
      <c r="L39" s="15"/>
      <c r="M39" s="15"/>
      <c r="N39" s="15"/>
      <c r="O39" s="56"/>
      <c r="P39" s="56"/>
      <c r="Q39" s="56"/>
      <c r="R39" s="56"/>
      <c r="S39" s="56"/>
      <c r="T39" s="56"/>
      <c r="U39" s="67"/>
      <c r="V39" s="82"/>
      <c r="W39" s="82"/>
      <c r="X39" s="82"/>
      <c r="Y39" s="82"/>
      <c r="Z39" s="82"/>
      <c r="AA39" s="82"/>
      <c r="AB39" s="83"/>
    </row>
    <row r="40" spans="2:33">
      <c r="C40" s="12" t="s">
        <v>100</v>
      </c>
      <c r="F40" s="15"/>
      <c r="G40" s="15"/>
      <c r="H40" s="15"/>
      <c r="I40" s="15"/>
      <c r="J40" s="15"/>
      <c r="K40" s="15"/>
      <c r="L40" s="15"/>
      <c r="M40" s="15"/>
      <c r="N40" s="15"/>
      <c r="O40" s="84"/>
      <c r="P40" s="56"/>
      <c r="Q40" s="56"/>
      <c r="R40" s="56"/>
      <c r="S40" s="56"/>
      <c r="T40" s="56"/>
      <c r="U40" s="85"/>
      <c r="V40" s="82"/>
      <c r="W40" s="82"/>
      <c r="X40" s="82"/>
      <c r="Y40" s="82"/>
      <c r="Z40" s="82"/>
      <c r="AA40" s="82"/>
      <c r="AB40" s="83"/>
    </row>
    <row r="41" spans="2:33">
      <c r="F41" s="15"/>
      <c r="G41" s="15"/>
      <c r="H41" s="15"/>
      <c r="I41" s="15"/>
      <c r="J41" s="15"/>
      <c r="K41" s="15"/>
      <c r="L41" s="15"/>
      <c r="M41" s="15"/>
      <c r="N41" s="15"/>
      <c r="O41" s="56"/>
      <c r="P41" s="56"/>
      <c r="Q41" s="56"/>
      <c r="R41" s="56"/>
      <c r="S41" s="56"/>
      <c r="T41" s="56"/>
      <c r="U41" s="67"/>
      <c r="V41" s="82"/>
      <c r="W41" s="82"/>
      <c r="X41" s="82"/>
      <c r="Y41" s="82"/>
      <c r="Z41" s="82"/>
      <c r="AA41" s="82"/>
      <c r="AB41" s="83"/>
    </row>
    <row r="42" spans="2:33">
      <c r="F42" s="15"/>
      <c r="G42" s="15"/>
      <c r="H42" s="15"/>
      <c r="I42" s="15"/>
      <c r="J42" s="15"/>
      <c r="K42" s="15"/>
      <c r="L42" s="15"/>
      <c r="M42" s="15"/>
      <c r="N42" s="15"/>
      <c r="O42" s="56"/>
      <c r="P42" s="56"/>
      <c r="Q42" s="56"/>
      <c r="R42" s="56"/>
      <c r="S42" s="56"/>
      <c r="T42" s="56"/>
      <c r="U42" s="67"/>
      <c r="V42" s="82"/>
      <c r="W42" s="82"/>
      <c r="X42" s="82"/>
      <c r="Y42" s="82"/>
      <c r="Z42" s="82"/>
      <c r="AA42" s="82"/>
      <c r="AB42" s="83"/>
    </row>
    <row r="43" spans="2:33">
      <c r="F43" s="15"/>
      <c r="G43" s="15"/>
      <c r="H43" s="15"/>
      <c r="I43" s="15"/>
      <c r="J43" s="15"/>
      <c r="K43" s="15"/>
      <c r="L43" s="15"/>
      <c r="M43" s="15"/>
      <c r="N43" s="15"/>
      <c r="O43" s="56" t="s">
        <v>101</v>
      </c>
      <c r="P43" s="56"/>
      <c r="Q43" s="56"/>
      <c r="R43" s="56"/>
      <c r="S43" s="56"/>
      <c r="T43" s="56"/>
      <c r="U43" s="67"/>
      <c r="V43" s="82"/>
      <c r="W43" s="82"/>
      <c r="X43" s="82"/>
      <c r="Y43" s="82"/>
      <c r="Z43" s="82"/>
      <c r="AA43" s="82"/>
      <c r="AB43" s="83"/>
    </row>
    <row r="44" spans="2:33">
      <c r="F44" s="15"/>
      <c r="G44" s="15"/>
      <c r="H44" s="15"/>
      <c r="I44" s="15"/>
      <c r="J44" s="15"/>
      <c r="K44" s="15"/>
      <c r="L44" s="15"/>
      <c r="M44" s="15"/>
      <c r="N44" s="15"/>
      <c r="O44" s="56"/>
      <c r="P44" s="56"/>
      <c r="Q44" s="56"/>
      <c r="R44" s="56"/>
      <c r="S44" s="56"/>
      <c r="T44" s="56"/>
      <c r="U44" s="67"/>
      <c r="V44" s="82"/>
      <c r="W44" s="82"/>
      <c r="X44" s="82"/>
      <c r="Y44" s="82"/>
      <c r="Z44" s="82"/>
      <c r="AA44" s="82"/>
      <c r="AB44" s="83"/>
    </row>
    <row r="45" spans="2:33">
      <c r="F45" s="15"/>
      <c r="G45" s="15"/>
      <c r="H45" s="15"/>
      <c r="I45" s="15"/>
      <c r="J45" s="15"/>
      <c r="K45" s="15"/>
      <c r="L45" s="15"/>
      <c r="M45" s="15"/>
      <c r="N45" s="15"/>
      <c r="O45" s="56"/>
      <c r="P45" s="56"/>
      <c r="Q45" s="56"/>
      <c r="R45" s="56"/>
      <c r="S45" s="56"/>
      <c r="T45" s="56"/>
      <c r="U45" s="67"/>
      <c r="V45" s="82"/>
      <c r="W45" s="82"/>
      <c r="X45" s="82"/>
      <c r="Y45" s="82"/>
      <c r="Z45" s="82"/>
      <c r="AA45" s="82"/>
      <c r="AB45" s="83"/>
    </row>
    <row r="46" spans="2:33">
      <c r="F46" s="15"/>
      <c r="G46" s="15"/>
      <c r="H46" s="15"/>
      <c r="I46" s="15"/>
      <c r="J46" s="15"/>
      <c r="K46" s="15"/>
      <c r="L46" s="15"/>
      <c r="M46" s="15"/>
      <c r="N46" s="15"/>
      <c r="O46" s="56"/>
      <c r="P46" s="56"/>
      <c r="Q46" s="56"/>
      <c r="R46" s="56"/>
      <c r="S46" s="56"/>
      <c r="T46" s="56"/>
      <c r="U46" s="67"/>
      <c r="V46" s="82"/>
      <c r="W46" s="82"/>
      <c r="X46" s="82"/>
      <c r="Y46" s="82"/>
      <c r="Z46" s="82"/>
      <c r="AA46" s="82"/>
      <c r="AB46" s="83"/>
    </row>
    <row r="47" spans="2:33">
      <c r="F47" s="15"/>
      <c r="G47" s="15"/>
      <c r="H47" s="15"/>
      <c r="I47" s="15"/>
      <c r="J47" s="15"/>
      <c r="K47" s="15"/>
      <c r="L47" s="15"/>
      <c r="M47" s="15"/>
      <c r="N47" s="15"/>
      <c r="O47" s="56"/>
      <c r="P47" s="56"/>
      <c r="Q47" s="56"/>
      <c r="R47" s="56"/>
      <c r="S47" s="56"/>
      <c r="T47" s="56"/>
      <c r="U47" s="67"/>
      <c r="V47" s="82"/>
      <c r="W47" s="82"/>
      <c r="X47" s="82"/>
      <c r="Y47" s="82"/>
      <c r="Z47" s="82"/>
      <c r="AA47" s="82"/>
      <c r="AB47" s="83"/>
    </row>
    <row r="48" spans="2:33">
      <c r="F48" s="15"/>
      <c r="G48" s="15"/>
      <c r="H48" s="15"/>
      <c r="I48" s="15"/>
      <c r="J48" s="15"/>
      <c r="K48" s="15"/>
      <c r="L48" s="15"/>
      <c r="M48" s="15"/>
      <c r="N48" s="15"/>
      <c r="O48" s="56"/>
      <c r="P48" s="56"/>
      <c r="Q48" s="56"/>
      <c r="R48" s="56"/>
      <c r="S48" s="56"/>
      <c r="T48" s="56"/>
      <c r="U48" s="67"/>
      <c r="V48" s="82"/>
      <c r="W48" s="82"/>
      <c r="X48" s="82"/>
      <c r="Y48" s="82"/>
      <c r="Z48" s="82"/>
      <c r="AA48" s="82"/>
      <c r="AB48" s="83"/>
    </row>
    <row r="49" spans="6:28">
      <c r="F49" s="15"/>
      <c r="G49" s="15"/>
      <c r="H49" s="15"/>
      <c r="I49" s="15"/>
      <c r="J49" s="15"/>
      <c r="K49" s="15"/>
      <c r="L49" s="15"/>
      <c r="M49" s="15"/>
      <c r="N49" s="15"/>
      <c r="O49" s="56"/>
      <c r="P49" s="56"/>
      <c r="Q49" s="56"/>
      <c r="R49" s="56"/>
      <c r="S49" s="56"/>
      <c r="T49" s="56"/>
      <c r="U49" s="67"/>
      <c r="V49" s="82"/>
      <c r="W49" s="82"/>
      <c r="X49" s="82"/>
      <c r="Y49" s="82"/>
      <c r="Z49" s="82"/>
      <c r="AA49" s="82"/>
      <c r="AB49" s="83"/>
    </row>
    <row r="50" spans="6:28">
      <c r="F50" s="15"/>
      <c r="G50" s="15"/>
      <c r="H50" s="15"/>
      <c r="I50" s="15"/>
      <c r="J50" s="15"/>
      <c r="K50" s="15"/>
      <c r="L50" s="15"/>
      <c r="M50" s="15"/>
      <c r="N50" s="15"/>
      <c r="O50" s="56"/>
      <c r="P50" s="56"/>
      <c r="Q50" s="56"/>
      <c r="R50" s="56"/>
      <c r="S50" s="56"/>
      <c r="T50" s="56"/>
      <c r="U50" s="67"/>
      <c r="V50" s="82"/>
      <c r="W50" s="82"/>
      <c r="X50" s="82"/>
      <c r="Y50" s="82"/>
      <c r="Z50" s="82"/>
      <c r="AA50" s="82"/>
      <c r="AB50" s="83"/>
    </row>
    <row r="51" spans="6:28">
      <c r="F51" s="15"/>
      <c r="G51" s="15"/>
      <c r="H51" s="15"/>
      <c r="I51" s="15"/>
      <c r="J51" s="15"/>
      <c r="K51" s="15"/>
      <c r="L51" s="15"/>
      <c r="M51" s="15"/>
      <c r="N51" s="15"/>
      <c r="O51" s="56"/>
      <c r="P51" s="56"/>
      <c r="Q51" s="56"/>
      <c r="R51" s="56"/>
      <c r="S51" s="56"/>
      <c r="T51" s="56"/>
      <c r="U51" s="67"/>
      <c r="V51" s="82"/>
      <c r="W51" s="82"/>
      <c r="X51" s="82"/>
      <c r="Y51" s="82"/>
      <c r="Z51" s="82"/>
      <c r="AA51" s="82"/>
      <c r="AB51" s="83"/>
    </row>
    <row r="52" spans="6:28">
      <c r="F52" s="15"/>
      <c r="G52" s="15"/>
      <c r="H52" s="15"/>
      <c r="I52" s="15"/>
      <c r="J52" s="15"/>
      <c r="K52" s="15"/>
      <c r="L52" s="15"/>
      <c r="M52" s="15"/>
      <c r="N52" s="15"/>
      <c r="O52" s="56"/>
      <c r="P52" s="56"/>
      <c r="Q52" s="56"/>
      <c r="R52" s="56"/>
      <c r="S52" s="56"/>
      <c r="T52" s="56"/>
      <c r="U52" s="67"/>
      <c r="V52" s="82"/>
      <c r="W52" s="82"/>
      <c r="X52" s="82"/>
      <c r="Y52" s="82"/>
      <c r="Z52" s="82"/>
      <c r="AA52" s="82"/>
      <c r="AB52" s="83"/>
    </row>
    <row r="53" spans="6:28">
      <c r="F53" s="15"/>
      <c r="G53" s="15"/>
      <c r="H53" s="15"/>
      <c r="I53" s="15"/>
      <c r="J53" s="15"/>
      <c r="K53" s="15"/>
      <c r="L53" s="15"/>
      <c r="M53" s="15"/>
      <c r="N53" s="15"/>
      <c r="O53" s="56"/>
      <c r="P53" s="56"/>
      <c r="Q53" s="56"/>
      <c r="R53" s="56"/>
      <c r="S53" s="56"/>
      <c r="T53" s="56"/>
      <c r="U53" s="67"/>
      <c r="V53" s="82"/>
      <c r="W53" s="82"/>
      <c r="X53" s="82"/>
      <c r="Y53" s="82"/>
      <c r="Z53" s="82"/>
      <c r="AA53" s="82"/>
      <c r="AB53" s="83"/>
    </row>
    <row r="54" spans="6:28">
      <c r="F54" s="15"/>
      <c r="G54" s="15"/>
      <c r="H54" s="15"/>
      <c r="I54" s="15"/>
      <c r="J54" s="15"/>
      <c r="K54" s="15"/>
      <c r="L54" s="15"/>
      <c r="M54" s="15"/>
      <c r="N54" s="15"/>
      <c r="O54" s="56"/>
      <c r="P54" s="56"/>
      <c r="Q54" s="56"/>
      <c r="R54" s="56"/>
      <c r="S54" s="56"/>
      <c r="T54" s="56"/>
      <c r="U54" s="67"/>
      <c r="V54" s="82"/>
      <c r="W54" s="82"/>
      <c r="X54" s="82"/>
      <c r="Y54" s="82"/>
      <c r="Z54" s="82"/>
      <c r="AA54" s="82"/>
      <c r="AB54" s="83"/>
    </row>
    <row r="55" spans="6:28">
      <c r="F55" s="15"/>
      <c r="G55" s="15"/>
      <c r="H55" s="15"/>
      <c r="I55" s="15"/>
      <c r="J55" s="15"/>
      <c r="K55" s="15"/>
      <c r="L55" s="15"/>
      <c r="M55" s="15"/>
      <c r="N55" s="15"/>
      <c r="O55" s="56"/>
      <c r="P55" s="56"/>
      <c r="Q55" s="56"/>
      <c r="R55" s="56"/>
      <c r="S55" s="56"/>
      <c r="T55" s="56"/>
      <c r="U55" s="67"/>
      <c r="V55" s="82"/>
      <c r="W55" s="82"/>
      <c r="X55" s="82"/>
      <c r="Y55" s="82"/>
      <c r="Z55" s="82"/>
      <c r="AA55" s="82"/>
      <c r="AB55" s="83"/>
    </row>
    <row r="56" spans="6:28">
      <c r="F56" s="15"/>
      <c r="G56" s="15"/>
      <c r="H56" s="15"/>
      <c r="I56" s="15"/>
      <c r="J56" s="15"/>
      <c r="K56" s="15"/>
      <c r="L56" s="15"/>
      <c r="M56" s="15"/>
      <c r="N56" s="15"/>
      <c r="O56" s="56"/>
      <c r="P56" s="56"/>
      <c r="Q56" s="56"/>
      <c r="R56" s="56"/>
      <c r="S56" s="56"/>
      <c r="T56" s="56"/>
      <c r="U56" s="67"/>
      <c r="V56" s="82"/>
      <c r="W56" s="82"/>
      <c r="X56" s="82"/>
      <c r="Y56" s="82"/>
      <c r="Z56" s="82"/>
      <c r="AA56" s="82"/>
      <c r="AB56" s="83"/>
    </row>
    <row r="57" spans="6:28">
      <c r="F57" s="15"/>
      <c r="G57" s="15"/>
      <c r="H57" s="15"/>
      <c r="I57" s="15"/>
      <c r="J57" s="15"/>
      <c r="K57" s="15"/>
      <c r="L57" s="15"/>
      <c r="M57" s="15"/>
      <c r="N57" s="15"/>
      <c r="O57" s="56"/>
      <c r="P57" s="56"/>
      <c r="Q57" s="56"/>
      <c r="R57" s="56"/>
      <c r="S57" s="56"/>
      <c r="T57" s="56"/>
      <c r="U57" s="67"/>
      <c r="V57" s="82"/>
      <c r="W57" s="82"/>
      <c r="X57" s="82"/>
      <c r="Y57" s="82"/>
      <c r="Z57" s="82"/>
      <c r="AA57" s="82"/>
      <c r="AB57" s="83"/>
    </row>
    <row r="58" spans="6:28">
      <c r="F58" s="15"/>
      <c r="G58" s="15"/>
      <c r="H58" s="15"/>
      <c r="I58" s="15"/>
      <c r="J58" s="15"/>
      <c r="K58" s="15"/>
      <c r="L58" s="15"/>
      <c r="M58" s="15"/>
      <c r="N58" s="15"/>
      <c r="O58" s="56"/>
      <c r="P58" s="56"/>
      <c r="Q58" s="56"/>
      <c r="R58" s="56"/>
      <c r="S58" s="56"/>
      <c r="T58" s="56"/>
      <c r="U58" s="67"/>
      <c r="V58" s="82"/>
      <c r="W58" s="82"/>
      <c r="X58" s="82"/>
      <c r="Y58" s="82"/>
      <c r="Z58" s="82"/>
      <c r="AA58" s="82"/>
      <c r="AB58" s="83"/>
    </row>
    <row r="59" spans="6:28">
      <c r="F59" s="15"/>
      <c r="G59" s="15"/>
      <c r="H59" s="15"/>
      <c r="I59" s="15"/>
      <c r="J59" s="15"/>
      <c r="K59" s="15"/>
      <c r="L59" s="15"/>
      <c r="M59" s="15"/>
      <c r="N59" s="15"/>
      <c r="O59" s="56"/>
      <c r="P59" s="56"/>
      <c r="Q59" s="56"/>
      <c r="R59" s="56"/>
      <c r="S59" s="56"/>
      <c r="T59" s="56"/>
      <c r="U59" s="67"/>
      <c r="V59" s="82"/>
      <c r="W59" s="82"/>
      <c r="X59" s="82"/>
      <c r="Y59" s="82"/>
      <c r="Z59" s="82"/>
      <c r="AA59" s="82"/>
      <c r="AB59" s="83"/>
    </row>
    <row r="60" spans="6:28">
      <c r="F60" s="15"/>
      <c r="G60" s="15"/>
      <c r="H60" s="15"/>
      <c r="I60" s="15"/>
      <c r="J60" s="15"/>
      <c r="K60" s="15"/>
      <c r="L60" s="15"/>
      <c r="M60" s="15"/>
      <c r="N60" s="15"/>
      <c r="O60" s="56"/>
      <c r="P60" s="56"/>
      <c r="Q60" s="56"/>
      <c r="R60" s="56"/>
      <c r="S60" s="56"/>
      <c r="T60" s="56"/>
      <c r="U60" s="67"/>
      <c r="V60" s="82"/>
      <c r="W60" s="82"/>
      <c r="X60" s="82"/>
      <c r="Y60" s="82"/>
      <c r="Z60" s="82"/>
      <c r="AA60" s="82"/>
      <c r="AB60" s="83"/>
    </row>
    <row r="61" spans="6:28">
      <c r="F61" s="15"/>
      <c r="G61" s="15"/>
      <c r="H61" s="15"/>
      <c r="I61" s="15"/>
      <c r="J61" s="15"/>
      <c r="K61" s="15"/>
      <c r="L61" s="15"/>
      <c r="M61" s="15"/>
      <c r="N61" s="15"/>
      <c r="O61" s="56"/>
      <c r="P61" s="56"/>
      <c r="Q61" s="56"/>
      <c r="R61" s="56"/>
      <c r="S61" s="56"/>
      <c r="T61" s="56"/>
      <c r="U61" s="67"/>
      <c r="V61" s="82"/>
      <c r="W61" s="82"/>
      <c r="X61" s="82"/>
      <c r="Y61" s="82"/>
      <c r="Z61" s="82"/>
      <c r="AA61" s="82"/>
      <c r="AB61" s="83"/>
    </row>
    <row r="62" spans="6:28">
      <c r="F62" s="15"/>
      <c r="G62" s="15"/>
      <c r="H62" s="15"/>
      <c r="I62" s="15"/>
      <c r="J62" s="15"/>
      <c r="K62" s="15"/>
      <c r="L62" s="15"/>
      <c r="M62" s="15"/>
      <c r="N62" s="15"/>
      <c r="O62" s="56"/>
      <c r="P62" s="56"/>
      <c r="Q62" s="56"/>
      <c r="R62" s="56"/>
      <c r="S62" s="56"/>
      <c r="T62" s="56"/>
      <c r="U62" s="67"/>
      <c r="V62" s="82"/>
      <c r="W62" s="82"/>
      <c r="X62" s="82"/>
      <c r="Y62" s="82"/>
      <c r="Z62" s="82"/>
      <c r="AA62" s="82"/>
      <c r="AB62" s="83"/>
    </row>
    <row r="63" spans="6:28">
      <c r="F63" s="15"/>
      <c r="G63" s="15"/>
      <c r="H63" s="15"/>
      <c r="I63" s="15"/>
      <c r="J63" s="15"/>
      <c r="K63" s="15"/>
      <c r="L63" s="15"/>
      <c r="M63" s="15"/>
      <c r="N63" s="15"/>
      <c r="O63" s="56"/>
      <c r="P63" s="56"/>
      <c r="Q63" s="56"/>
      <c r="R63" s="56"/>
      <c r="S63" s="56"/>
      <c r="T63" s="56"/>
      <c r="U63" s="67"/>
      <c r="V63" s="82"/>
      <c r="W63" s="82"/>
      <c r="X63" s="82"/>
      <c r="Y63" s="82"/>
      <c r="Z63" s="82"/>
      <c r="AA63" s="82"/>
      <c r="AB63" s="83"/>
    </row>
    <row r="64" spans="6:28">
      <c r="F64" s="15"/>
      <c r="G64" s="15"/>
      <c r="H64" s="15"/>
      <c r="I64" s="15"/>
      <c r="J64" s="15"/>
      <c r="K64" s="15"/>
      <c r="L64" s="15"/>
      <c r="M64" s="15"/>
      <c r="N64" s="15"/>
      <c r="O64" s="56"/>
      <c r="P64" s="56"/>
      <c r="Q64" s="56"/>
      <c r="R64" s="56"/>
      <c r="S64" s="56"/>
      <c r="T64" s="56"/>
      <c r="U64" s="67"/>
      <c r="V64" s="82"/>
      <c r="W64" s="82"/>
      <c r="X64" s="82"/>
      <c r="Y64" s="82"/>
      <c r="Z64" s="82"/>
      <c r="AA64" s="82"/>
      <c r="AB64" s="83"/>
    </row>
    <row r="65" spans="2:28">
      <c r="F65" s="15"/>
      <c r="G65" s="15"/>
      <c r="H65" s="15"/>
      <c r="I65" s="15"/>
      <c r="J65" s="15"/>
      <c r="K65" s="15"/>
      <c r="L65" s="15"/>
      <c r="M65" s="15"/>
      <c r="N65" s="15"/>
      <c r="O65" s="56"/>
      <c r="P65" s="56"/>
      <c r="Q65" s="56"/>
      <c r="R65" s="56"/>
      <c r="S65" s="56"/>
      <c r="T65" s="56"/>
      <c r="U65" s="67"/>
      <c r="V65" s="82"/>
      <c r="W65" s="82"/>
      <c r="X65" s="82"/>
      <c r="Y65" s="82"/>
      <c r="Z65" s="82"/>
      <c r="AA65" s="82"/>
      <c r="AB65" s="83"/>
    </row>
    <row r="66" spans="2:28">
      <c r="F66" s="15"/>
      <c r="G66" s="15"/>
      <c r="H66" s="15"/>
      <c r="I66" s="15"/>
      <c r="J66" s="15"/>
      <c r="K66" s="15"/>
      <c r="L66" s="15"/>
      <c r="M66" s="15"/>
      <c r="N66" s="15"/>
      <c r="O66" s="56"/>
      <c r="P66" s="56"/>
      <c r="Q66" s="56"/>
      <c r="R66" s="56"/>
      <c r="S66" s="56"/>
      <c r="T66" s="56"/>
      <c r="U66" s="67"/>
      <c r="V66" s="82"/>
      <c r="W66" s="82"/>
      <c r="X66" s="82"/>
      <c r="Y66" s="82"/>
      <c r="Z66" s="82"/>
      <c r="AA66" s="82"/>
      <c r="AB66" s="83"/>
    </row>
    <row r="67" spans="2:28">
      <c r="F67" s="15"/>
      <c r="G67" s="15"/>
      <c r="H67" s="15"/>
      <c r="I67" s="15"/>
      <c r="J67" s="15"/>
      <c r="K67" s="15"/>
      <c r="L67" s="15"/>
      <c r="M67" s="15"/>
      <c r="N67" s="15"/>
      <c r="O67" s="56"/>
      <c r="P67" s="56"/>
      <c r="Q67" s="56"/>
      <c r="R67" s="56"/>
      <c r="S67" s="56"/>
      <c r="T67" s="56"/>
      <c r="U67" s="67"/>
      <c r="V67" s="82"/>
      <c r="W67" s="82"/>
      <c r="X67" s="82"/>
      <c r="Y67" s="82"/>
      <c r="Z67" s="82"/>
      <c r="AA67" s="82"/>
      <c r="AB67" s="83"/>
    </row>
    <row r="68" spans="2:28">
      <c r="R68" s="12"/>
      <c r="S68" s="12"/>
      <c r="T68" s="12"/>
      <c r="U68" s="15"/>
      <c r="Y68" s="55"/>
    </row>
    <row r="69" spans="2:28">
      <c r="B69" s="77"/>
      <c r="C69" s="86"/>
      <c r="U69" s="15"/>
      <c r="Y69" s="55"/>
    </row>
    <row r="70" spans="2:28">
      <c r="B70" s="77"/>
      <c r="C70" s="87"/>
      <c r="E70" s="12"/>
      <c r="F70" s="12"/>
    </row>
    <row r="71" spans="2:28">
      <c r="B71" s="77"/>
      <c r="C71" s="86"/>
      <c r="E71" s="12"/>
      <c r="F71" s="12"/>
    </row>
    <row r="72" spans="2:28">
      <c r="B72" s="77"/>
      <c r="C72" s="87"/>
    </row>
    <row r="74" spans="2:28">
      <c r="T74" s="15"/>
      <c r="U74" s="15"/>
      <c r="W74" s="55"/>
      <c r="X74" s="55"/>
    </row>
    <row r="76" spans="2:28" ht="13.8" thickBot="1"/>
    <row r="77" spans="2:28">
      <c r="C77" s="88" t="s">
        <v>52</v>
      </c>
      <c r="D77" s="89">
        <f t="shared" ref="D77:O77" ca="1" si="16">SUM(D12:D26)-D27</f>
        <v>0</v>
      </c>
      <c r="E77" s="89">
        <f t="shared" ca="1" si="16"/>
        <v>0</v>
      </c>
      <c r="F77" s="89">
        <f t="shared" ca="1" si="16"/>
        <v>0</v>
      </c>
      <c r="G77" s="89">
        <f t="shared" ca="1" si="16"/>
        <v>0</v>
      </c>
      <c r="H77" s="89">
        <f t="shared" ca="1" si="16"/>
        <v>0</v>
      </c>
      <c r="I77" s="89"/>
      <c r="J77" s="89">
        <f t="shared" ca="1" si="16"/>
        <v>0</v>
      </c>
      <c r="K77" s="89"/>
      <c r="L77" s="89"/>
      <c r="M77" s="89"/>
      <c r="N77" s="89">
        <f t="shared" ca="1" si="16"/>
        <v>0</v>
      </c>
      <c r="O77" s="90">
        <f t="shared" ca="1" si="16"/>
        <v>0</v>
      </c>
      <c r="P77" s="90"/>
      <c r="Q77" s="90"/>
      <c r="R77" s="89">
        <f ca="1">SUM(R12:R26)-R27</f>
        <v>0</v>
      </c>
      <c r="S77" s="89"/>
      <c r="T77" s="89">
        <f ca="1">SUM(T12:T26)-T27</f>
        <v>0</v>
      </c>
      <c r="U77" s="91">
        <f ca="1">SUM(U12:U26)-U27</f>
        <v>0</v>
      </c>
    </row>
    <row r="78" spans="2:28">
      <c r="C78" s="57" t="s">
        <v>52</v>
      </c>
      <c r="D78" s="55">
        <f ca="1">SUM(D12:D26,D29:D31)-D33</f>
        <v>0</v>
      </c>
      <c r="E78" s="55">
        <f t="shared" ref="E78:O78" ca="1" si="17">SUM(E12:E26,E29:E31)-E33</f>
        <v>0</v>
      </c>
      <c r="F78" s="55">
        <f t="shared" ca="1" si="17"/>
        <v>0</v>
      </c>
      <c r="G78" s="55">
        <f t="shared" ca="1" si="17"/>
        <v>0</v>
      </c>
      <c r="H78" s="55">
        <f t="shared" ca="1" si="17"/>
        <v>0</v>
      </c>
      <c r="I78" s="55"/>
      <c r="J78" s="55">
        <f t="shared" ca="1" si="17"/>
        <v>0</v>
      </c>
      <c r="K78" s="55"/>
      <c r="L78" s="55"/>
      <c r="M78" s="55"/>
      <c r="N78" s="55">
        <f t="shared" ca="1" si="17"/>
        <v>0</v>
      </c>
      <c r="O78" s="55">
        <f t="shared" ca="1" si="17"/>
        <v>0</v>
      </c>
      <c r="P78" s="55"/>
      <c r="Q78" s="55"/>
      <c r="R78" s="55">
        <f ca="1">SUM(R12:R26,R29:R31)-R33</f>
        <v>0</v>
      </c>
      <c r="S78" s="55"/>
      <c r="T78" s="55">
        <f ca="1">SUM(T12:T26,T29:T31)-T33</f>
        <v>0</v>
      </c>
      <c r="U78" s="92">
        <f ca="1">SUM(U12:U26,U29:U31)-U33</f>
        <v>0</v>
      </c>
    </row>
    <row r="79" spans="2:28" ht="13.8" thickBot="1">
      <c r="C79" s="93" t="s">
        <v>102</v>
      </c>
      <c r="D79" s="94"/>
      <c r="E79" s="95"/>
      <c r="F79" s="95"/>
      <c r="G79" s="95"/>
      <c r="H79" s="95"/>
      <c r="I79" s="95"/>
      <c r="J79" s="95"/>
      <c r="K79" s="95"/>
      <c r="L79" s="95"/>
      <c r="M79" s="95"/>
      <c r="N79" s="95"/>
      <c r="O79" s="94"/>
      <c r="P79" s="94"/>
      <c r="Q79" s="94"/>
      <c r="R79" s="95"/>
      <c r="S79" s="95"/>
      <c r="T79" s="95"/>
      <c r="U79" s="96">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H22" sqref="H22"/>
    </sheetView>
  </sheetViews>
  <sheetFormatPr defaultColWidth="9.109375" defaultRowHeight="13.2"/>
  <cols>
    <col min="1" max="1" width="2.44140625" style="18" customWidth="1"/>
    <col min="2" max="2" width="4.44140625" style="18" customWidth="1"/>
    <col min="3" max="3" width="41.6640625" style="18" bestFit="1" customWidth="1"/>
    <col min="4" max="4" width="14.88671875" style="18" customWidth="1"/>
    <col min="5" max="5" width="13.44140625" style="18" customWidth="1"/>
    <col min="6" max="7" width="13.88671875" style="18" bestFit="1" customWidth="1"/>
    <col min="8" max="8" width="14.88671875" style="18" bestFit="1" customWidth="1"/>
    <col min="9" max="9" width="3.5546875" style="18" customWidth="1"/>
    <col min="10" max="10" width="9.6640625" style="18" hidden="1" customWidth="1"/>
    <col min="11" max="11" width="8.109375" style="18" hidden="1" customWidth="1"/>
    <col min="12" max="12" width="12.6640625" style="18" bestFit="1" customWidth="1"/>
    <col min="13" max="16384" width="9.109375" style="18"/>
  </cols>
  <sheetData>
    <row r="1" spans="2:14" s="4" customFormat="1">
      <c r="B1" s="97" t="str">
        <f>'2017GRC Proforma Revenue'!$B$1</f>
        <v>Puget Sound Energy</v>
      </c>
      <c r="C1" s="97"/>
      <c r="D1" s="97"/>
      <c r="E1" s="97"/>
      <c r="F1" s="1"/>
      <c r="G1" s="1"/>
      <c r="H1" s="1"/>
    </row>
    <row r="2" spans="2:14" s="4" customFormat="1">
      <c r="B2" s="97" t="str">
        <f>'2017GRC Proforma Revenue'!$B$2</f>
        <v>2017 General Rate Case - Gas</v>
      </c>
      <c r="C2" s="97"/>
      <c r="D2" s="97"/>
      <c r="E2" s="97"/>
      <c r="F2" s="1"/>
      <c r="G2" s="1"/>
      <c r="H2" s="1"/>
    </row>
    <row r="3" spans="2:14" s="4" customFormat="1">
      <c r="B3" s="1" t="s">
        <v>103</v>
      </c>
      <c r="C3" s="1"/>
      <c r="D3" s="1"/>
      <c r="E3" s="98"/>
      <c r="F3" s="1"/>
      <c r="G3" s="1"/>
      <c r="H3" s="1"/>
    </row>
    <row r="4" spans="2:14" s="4" customFormat="1">
      <c r="B4" s="97" t="str">
        <f>'2017GRC Proforma Revenue'!$B$4</f>
        <v>Test Year Ended September 30, 2016</v>
      </c>
      <c r="C4" s="1"/>
      <c r="D4" s="1"/>
      <c r="E4" s="1"/>
      <c r="F4" s="1"/>
      <c r="G4" s="1"/>
      <c r="H4" s="1"/>
    </row>
    <row r="5" spans="2:14" s="4" customFormat="1">
      <c r="C5" s="12"/>
      <c r="D5" s="14"/>
      <c r="E5" s="14"/>
    </row>
    <row r="6" spans="2:14" s="4" customFormat="1">
      <c r="C6" s="19"/>
      <c r="D6" s="16" t="s">
        <v>104</v>
      </c>
      <c r="E6" s="13"/>
      <c r="F6" s="16" t="s">
        <v>11</v>
      </c>
      <c r="G6" s="16"/>
      <c r="H6" s="16" t="s">
        <v>7</v>
      </c>
      <c r="I6" s="16"/>
    </row>
    <row r="7" spans="2:14" s="4" customFormat="1" ht="13.8" thickBot="1">
      <c r="B7" s="16"/>
      <c r="C7" s="19"/>
      <c r="D7" s="19" t="s">
        <v>105</v>
      </c>
      <c r="E7" s="19" t="s">
        <v>24</v>
      </c>
      <c r="F7" s="16" t="s">
        <v>26</v>
      </c>
      <c r="G7" s="16" t="s">
        <v>28</v>
      </c>
      <c r="H7" s="16" t="s">
        <v>12</v>
      </c>
      <c r="I7" s="16"/>
    </row>
    <row r="8" spans="2:14" s="4" customFormat="1">
      <c r="B8" s="23" t="s">
        <v>32</v>
      </c>
      <c r="C8" s="23" t="s">
        <v>33</v>
      </c>
      <c r="D8" s="23" t="s">
        <v>106</v>
      </c>
      <c r="E8" s="24" t="s">
        <v>45</v>
      </c>
      <c r="F8" s="23" t="s">
        <v>46</v>
      </c>
      <c r="G8" s="23" t="s">
        <v>45</v>
      </c>
      <c r="H8" s="23" t="s">
        <v>104</v>
      </c>
      <c r="I8" s="16"/>
      <c r="J8" s="99" t="s">
        <v>52</v>
      </c>
      <c r="K8" s="100" t="s">
        <v>52</v>
      </c>
    </row>
    <row r="9" spans="2:14" s="4" customFormat="1">
      <c r="B9" s="16"/>
      <c r="C9" s="16" t="s">
        <v>53</v>
      </c>
      <c r="D9" s="16" t="s">
        <v>54</v>
      </c>
      <c r="E9" s="16" t="s">
        <v>55</v>
      </c>
      <c r="F9" s="16" t="s">
        <v>56</v>
      </c>
      <c r="G9" s="16" t="s">
        <v>57</v>
      </c>
      <c r="H9" s="16" t="s">
        <v>58</v>
      </c>
      <c r="I9" s="16"/>
      <c r="J9" s="31"/>
      <c r="K9" s="58"/>
    </row>
    <row r="10" spans="2:14" s="4" customFormat="1">
      <c r="B10" s="4">
        <v>1</v>
      </c>
      <c r="C10" s="22" t="s">
        <v>107</v>
      </c>
      <c r="D10" s="101">
        <f ca="1">'[113]Volume Exhibit '!D10</f>
        <v>519955430.67256755</v>
      </c>
      <c r="E10" s="102">
        <f ca="1">'[113]Volume Exhibit '!E10</f>
        <v>911888.80443251133</v>
      </c>
      <c r="F10" s="103">
        <f ca="1">'[113]Volume Exhibit '!F10</f>
        <v>56673771</v>
      </c>
      <c r="G10" s="104">
        <f t="shared" ref="G10:G22" ca="1" si="0">SUM(E10:F10)</f>
        <v>57585659.804432511</v>
      </c>
      <c r="H10" s="103">
        <f ca="1">'[113]Volume Exhibit '!H10</f>
        <v>577541090.47699988</v>
      </c>
      <c r="I10" s="105"/>
      <c r="J10" s="106">
        <f ca="1">D10+G10-H10</f>
        <v>0</v>
      </c>
      <c r="K10" s="107"/>
      <c r="L10" s="104"/>
      <c r="N10" s="104"/>
    </row>
    <row r="11" spans="2:14" s="4" customFormat="1">
      <c r="B11" s="4">
        <f t="shared" ref="B11:B23" si="1">B10+1</f>
        <v>2</v>
      </c>
      <c r="C11" s="51" t="s">
        <v>79</v>
      </c>
      <c r="D11" s="101">
        <f ca="1">'[113]Volume Exhibit '!D11</f>
        <v>199451009.41723436</v>
      </c>
      <c r="E11" s="102">
        <f ca="1">'[113]Volume Exhibit '!E11</f>
        <v>-565236.12423437834</v>
      </c>
      <c r="F11" s="103">
        <f ca="1">'[113]Volume Exhibit '!F11</f>
        <v>15678450</v>
      </c>
      <c r="G11" s="104">
        <f t="shared" ca="1" si="0"/>
        <v>15113213.875765622</v>
      </c>
      <c r="H11" s="103">
        <f ca="1">'[113]Volume Exhibit '!H11</f>
        <v>214564223.29299998</v>
      </c>
      <c r="I11" s="105"/>
      <c r="J11" s="106">
        <f ca="1">D11+G11-H11</f>
        <v>0</v>
      </c>
      <c r="K11" s="107"/>
      <c r="L11" s="104"/>
      <c r="N11" s="104"/>
    </row>
    <row r="12" spans="2:14" s="4" customFormat="1">
      <c r="B12" s="4">
        <f t="shared" si="1"/>
        <v>3</v>
      </c>
      <c r="C12" s="51" t="s">
        <v>108</v>
      </c>
      <c r="D12" s="101">
        <f ca="1">'[113]Volume Exhibit '!D12</f>
        <v>21296.59</v>
      </c>
      <c r="E12" s="102">
        <f ca="1">'[113]Volume Exhibit '!E12</f>
        <v>1584.3400000000001</v>
      </c>
      <c r="F12" s="103">
        <f ca="1">'[113]Volume Exhibit '!F12</f>
        <v>0</v>
      </c>
      <c r="G12" s="104">
        <f t="shared" ca="1" si="0"/>
        <v>1584.3400000000001</v>
      </c>
      <c r="H12" s="103">
        <f ca="1">'[113]Volume Exhibit '!H12</f>
        <v>22880.93</v>
      </c>
      <c r="I12" s="105"/>
      <c r="J12" s="106"/>
      <c r="K12" s="107"/>
      <c r="L12" s="104"/>
      <c r="N12" s="104"/>
    </row>
    <row r="13" spans="2:14" s="4" customFormat="1">
      <c r="B13" s="4">
        <f t="shared" si="1"/>
        <v>4</v>
      </c>
      <c r="C13" s="22" t="s">
        <v>80</v>
      </c>
      <c r="D13" s="101">
        <f ca="1">'[113]Volume Exhibit '!D13</f>
        <v>64107846.130797505</v>
      </c>
      <c r="E13" s="102">
        <f ca="1">'[113]Volume Exhibit '!E13</f>
        <v>-1221659.9177975059</v>
      </c>
      <c r="F13" s="103">
        <f ca="1">'[113]Volume Exhibit '!F13</f>
        <v>3104464</v>
      </c>
      <c r="G13" s="104">
        <f t="shared" ca="1" si="0"/>
        <v>1882804.0822024941</v>
      </c>
      <c r="H13" s="103">
        <f ca="1">'[113]Volume Exhibit '!H13</f>
        <v>65990650.213</v>
      </c>
      <c r="I13" s="105"/>
      <c r="J13" s="106">
        <f t="shared" ref="J13:J23" ca="1" si="2">D13+G13-H13</f>
        <v>0</v>
      </c>
      <c r="K13" s="107"/>
      <c r="L13" s="104"/>
      <c r="N13" s="104"/>
    </row>
    <row r="14" spans="2:14" s="4" customFormat="1">
      <c r="B14" s="4">
        <f t="shared" si="1"/>
        <v>5</v>
      </c>
      <c r="C14" s="22" t="s">
        <v>81</v>
      </c>
      <c r="D14" s="101">
        <f ca="1">'[113]Volume Exhibit '!D14</f>
        <v>17609375.789999999</v>
      </c>
      <c r="E14" s="102">
        <f ca="1">'[113]Volume Exhibit '!E14</f>
        <v>-163754.89999999851</v>
      </c>
      <c r="F14" s="103">
        <f ca="1">'[113]Volume Exhibit '!F14</f>
        <v>256505</v>
      </c>
      <c r="G14" s="104">
        <f t="shared" ca="1" si="0"/>
        <v>92750.10000000149</v>
      </c>
      <c r="H14" s="103">
        <f ca="1">'[113]Volume Exhibit '!H14</f>
        <v>17702125.890000001</v>
      </c>
      <c r="I14" s="105"/>
      <c r="J14" s="106">
        <f t="shared" ca="1" si="2"/>
        <v>0</v>
      </c>
      <c r="K14" s="107"/>
      <c r="L14" s="104"/>
      <c r="N14" s="104"/>
    </row>
    <row r="15" spans="2:14" s="4" customFormat="1">
      <c r="B15" s="4">
        <f t="shared" si="1"/>
        <v>6</v>
      </c>
      <c r="C15" s="51" t="s">
        <v>109</v>
      </c>
      <c r="D15" s="101">
        <f ca="1">'[113]Volume Exhibit '!D15</f>
        <v>0</v>
      </c>
      <c r="E15" s="102">
        <f ca="1">'[113]Volume Exhibit '!E15</f>
        <v>0</v>
      </c>
      <c r="F15" s="103">
        <f ca="1">'[113]Volume Exhibit '!F15</f>
        <v>0</v>
      </c>
      <c r="G15" s="104">
        <f t="shared" ca="1" si="0"/>
        <v>0</v>
      </c>
      <c r="H15" s="103">
        <f ca="1">'[113]Volume Exhibit '!H15</f>
        <v>0</v>
      </c>
      <c r="I15" s="105"/>
      <c r="J15" s="106">
        <f t="shared" ca="1" si="2"/>
        <v>0</v>
      </c>
      <c r="K15" s="107"/>
      <c r="L15" s="104"/>
      <c r="N15" s="104"/>
    </row>
    <row r="16" spans="2:14" s="4" customFormat="1">
      <c r="B16" s="4">
        <f t="shared" si="1"/>
        <v>7</v>
      </c>
      <c r="C16" s="22" t="s">
        <v>84</v>
      </c>
      <c r="D16" s="101">
        <f ca="1">'[113]Volume Exhibit '!D16</f>
        <v>16447879.855249999</v>
      </c>
      <c r="E16" s="102">
        <f ca="1">'[113]Volume Exhibit '!E16</f>
        <v>-191201.41625000164</v>
      </c>
      <c r="F16" s="103">
        <f ca="1">'[113]Volume Exhibit '!F16</f>
        <v>883117</v>
      </c>
      <c r="G16" s="104">
        <f t="shared" ca="1" si="0"/>
        <v>691915.58374999836</v>
      </c>
      <c r="H16" s="103">
        <f ca="1">'[113]Volume Exhibit '!H16</f>
        <v>17139795.438999999</v>
      </c>
      <c r="I16" s="105"/>
      <c r="J16" s="106">
        <f t="shared" ca="1" si="2"/>
        <v>0</v>
      </c>
      <c r="K16" s="107"/>
      <c r="L16" s="104"/>
      <c r="N16" s="104"/>
    </row>
    <row r="17" spans="2:14" s="4" customFormat="1">
      <c r="B17" s="4">
        <f t="shared" si="1"/>
        <v>8</v>
      </c>
      <c r="C17" s="22" t="s">
        <v>85</v>
      </c>
      <c r="D17" s="101">
        <f ca="1">'[113]Volume Exhibit '!D17</f>
        <v>78790326.780000001</v>
      </c>
      <c r="E17" s="102">
        <f ca="1">'[113]Volume Exhibit '!E17</f>
        <v>74753.480000019073</v>
      </c>
      <c r="F17" s="103">
        <f ca="1">'[113]Volume Exhibit '!F17</f>
        <v>614985</v>
      </c>
      <c r="G17" s="104">
        <f t="shared" ca="1" si="0"/>
        <v>689738.48000001907</v>
      </c>
      <c r="H17" s="103">
        <f ca="1">'[113]Volume Exhibit '!H17</f>
        <v>79480065.26000002</v>
      </c>
      <c r="I17" s="105"/>
      <c r="J17" s="106">
        <f t="shared" ca="1" si="2"/>
        <v>0</v>
      </c>
      <c r="K17" s="107"/>
      <c r="L17" s="104"/>
      <c r="N17" s="104"/>
    </row>
    <row r="18" spans="2:14" s="4" customFormat="1">
      <c r="B18" s="4">
        <f t="shared" si="1"/>
        <v>9</v>
      </c>
      <c r="C18" s="22" t="s">
        <v>86</v>
      </c>
      <c r="D18" s="101">
        <f ca="1">'[113]Volume Exhibit '!D18</f>
        <v>8975305.1710930075</v>
      </c>
      <c r="E18" s="102">
        <f ca="1">'[113]Volume Exhibit '!E18</f>
        <v>-98495.641093006358</v>
      </c>
      <c r="F18" s="103">
        <f ca="1">'[113]Volume Exhibit '!F18</f>
        <v>1049220</v>
      </c>
      <c r="G18" s="104">
        <f t="shared" ca="1" si="0"/>
        <v>950724.35890699364</v>
      </c>
      <c r="H18" s="103">
        <f ca="1">'[113]Volume Exhibit '!H18</f>
        <v>9926029.5299999993</v>
      </c>
      <c r="I18" s="105"/>
      <c r="J18" s="106">
        <f t="shared" ca="1" si="2"/>
        <v>0</v>
      </c>
      <c r="K18" s="107"/>
      <c r="L18" s="104"/>
      <c r="N18" s="104"/>
    </row>
    <row r="19" spans="2:14" s="4" customFormat="1">
      <c r="B19" s="4">
        <f t="shared" si="1"/>
        <v>10</v>
      </c>
      <c r="C19" s="22" t="s">
        <v>87</v>
      </c>
      <c r="D19" s="101">
        <f ca="1">'[113]Volume Exhibit '!D19</f>
        <v>363215.85000000003</v>
      </c>
      <c r="E19" s="102">
        <f ca="1">'[113]Volume Exhibit '!E19</f>
        <v>9418.4499999999534</v>
      </c>
      <c r="F19" s="103">
        <f ca="1">'[113]Volume Exhibit '!F19</f>
        <v>0</v>
      </c>
      <c r="G19" s="104">
        <f t="shared" ca="1" si="0"/>
        <v>9418.4499999999534</v>
      </c>
      <c r="H19" s="103">
        <f ca="1">'[113]Volume Exhibit '!H19</f>
        <v>372634.3</v>
      </c>
      <c r="I19" s="105"/>
      <c r="J19" s="106">
        <f t="shared" ca="1" si="2"/>
        <v>0</v>
      </c>
      <c r="K19" s="107"/>
      <c r="L19" s="104"/>
      <c r="N19" s="104"/>
    </row>
    <row r="20" spans="2:14" s="4" customFormat="1">
      <c r="B20" s="4">
        <f t="shared" si="1"/>
        <v>11</v>
      </c>
      <c r="C20" s="22" t="s">
        <v>88</v>
      </c>
      <c r="D20" s="101">
        <f ca="1">'[113]Volume Exhibit '!D20</f>
        <v>20799441.665750001</v>
      </c>
      <c r="E20" s="102">
        <f ca="1">'[113]Volume Exhibit '!E20</f>
        <v>1531881.6222500019</v>
      </c>
      <c r="F20" s="103">
        <f ca="1">'[113]Volume Exhibit '!F20</f>
        <v>980058</v>
      </c>
      <c r="G20" s="104">
        <f t="shared" ca="1" si="0"/>
        <v>2511939.6222500019</v>
      </c>
      <c r="H20" s="103">
        <f ca="1">'[113]Volume Exhibit '!H20</f>
        <v>23311381.288000003</v>
      </c>
      <c r="I20" s="105"/>
      <c r="J20" s="106">
        <f t="shared" ca="1" si="2"/>
        <v>0</v>
      </c>
      <c r="K20" s="107"/>
      <c r="L20" s="104"/>
      <c r="N20" s="104"/>
    </row>
    <row r="21" spans="2:14" s="4" customFormat="1">
      <c r="B21" s="4">
        <f t="shared" si="1"/>
        <v>12</v>
      </c>
      <c r="C21" s="22" t="s">
        <v>110</v>
      </c>
      <c r="D21" s="101">
        <f ca="1">'[113]Volume Exhibit '!D21</f>
        <v>98389416.969999999</v>
      </c>
      <c r="E21" s="102">
        <f ca="1">'[113]Volume Exhibit '!E21</f>
        <v>-303627.01999998093</v>
      </c>
      <c r="F21" s="103">
        <f ca="1">'[113]Volume Exhibit '!F21</f>
        <v>1190849</v>
      </c>
      <c r="G21" s="104">
        <f t="shared" ca="1" si="0"/>
        <v>887221.98000001907</v>
      </c>
      <c r="H21" s="103">
        <f ca="1">'[113]Volume Exhibit '!H21</f>
        <v>99276638.950000018</v>
      </c>
      <c r="I21" s="105"/>
      <c r="J21" s="106">
        <f t="shared" ca="1" si="2"/>
        <v>0</v>
      </c>
      <c r="K21" s="107"/>
      <c r="L21" s="104"/>
      <c r="N21" s="104"/>
    </row>
    <row r="22" spans="2:14" s="4" customFormat="1">
      <c r="B22" s="4">
        <f t="shared" si="1"/>
        <v>13</v>
      </c>
      <c r="C22" s="22" t="s">
        <v>111</v>
      </c>
      <c r="D22" s="101">
        <f ca="1">'[113]Volume Exhibit '!D22</f>
        <v>34654652.139999993</v>
      </c>
      <c r="E22" s="102">
        <f ca="1">'[113]Volume Exhibit '!E22</f>
        <v>-4477.6799999922514</v>
      </c>
      <c r="F22" s="103">
        <f ca="1">'[113]Volume Exhibit '!F22</f>
        <v>2573063</v>
      </c>
      <c r="G22" s="104">
        <f t="shared" ca="1" si="0"/>
        <v>2568585.3200000077</v>
      </c>
      <c r="H22" s="103">
        <f ca="1">'[113]Volume Exhibit '!H22</f>
        <v>37223237.460000001</v>
      </c>
      <c r="I22" s="105"/>
      <c r="J22" s="106">
        <f t="shared" ca="1" si="2"/>
        <v>0</v>
      </c>
      <c r="K22" s="107"/>
      <c r="L22" s="104"/>
      <c r="N22" s="104"/>
    </row>
    <row r="23" spans="2:14" s="4" customFormat="1" ht="13.8" thickBot="1">
      <c r="B23" s="4">
        <f t="shared" si="1"/>
        <v>14</v>
      </c>
      <c r="C23" s="22" t="s">
        <v>112</v>
      </c>
      <c r="D23" s="108">
        <f t="shared" ref="D23:H23" ca="1" si="3">SUM(D10:D22)</f>
        <v>1059565197.0326924</v>
      </c>
      <c r="E23" s="109">
        <f t="shared" ca="1" si="3"/>
        <v>-18926.00269233156</v>
      </c>
      <c r="F23" s="109">
        <f t="shared" ca="1" si="3"/>
        <v>83004482</v>
      </c>
      <c r="G23" s="109">
        <f t="shared" ca="1" si="3"/>
        <v>82985555.997307673</v>
      </c>
      <c r="H23" s="109">
        <f t="shared" ca="1" si="3"/>
        <v>1142550753.0299997</v>
      </c>
      <c r="I23" s="110"/>
      <c r="J23" s="111">
        <f t="shared" ca="1" si="2"/>
        <v>0</v>
      </c>
      <c r="K23" s="112">
        <v>0</v>
      </c>
      <c r="L23" s="18"/>
      <c r="N23" s="104"/>
    </row>
    <row r="24" spans="2:14" s="4" customFormat="1">
      <c r="H24" s="104"/>
    </row>
    <row r="25" spans="2:14" s="4" customFormat="1">
      <c r="H25" s="104"/>
    </row>
    <row r="26" spans="2:14" s="4" customFormat="1" ht="13.8" thickBot="1">
      <c r="B26" s="12"/>
      <c r="C26" s="12"/>
      <c r="E26" s="104"/>
      <c r="G26" s="104"/>
      <c r="H26" s="104"/>
    </row>
    <row r="27" spans="2:14">
      <c r="B27" s="12"/>
      <c r="C27" s="113"/>
      <c r="D27" s="114"/>
      <c r="E27" s="115"/>
      <c r="F27" s="114"/>
      <c r="G27" s="114"/>
      <c r="H27" s="116"/>
    </row>
    <row r="28" spans="2:14">
      <c r="B28" s="117"/>
      <c r="C28" s="118" t="s">
        <v>52</v>
      </c>
      <c r="E28" s="110"/>
      <c r="F28" s="110">
        <v>0</v>
      </c>
      <c r="H28" s="119">
        <v>0</v>
      </c>
    </row>
    <row r="29" spans="2:14" ht="13.8" thickBot="1">
      <c r="B29" s="117"/>
      <c r="C29" s="120"/>
      <c r="D29" s="121"/>
      <c r="E29" s="122"/>
      <c r="F29" s="121"/>
      <c r="G29" s="121"/>
      <c r="H29" s="123"/>
    </row>
    <row r="30" spans="2:14">
      <c r="C30" s="51"/>
      <c r="G30" s="4"/>
      <c r="H30" s="4"/>
      <c r="I30" s="4"/>
      <c r="J30" s="4"/>
    </row>
    <row r="31" spans="2:14">
      <c r="D31" s="3"/>
      <c r="G31" s="4"/>
      <c r="H31" s="4"/>
      <c r="I31" s="4"/>
      <c r="J31" s="4"/>
    </row>
    <row r="32" spans="2:14">
      <c r="D32" s="3"/>
      <c r="F32" s="124"/>
      <c r="G32" s="4"/>
      <c r="H32" s="4"/>
      <c r="I32" s="4"/>
      <c r="J32" s="4"/>
    </row>
    <row r="33" spans="4:11">
      <c r="D33" s="3"/>
      <c r="F33" s="124"/>
      <c r="G33" s="4"/>
      <c r="H33" s="4"/>
      <c r="I33" s="4"/>
      <c r="J33" s="4"/>
    </row>
    <row r="34" spans="4:11">
      <c r="D34" s="3"/>
      <c r="E34" s="117"/>
      <c r="F34" s="125"/>
      <c r="G34" s="12"/>
      <c r="H34" s="4"/>
      <c r="I34" s="4"/>
      <c r="J34" s="4"/>
    </row>
    <row r="35" spans="4:11">
      <c r="D35" s="3"/>
      <c r="E35" s="117"/>
      <c r="F35" s="125"/>
      <c r="G35" s="12"/>
      <c r="H35" s="4"/>
      <c r="I35" s="4"/>
      <c r="J35" s="4"/>
    </row>
    <row r="36" spans="4:11">
      <c r="D36" s="3"/>
      <c r="E36" s="117"/>
      <c r="F36" s="125"/>
      <c r="G36" s="12"/>
      <c r="H36" s="4"/>
      <c r="I36" s="4"/>
      <c r="J36" s="4"/>
    </row>
    <row r="37" spans="4:11">
      <c r="D37" s="3"/>
      <c r="F37" s="124"/>
      <c r="G37" s="4"/>
      <c r="H37" s="4"/>
      <c r="I37" s="4"/>
      <c r="J37" s="4"/>
    </row>
    <row r="38" spans="4:11">
      <c r="D38" s="3"/>
      <c r="F38" s="124"/>
      <c r="G38" s="4"/>
      <c r="H38" s="4"/>
      <c r="I38" s="4"/>
      <c r="J38" s="4"/>
    </row>
    <row r="39" spans="4:11">
      <c r="F39" s="124"/>
      <c r="G39" s="4"/>
      <c r="H39" s="4"/>
      <c r="I39" s="4"/>
      <c r="J39" s="4"/>
    </row>
    <row r="40" spans="4:11">
      <c r="F40" s="124"/>
      <c r="G40" s="4"/>
      <c r="H40" s="4"/>
      <c r="I40" s="4"/>
      <c r="J40" s="4"/>
    </row>
    <row r="41" spans="4:11">
      <c r="F41" s="124"/>
      <c r="G41" s="4"/>
      <c r="H41" s="4"/>
      <c r="I41" s="4"/>
      <c r="J41" s="4"/>
    </row>
    <row r="42" spans="4:11">
      <c r="F42" s="124"/>
      <c r="G42" s="4"/>
      <c r="H42" s="4"/>
      <c r="I42" s="4"/>
      <c r="J42" s="4"/>
    </row>
    <row r="43" spans="4:11">
      <c r="F43" s="124"/>
      <c r="G43" s="4"/>
      <c r="H43" s="4"/>
      <c r="I43" s="4"/>
      <c r="J43" s="4"/>
    </row>
    <row r="44" spans="4:11">
      <c r="F44" s="124"/>
      <c r="G44" s="4"/>
      <c r="H44" s="4"/>
      <c r="I44" s="4"/>
      <c r="J44" s="4"/>
      <c r="K44" s="117"/>
    </row>
    <row r="45" spans="4:11">
      <c r="F45" s="124"/>
      <c r="G45" s="4"/>
      <c r="H45" s="4"/>
      <c r="I45" s="4"/>
      <c r="J45" s="4"/>
      <c r="K45" s="117"/>
    </row>
    <row r="46" spans="4:11">
      <c r="F46" s="124"/>
      <c r="G46" s="4"/>
      <c r="H46" s="4"/>
      <c r="I46" s="4"/>
      <c r="J46" s="4"/>
      <c r="K46" s="117"/>
    </row>
    <row r="47" spans="4:11">
      <c r="G47" s="117"/>
      <c r="H47" s="126"/>
      <c r="I47" s="117"/>
      <c r="J47" s="117"/>
      <c r="K47" s="117"/>
    </row>
    <row r="48" spans="4:11">
      <c r="G48" s="117"/>
      <c r="H48" s="126"/>
      <c r="I48" s="117"/>
      <c r="J48" s="117"/>
      <c r="K48" s="117"/>
    </row>
    <row r="49" spans="7:11">
      <c r="G49" s="117"/>
      <c r="H49" s="126"/>
      <c r="I49" s="117"/>
      <c r="J49" s="117"/>
      <c r="K49" s="117"/>
    </row>
    <row r="50" spans="7:11">
      <c r="G50" s="117"/>
      <c r="H50" s="127"/>
      <c r="I50" s="117"/>
      <c r="J50" s="117"/>
      <c r="K50" s="117"/>
    </row>
    <row r="51" spans="7:11">
      <c r="G51" s="117"/>
      <c r="H51" s="127"/>
      <c r="I51" s="117"/>
      <c r="J51" s="117"/>
      <c r="K51" s="117"/>
    </row>
    <row r="52" spans="7:11">
      <c r="G52" s="117"/>
      <c r="H52" s="126"/>
      <c r="I52" s="117"/>
      <c r="J52" s="117"/>
      <c r="K52" s="117"/>
    </row>
    <row r="53" spans="7:11">
      <c r="G53" s="117"/>
      <c r="H53" s="126"/>
      <c r="I53" s="117"/>
      <c r="J53" s="117"/>
      <c r="K53" s="117"/>
    </row>
    <row r="54" spans="7:11">
      <c r="G54" s="117"/>
      <c r="H54" s="127"/>
      <c r="I54" s="117"/>
      <c r="J54" s="117"/>
      <c r="K54" s="117"/>
    </row>
    <row r="55" spans="7:11">
      <c r="G55" s="117"/>
      <c r="H55" s="126"/>
      <c r="I55" s="117"/>
      <c r="J55" s="117"/>
      <c r="K55" s="117"/>
    </row>
    <row r="56" spans="7:11">
      <c r="G56" s="117"/>
      <c r="H56" s="126"/>
      <c r="I56" s="117"/>
      <c r="J56" s="117"/>
      <c r="K56" s="117"/>
    </row>
    <row r="57" spans="7:11">
      <c r="G57" s="117"/>
      <c r="H57" s="126"/>
      <c r="I57" s="117"/>
      <c r="J57" s="117"/>
      <c r="K57" s="117"/>
    </row>
    <row r="58" spans="7:11">
      <c r="G58" s="117"/>
      <c r="H58" s="126"/>
      <c r="I58" s="117"/>
      <c r="J58" s="117"/>
      <c r="K58" s="117"/>
    </row>
    <row r="59" spans="7:11">
      <c r="G59" s="117"/>
      <c r="H59" s="126"/>
      <c r="I59" s="117"/>
      <c r="J59" s="117"/>
      <c r="K59" s="117"/>
    </row>
    <row r="60" spans="7:11">
      <c r="G60" s="117"/>
      <c r="H60" s="127"/>
      <c r="I60" s="117"/>
      <c r="J60" s="117"/>
      <c r="K60" s="117"/>
    </row>
    <row r="61" spans="7:11">
      <c r="G61" s="117"/>
      <c r="H61" s="127"/>
      <c r="I61" s="117"/>
      <c r="J61" s="117"/>
      <c r="K61" s="117"/>
    </row>
    <row r="62" spans="7:11">
      <c r="G62" s="117"/>
      <c r="H62" s="127"/>
      <c r="I62" s="117"/>
      <c r="J62" s="117"/>
      <c r="K62" s="117"/>
    </row>
    <row r="63" spans="7:11">
      <c r="G63" s="117"/>
      <c r="H63" s="127"/>
      <c r="I63" s="117"/>
      <c r="J63" s="117"/>
      <c r="K63" s="117"/>
    </row>
    <row r="64" spans="7:11">
      <c r="G64" s="117"/>
      <c r="H64" s="127"/>
      <c r="I64" s="117"/>
      <c r="J64" s="117"/>
      <c r="K64" s="117"/>
    </row>
    <row r="65" spans="7:11">
      <c r="G65" s="117"/>
      <c r="H65" s="127"/>
      <c r="I65" s="117"/>
      <c r="J65" s="117"/>
      <c r="K65" s="117"/>
    </row>
    <row r="66" spans="7:11">
      <c r="G66" s="117"/>
      <c r="H66" s="127"/>
      <c r="I66" s="117"/>
      <c r="J66" s="117"/>
      <c r="K66" s="117"/>
    </row>
    <row r="67" spans="7:11">
      <c r="G67" s="117"/>
      <c r="H67" s="126"/>
      <c r="I67" s="117"/>
      <c r="J67" s="117"/>
      <c r="K67" s="117"/>
    </row>
    <row r="68" spans="7:11">
      <c r="G68" s="117"/>
      <c r="H68" s="127"/>
      <c r="I68" s="117"/>
      <c r="J68" s="117"/>
      <c r="K68" s="117"/>
    </row>
    <row r="69" spans="7:11">
      <c r="G69" s="117"/>
      <c r="H69" s="127"/>
      <c r="I69" s="117"/>
      <c r="J69" s="117"/>
      <c r="K69" s="117"/>
    </row>
    <row r="70" spans="7:11">
      <c r="G70" s="117"/>
      <c r="H70" s="127"/>
      <c r="I70" s="117"/>
      <c r="J70" s="117"/>
      <c r="K70" s="117"/>
    </row>
    <row r="71" spans="7:11">
      <c r="G71" s="117"/>
      <c r="H71" s="127"/>
      <c r="I71" s="117"/>
      <c r="J71" s="117"/>
      <c r="K71" s="117"/>
    </row>
    <row r="72" spans="7:11">
      <c r="G72" s="117"/>
      <c r="H72" s="126"/>
      <c r="I72" s="117"/>
      <c r="J72" s="117"/>
      <c r="K72" s="117"/>
    </row>
    <row r="73" spans="7:11">
      <c r="G73" s="117"/>
      <c r="H73" s="126"/>
      <c r="I73" s="117"/>
      <c r="J73" s="117"/>
      <c r="K73" s="117"/>
    </row>
    <row r="74" spans="7:11">
      <c r="G74" s="117"/>
      <c r="H74" s="126"/>
      <c r="I74" s="117"/>
      <c r="J74" s="117"/>
      <c r="K74" s="117"/>
    </row>
    <row r="75" spans="7:11">
      <c r="G75" s="117"/>
      <c r="H75" s="126"/>
      <c r="I75" s="117"/>
      <c r="J75" s="117"/>
      <c r="K75" s="117"/>
    </row>
    <row r="76" spans="7:11">
      <c r="G76" s="117"/>
      <c r="H76" s="126"/>
      <c r="I76" s="117"/>
      <c r="J76" s="117"/>
      <c r="K76" s="117"/>
    </row>
    <row r="77" spans="7:11">
      <c r="G77" s="117"/>
      <c r="H77" s="126"/>
      <c r="I77" s="117"/>
      <c r="J77" s="117"/>
      <c r="K77" s="117"/>
    </row>
    <row r="78" spans="7:11">
      <c r="G78" s="117"/>
      <c r="H78" s="126"/>
      <c r="I78" s="117"/>
      <c r="J78" s="117"/>
      <c r="K78" s="117"/>
    </row>
    <row r="79" spans="7:11">
      <c r="G79" s="117"/>
      <c r="H79" s="127"/>
      <c r="I79" s="117"/>
      <c r="J79" s="117"/>
      <c r="K79" s="117"/>
    </row>
    <row r="80" spans="7:11">
      <c r="G80" s="117"/>
      <c r="H80" s="127"/>
      <c r="I80" s="117"/>
      <c r="J80" s="117"/>
      <c r="K80" s="117"/>
    </row>
    <row r="81" spans="7:11">
      <c r="G81" s="117"/>
      <c r="H81" s="127"/>
      <c r="I81" s="117"/>
      <c r="J81" s="117"/>
      <c r="K81" s="117"/>
    </row>
    <row r="82" spans="7:11">
      <c r="G82" s="117"/>
      <c r="H82" s="126"/>
      <c r="I82" s="117"/>
      <c r="J82" s="117"/>
      <c r="K82" s="117"/>
    </row>
    <row r="83" spans="7:11">
      <c r="G83" s="117"/>
      <c r="H83" s="127"/>
      <c r="I83" s="117"/>
      <c r="J83" s="117"/>
      <c r="K83" s="117"/>
    </row>
    <row r="84" spans="7:11">
      <c r="G84" s="117"/>
      <c r="H84" s="127"/>
      <c r="I84" s="117"/>
      <c r="J84" s="117"/>
      <c r="K84" s="117"/>
    </row>
    <row r="85" spans="7:11">
      <c r="G85" s="117"/>
      <c r="H85" s="127"/>
      <c r="I85" s="117"/>
      <c r="J85" s="117"/>
      <c r="K85" s="117"/>
    </row>
    <row r="86" spans="7:11">
      <c r="G86" s="117"/>
      <c r="H86" s="127"/>
      <c r="I86" s="117"/>
      <c r="J86" s="117"/>
      <c r="K86" s="117"/>
    </row>
    <row r="87" spans="7:11">
      <c r="G87" s="117"/>
      <c r="H87" s="127"/>
      <c r="I87" s="117"/>
      <c r="J87" s="117"/>
      <c r="K87" s="117"/>
    </row>
    <row r="88" spans="7:11">
      <c r="G88" s="117"/>
      <c r="H88" s="126"/>
      <c r="I88" s="117"/>
      <c r="J88" s="117"/>
      <c r="K88" s="117"/>
    </row>
    <row r="89" spans="7:11">
      <c r="G89" s="117"/>
      <c r="H89" s="126"/>
      <c r="I89" s="117"/>
      <c r="J89" s="117"/>
      <c r="K89" s="117"/>
    </row>
    <row r="90" spans="7:11">
      <c r="G90" s="117"/>
      <c r="H90" s="126"/>
      <c r="I90" s="117"/>
      <c r="J90" s="117"/>
      <c r="K90" s="117"/>
    </row>
    <row r="91" spans="7:11">
      <c r="G91" s="117"/>
      <c r="H91" s="126"/>
      <c r="I91" s="117"/>
      <c r="J91" s="117"/>
      <c r="K91" s="117"/>
    </row>
    <row r="92" spans="7:11">
      <c r="G92" s="117"/>
      <c r="H92" s="126"/>
      <c r="I92" s="117"/>
      <c r="J92" s="117"/>
      <c r="K92" s="117"/>
    </row>
    <row r="93" spans="7:11">
      <c r="G93" s="117"/>
      <c r="H93" s="126"/>
      <c r="I93" s="117"/>
      <c r="J93" s="117"/>
      <c r="K93" s="117"/>
    </row>
    <row r="94" spans="7:11">
      <c r="G94" s="117"/>
      <c r="H94" s="126"/>
      <c r="I94" s="117"/>
      <c r="J94" s="117"/>
      <c r="K94" s="117"/>
    </row>
    <row r="95" spans="7:11">
      <c r="G95" s="117"/>
      <c r="H95" s="117"/>
      <c r="I95" s="117"/>
      <c r="J95" s="117"/>
      <c r="K95" s="117"/>
    </row>
    <row r="96" spans="7:11">
      <c r="G96" s="117"/>
      <c r="H96" s="126"/>
      <c r="I96" s="117"/>
      <c r="J96" s="117"/>
      <c r="K96" s="117"/>
    </row>
    <row r="97" spans="7:11">
      <c r="G97" s="117"/>
      <c r="H97" s="117"/>
      <c r="I97" s="117"/>
      <c r="J97" s="117"/>
      <c r="K97" s="117"/>
    </row>
    <row r="98" spans="7:11">
      <c r="G98" s="117"/>
      <c r="H98" s="117"/>
      <c r="I98" s="117"/>
      <c r="J98" s="117"/>
      <c r="K98" s="117"/>
    </row>
    <row r="99" spans="7:11">
      <c r="G99" s="117"/>
      <c r="H99" s="117"/>
      <c r="I99" s="117"/>
      <c r="J99" s="117"/>
      <c r="K99" s="117"/>
    </row>
    <row r="100" spans="7:11">
      <c r="G100" s="117"/>
      <c r="H100" s="117"/>
      <c r="I100" s="117"/>
      <c r="J100" s="117"/>
      <c r="K100" s="117"/>
    </row>
    <row r="101" spans="7:11">
      <c r="G101" s="117"/>
      <c r="H101" s="117"/>
      <c r="I101" s="117"/>
      <c r="J101" s="117"/>
      <c r="K101" s="117"/>
    </row>
    <row r="102" spans="7:11">
      <c r="G102" s="117"/>
      <c r="H102" s="117"/>
      <c r="I102" s="117"/>
      <c r="J102" s="117"/>
      <c r="K102" s="117"/>
    </row>
    <row r="103" spans="7:11">
      <c r="G103" s="117"/>
      <c r="H103" s="117"/>
      <c r="I103" s="117"/>
      <c r="J103" s="117"/>
      <c r="K103" s="117"/>
    </row>
    <row r="104" spans="7:11">
      <c r="G104" s="117"/>
      <c r="H104" s="117"/>
      <c r="I104" s="117"/>
      <c r="J104" s="117"/>
      <c r="K104" s="117"/>
    </row>
    <row r="105" spans="7:11">
      <c r="G105" s="117"/>
      <c r="H105" s="117"/>
      <c r="I105" s="117"/>
      <c r="J105" s="117"/>
      <c r="K105" s="117"/>
    </row>
    <row r="106" spans="7:11">
      <c r="G106" s="117"/>
      <c r="H106" s="117"/>
      <c r="I106" s="117"/>
      <c r="J106" s="117"/>
      <c r="K106" s="117"/>
    </row>
    <row r="107" spans="7:11">
      <c r="G107" s="117"/>
      <c r="H107" s="117"/>
      <c r="I107" s="117"/>
      <c r="J107" s="117"/>
      <c r="K107" s="117"/>
    </row>
    <row r="108" spans="7:11">
      <c r="G108" s="117"/>
      <c r="H108" s="117"/>
      <c r="I108" s="117"/>
      <c r="J108" s="117"/>
      <c r="K108" s="117"/>
    </row>
    <row r="109" spans="7:11">
      <c r="G109" s="117"/>
      <c r="H109" s="117"/>
      <c r="I109" s="117"/>
      <c r="J109" s="117"/>
      <c r="K109" s="117"/>
    </row>
    <row r="110" spans="7:11">
      <c r="G110" s="117"/>
      <c r="H110" s="117"/>
      <c r="I110" s="117"/>
      <c r="J110" s="117"/>
      <c r="K110" s="117"/>
    </row>
    <row r="111" spans="7:11">
      <c r="G111" s="117"/>
      <c r="H111" s="117"/>
      <c r="I111" s="117"/>
      <c r="J111" s="117"/>
      <c r="K111" s="117"/>
    </row>
    <row r="112" spans="7:11">
      <c r="G112" s="117"/>
      <c r="H112" s="117"/>
      <c r="I112" s="117"/>
      <c r="J112" s="117"/>
      <c r="K112" s="117"/>
    </row>
    <row r="113" spans="7:11">
      <c r="G113" s="117"/>
      <c r="H113" s="117"/>
      <c r="I113" s="117"/>
      <c r="J113" s="117"/>
      <c r="K113" s="117"/>
    </row>
    <row r="114" spans="7:11">
      <c r="G114" s="117"/>
      <c r="H114" s="117"/>
      <c r="I114" s="117"/>
      <c r="J114" s="117"/>
      <c r="K114" s="117"/>
    </row>
    <row r="115" spans="7:11">
      <c r="G115" s="117"/>
      <c r="H115" s="117"/>
      <c r="I115" s="117"/>
      <c r="J115" s="117"/>
      <c r="K115" s="117"/>
    </row>
    <row r="116" spans="7:11">
      <c r="G116" s="117"/>
      <c r="H116" s="117"/>
      <c r="I116" s="117"/>
      <c r="J116" s="117"/>
      <c r="K116" s="117"/>
    </row>
    <row r="117" spans="7:11">
      <c r="G117" s="117"/>
      <c r="H117" s="117"/>
      <c r="I117" s="117"/>
      <c r="J117" s="117"/>
      <c r="K117" s="117"/>
    </row>
    <row r="118" spans="7:11">
      <c r="G118" s="117"/>
      <c r="H118" s="117"/>
      <c r="I118" s="117"/>
      <c r="J118" s="117"/>
      <c r="K118" s="117"/>
    </row>
    <row r="119" spans="7:11">
      <c r="G119" s="117"/>
      <c r="H119" s="117"/>
      <c r="I119" s="117"/>
      <c r="J119" s="117"/>
      <c r="K119" s="117"/>
    </row>
    <row r="120" spans="7:11">
      <c r="G120" s="117"/>
      <c r="H120" s="117"/>
      <c r="I120" s="117"/>
      <c r="J120" s="117"/>
      <c r="K120" s="117"/>
    </row>
    <row r="121" spans="7:11">
      <c r="G121" s="117"/>
      <c r="H121" s="117"/>
      <c r="I121" s="117"/>
      <c r="J121" s="117"/>
      <c r="K121" s="117"/>
    </row>
    <row r="122" spans="7:11">
      <c r="G122" s="117"/>
      <c r="H122" s="117"/>
      <c r="I122" s="117"/>
      <c r="J122" s="117"/>
      <c r="K122" s="117"/>
    </row>
    <row r="123" spans="7:11">
      <c r="G123" s="117"/>
      <c r="H123" s="117"/>
      <c r="I123" s="117"/>
      <c r="J123" s="117"/>
      <c r="K123" s="117"/>
    </row>
    <row r="124" spans="7:11">
      <c r="G124" s="117"/>
      <c r="H124" s="117"/>
      <c r="I124" s="117"/>
      <c r="J124" s="117"/>
      <c r="K124" s="117"/>
    </row>
    <row r="125" spans="7:11">
      <c r="G125" s="117"/>
      <c r="H125" s="117"/>
      <c r="I125" s="117"/>
      <c r="J125" s="117"/>
      <c r="K125" s="117"/>
    </row>
    <row r="126" spans="7:11">
      <c r="G126" s="117"/>
      <c r="H126" s="117"/>
      <c r="I126" s="117"/>
      <c r="J126" s="117"/>
      <c r="K126" s="117"/>
    </row>
    <row r="127" spans="7:11">
      <c r="G127" s="117"/>
      <c r="H127" s="117"/>
      <c r="I127" s="117"/>
      <c r="J127" s="117"/>
      <c r="K127" s="117"/>
    </row>
    <row r="128" spans="7:11">
      <c r="G128" s="117"/>
      <c r="H128" s="117"/>
      <c r="I128" s="117"/>
      <c r="J128" s="117"/>
      <c r="K128" s="117"/>
    </row>
    <row r="129" spans="7:11">
      <c r="G129" s="117"/>
      <c r="H129" s="117"/>
      <c r="I129" s="117"/>
      <c r="J129" s="117"/>
      <c r="K129" s="117"/>
    </row>
    <row r="130" spans="7:11">
      <c r="G130" s="117"/>
      <c r="H130" s="117"/>
      <c r="I130" s="117"/>
      <c r="J130" s="117"/>
      <c r="K130" s="117"/>
    </row>
    <row r="131" spans="7:11">
      <c r="G131" s="117"/>
      <c r="H131" s="117"/>
      <c r="I131" s="117"/>
      <c r="J131" s="117"/>
      <c r="K131" s="117"/>
    </row>
    <row r="132" spans="7:11">
      <c r="G132" s="117"/>
      <c r="H132" s="117"/>
      <c r="I132" s="117"/>
      <c r="J132" s="117"/>
      <c r="K132" s="117"/>
    </row>
    <row r="133" spans="7:11">
      <c r="G133" s="117"/>
      <c r="H133" s="117"/>
      <c r="I133" s="117"/>
      <c r="J133" s="117"/>
      <c r="K133" s="117"/>
    </row>
    <row r="134" spans="7:11">
      <c r="G134" s="117"/>
      <c r="H134" s="117"/>
      <c r="I134" s="117"/>
      <c r="J134" s="117"/>
      <c r="K134" s="117"/>
    </row>
    <row r="135" spans="7:11">
      <c r="G135" s="117"/>
      <c r="H135" s="117"/>
      <c r="I135" s="117"/>
      <c r="J135" s="117"/>
      <c r="K135" s="117"/>
    </row>
    <row r="136" spans="7:11">
      <c r="G136" s="117"/>
      <c r="H136" s="117"/>
      <c r="I136" s="117"/>
      <c r="J136" s="117"/>
      <c r="K136" s="117"/>
    </row>
    <row r="137" spans="7:11">
      <c r="G137" s="117"/>
      <c r="H137" s="117"/>
      <c r="I137" s="117"/>
      <c r="J137" s="117"/>
      <c r="K137" s="117"/>
    </row>
    <row r="138" spans="7:11">
      <c r="G138" s="117"/>
      <c r="H138" s="117"/>
      <c r="I138" s="117"/>
      <c r="J138" s="117"/>
      <c r="K138" s="117"/>
    </row>
    <row r="139" spans="7:11">
      <c r="G139" s="117"/>
      <c r="H139" s="117"/>
      <c r="I139" s="117"/>
      <c r="J139" s="117"/>
      <c r="K139" s="117"/>
    </row>
    <row r="140" spans="7:11">
      <c r="G140" s="117"/>
      <c r="H140" s="117"/>
      <c r="I140" s="117"/>
      <c r="J140" s="117"/>
      <c r="K140" s="117"/>
    </row>
    <row r="141" spans="7:11">
      <c r="G141" s="117"/>
      <c r="H141" s="117"/>
      <c r="I141" s="117"/>
      <c r="J141" s="117"/>
      <c r="K141" s="117"/>
    </row>
    <row r="142" spans="7:11">
      <c r="G142" s="117"/>
      <c r="H142" s="117"/>
      <c r="I142" s="117"/>
      <c r="J142" s="117"/>
      <c r="K142" s="117"/>
    </row>
    <row r="143" spans="7:11">
      <c r="G143" s="117"/>
      <c r="H143" s="117"/>
      <c r="I143" s="117"/>
      <c r="J143" s="117"/>
      <c r="K143" s="117"/>
    </row>
    <row r="144" spans="7:11">
      <c r="G144" s="117"/>
      <c r="H144" s="117"/>
      <c r="I144" s="117"/>
      <c r="J144" s="117"/>
      <c r="K144" s="117"/>
    </row>
    <row r="145" spans="7:11">
      <c r="G145" s="117"/>
      <c r="H145" s="117"/>
      <c r="I145" s="117"/>
      <c r="J145" s="117"/>
      <c r="K145" s="117"/>
    </row>
    <row r="146" spans="7:11">
      <c r="G146" s="117"/>
      <c r="H146" s="117"/>
      <c r="I146" s="117"/>
      <c r="J146" s="117"/>
      <c r="K146" s="117"/>
    </row>
    <row r="147" spans="7:11">
      <c r="G147" s="117"/>
      <c r="H147" s="117"/>
      <c r="I147" s="117"/>
      <c r="J147" s="117"/>
      <c r="K147" s="117"/>
    </row>
    <row r="148" spans="7:11">
      <c r="G148" s="117"/>
      <c r="H148" s="117"/>
      <c r="I148" s="117"/>
      <c r="J148" s="117"/>
      <c r="K148" s="117"/>
    </row>
    <row r="149" spans="7:11">
      <c r="G149" s="117"/>
      <c r="H149" s="117"/>
      <c r="I149" s="117"/>
      <c r="J149" s="117"/>
      <c r="K149" s="117"/>
    </row>
    <row r="150" spans="7:11">
      <c r="G150" s="117"/>
      <c r="H150" s="117"/>
      <c r="I150" s="117"/>
      <c r="J150" s="117"/>
      <c r="K150" s="117"/>
    </row>
    <row r="151" spans="7:11">
      <c r="G151" s="117"/>
      <c r="H151" s="117"/>
      <c r="I151" s="117"/>
      <c r="J151" s="117"/>
      <c r="K151" s="117"/>
    </row>
    <row r="152" spans="7:11">
      <c r="G152" s="117"/>
      <c r="H152" s="117"/>
      <c r="I152" s="117"/>
      <c r="J152" s="117"/>
      <c r="K152" s="117"/>
    </row>
    <row r="153" spans="7:11">
      <c r="G153" s="117"/>
      <c r="H153" s="117"/>
      <c r="I153" s="117"/>
      <c r="J153" s="117"/>
      <c r="K153" s="117"/>
    </row>
    <row r="154" spans="7:11">
      <c r="G154" s="117"/>
      <c r="H154" s="117"/>
      <c r="I154" s="117"/>
      <c r="J154" s="117"/>
      <c r="K154" s="117"/>
    </row>
    <row r="155" spans="7:11">
      <c r="G155" s="117"/>
      <c r="H155" s="117"/>
      <c r="I155" s="117"/>
      <c r="J155" s="117"/>
      <c r="K155" s="117"/>
    </row>
    <row r="156" spans="7:11">
      <c r="G156" s="117"/>
      <c r="H156" s="117"/>
      <c r="I156" s="117"/>
      <c r="J156" s="117"/>
      <c r="K156" s="117"/>
    </row>
    <row r="157" spans="7:11">
      <c r="G157" s="117"/>
      <c r="H157" s="117"/>
      <c r="I157" s="117"/>
      <c r="J157" s="117"/>
      <c r="K157" s="117"/>
    </row>
    <row r="158" spans="7:11">
      <c r="G158" s="117"/>
      <c r="H158" s="117"/>
      <c r="I158" s="117"/>
      <c r="J158" s="117"/>
      <c r="K158" s="117"/>
    </row>
    <row r="159" spans="7:11">
      <c r="G159" s="117"/>
      <c r="H159" s="117"/>
      <c r="I159" s="117"/>
      <c r="J159" s="117"/>
      <c r="K159" s="117"/>
    </row>
    <row r="160" spans="7:11">
      <c r="G160" s="117"/>
      <c r="H160" s="117"/>
      <c r="I160" s="117"/>
      <c r="J160" s="117"/>
      <c r="K160" s="117"/>
    </row>
    <row r="161" spans="7:11">
      <c r="G161" s="117"/>
      <c r="H161" s="117"/>
      <c r="I161" s="117"/>
      <c r="J161" s="117"/>
      <c r="K161" s="117"/>
    </row>
    <row r="162" spans="7:11">
      <c r="G162" s="117"/>
      <c r="H162" s="117"/>
      <c r="I162" s="117"/>
      <c r="J162" s="117"/>
      <c r="K162" s="117"/>
    </row>
    <row r="163" spans="7:11">
      <c r="G163" s="117"/>
      <c r="H163" s="117"/>
      <c r="I163" s="117"/>
      <c r="J163" s="117"/>
      <c r="K163" s="117"/>
    </row>
    <row r="164" spans="7:11">
      <c r="G164" s="117"/>
      <c r="H164" s="117"/>
      <c r="I164" s="117"/>
      <c r="J164" s="117"/>
      <c r="K164" s="117"/>
    </row>
    <row r="165" spans="7:11">
      <c r="G165" s="117"/>
      <c r="H165" s="117"/>
      <c r="I165" s="117"/>
      <c r="J165" s="117"/>
      <c r="K165" s="117"/>
    </row>
    <row r="166" spans="7:11">
      <c r="G166" s="117"/>
      <c r="H166" s="117"/>
      <c r="I166" s="117"/>
      <c r="J166" s="117"/>
      <c r="K166" s="117"/>
    </row>
    <row r="167" spans="7:11">
      <c r="G167" s="117"/>
      <c r="H167" s="117"/>
      <c r="I167" s="117"/>
      <c r="J167" s="117"/>
      <c r="K167" s="117"/>
    </row>
    <row r="168" spans="7:11">
      <c r="G168" s="117"/>
      <c r="H168" s="117"/>
      <c r="I168" s="117"/>
      <c r="J168" s="117"/>
      <c r="K168" s="117"/>
    </row>
    <row r="169" spans="7:11">
      <c r="G169" s="117"/>
      <c r="H169" s="117"/>
      <c r="I169" s="117"/>
      <c r="J169" s="117"/>
      <c r="K169" s="117"/>
    </row>
    <row r="170" spans="7:11">
      <c r="G170" s="117"/>
      <c r="H170" s="117"/>
      <c r="I170" s="117"/>
      <c r="J170" s="117"/>
      <c r="K170" s="117"/>
    </row>
    <row r="171" spans="7:11">
      <c r="G171" s="117"/>
      <c r="H171" s="117"/>
      <c r="I171" s="117"/>
      <c r="J171" s="117"/>
      <c r="K171" s="117"/>
    </row>
    <row r="172" spans="7:11">
      <c r="G172" s="117"/>
      <c r="H172" s="117"/>
      <c r="I172" s="117"/>
      <c r="J172" s="117"/>
      <c r="K172" s="117"/>
    </row>
    <row r="173" spans="7:11">
      <c r="G173" s="117"/>
      <c r="H173" s="117"/>
      <c r="I173" s="117"/>
      <c r="J173" s="117"/>
      <c r="K173" s="117"/>
    </row>
    <row r="174" spans="7:11">
      <c r="G174" s="117"/>
      <c r="H174" s="117"/>
      <c r="I174" s="117"/>
      <c r="J174" s="117"/>
      <c r="K174" s="117"/>
    </row>
    <row r="175" spans="7:11">
      <c r="G175" s="117"/>
      <c r="H175" s="117"/>
      <c r="I175" s="117"/>
      <c r="J175" s="117"/>
      <c r="K175" s="117"/>
    </row>
    <row r="176" spans="7:11">
      <c r="G176" s="117"/>
      <c r="H176" s="117"/>
      <c r="I176" s="117"/>
      <c r="J176" s="117"/>
      <c r="K176" s="117"/>
    </row>
    <row r="177" spans="7:11">
      <c r="G177" s="117"/>
      <c r="H177" s="117"/>
      <c r="I177" s="117"/>
      <c r="J177" s="117"/>
      <c r="K177" s="117"/>
    </row>
    <row r="178" spans="7:11">
      <c r="G178" s="117"/>
      <c r="H178" s="117"/>
      <c r="I178" s="117"/>
      <c r="J178" s="117"/>
      <c r="K178" s="117"/>
    </row>
    <row r="179" spans="7:11">
      <c r="G179" s="117"/>
      <c r="H179" s="117"/>
      <c r="I179" s="117"/>
      <c r="J179" s="117"/>
      <c r="K179" s="117"/>
    </row>
    <row r="180" spans="7:11">
      <c r="G180" s="117"/>
      <c r="H180" s="117"/>
      <c r="I180" s="117"/>
      <c r="J180" s="117"/>
      <c r="K180" s="117"/>
    </row>
    <row r="181" spans="7:11">
      <c r="G181" s="117"/>
      <c r="H181" s="117"/>
      <c r="I181" s="117"/>
      <c r="J181" s="117"/>
      <c r="K181" s="117"/>
    </row>
    <row r="182" spans="7:11">
      <c r="G182" s="117"/>
      <c r="H182" s="117"/>
      <c r="I182" s="117"/>
      <c r="J182" s="117"/>
      <c r="K182" s="117"/>
    </row>
    <row r="183" spans="7:11">
      <c r="G183" s="117"/>
      <c r="H183" s="117"/>
      <c r="I183" s="117"/>
      <c r="J183" s="117"/>
      <c r="K183" s="117"/>
    </row>
    <row r="184" spans="7:11">
      <c r="G184" s="117"/>
      <c r="H184" s="117"/>
      <c r="I184" s="117"/>
      <c r="J184" s="117"/>
      <c r="K184" s="117"/>
    </row>
    <row r="185" spans="7:11">
      <c r="G185" s="117"/>
      <c r="H185" s="117"/>
      <c r="I185" s="117"/>
      <c r="J185" s="117"/>
      <c r="K185" s="117"/>
    </row>
    <row r="186" spans="7:11">
      <c r="G186" s="117"/>
      <c r="H186" s="117"/>
      <c r="I186" s="117"/>
      <c r="J186" s="117"/>
      <c r="K186" s="117"/>
    </row>
    <row r="187" spans="7:11">
      <c r="G187" s="117"/>
      <c r="H187" s="117"/>
      <c r="I187" s="117"/>
      <c r="J187" s="117"/>
      <c r="K187" s="117"/>
    </row>
    <row r="188" spans="7:11">
      <c r="G188" s="117"/>
      <c r="H188" s="117"/>
      <c r="I188" s="117"/>
      <c r="J188" s="117"/>
      <c r="K188" s="117"/>
    </row>
    <row r="189" spans="7:11">
      <c r="G189" s="117"/>
      <c r="H189" s="117"/>
      <c r="I189" s="117"/>
      <c r="J189" s="117"/>
      <c r="K189" s="117"/>
    </row>
    <row r="190" spans="7:11">
      <c r="G190" s="117"/>
      <c r="H190" s="117"/>
      <c r="I190" s="117"/>
      <c r="J190" s="117"/>
      <c r="K190" s="117"/>
    </row>
    <row r="191" spans="7:11">
      <c r="G191" s="117"/>
      <c r="H191" s="117"/>
      <c r="I191" s="117"/>
      <c r="J191" s="117"/>
      <c r="K191" s="117"/>
    </row>
    <row r="192" spans="7:11">
      <c r="G192" s="117"/>
      <c r="H192" s="117"/>
      <c r="I192" s="117"/>
      <c r="J192" s="117"/>
      <c r="K192" s="117"/>
    </row>
    <row r="193" spans="7:11">
      <c r="G193" s="117"/>
      <c r="H193" s="117"/>
      <c r="I193" s="117"/>
      <c r="J193" s="117"/>
      <c r="K193" s="117"/>
    </row>
    <row r="194" spans="7:11">
      <c r="G194" s="117"/>
      <c r="H194" s="117"/>
      <c r="I194" s="117"/>
      <c r="J194" s="117"/>
      <c r="K194" s="117"/>
    </row>
    <row r="195" spans="7:11">
      <c r="G195" s="117"/>
      <c r="H195" s="117"/>
      <c r="I195" s="117"/>
      <c r="J195" s="117"/>
      <c r="K195" s="117"/>
    </row>
    <row r="196" spans="7:11">
      <c r="G196" s="117"/>
      <c r="H196" s="117"/>
      <c r="I196" s="117"/>
      <c r="J196" s="117"/>
      <c r="K196" s="117"/>
    </row>
    <row r="197" spans="7:11">
      <c r="G197" s="117"/>
      <c r="H197" s="117"/>
      <c r="I197" s="117"/>
      <c r="J197" s="117"/>
      <c r="K197" s="117"/>
    </row>
    <row r="198" spans="7:11">
      <c r="G198" s="117"/>
      <c r="H198" s="117"/>
      <c r="I198" s="117"/>
      <c r="J198" s="117"/>
      <c r="K198" s="117"/>
    </row>
    <row r="199" spans="7:11">
      <c r="G199" s="117"/>
      <c r="H199" s="117"/>
      <c r="I199" s="117"/>
      <c r="J199" s="117"/>
      <c r="K199" s="117"/>
    </row>
    <row r="200" spans="7:11">
      <c r="G200" s="117"/>
      <c r="H200" s="117"/>
      <c r="I200" s="117"/>
      <c r="J200" s="117"/>
      <c r="K200" s="117"/>
    </row>
    <row r="201" spans="7:11">
      <c r="G201" s="117"/>
      <c r="H201" s="117"/>
      <c r="I201" s="117"/>
      <c r="J201" s="117"/>
      <c r="K201" s="117"/>
    </row>
    <row r="202" spans="7:11">
      <c r="G202" s="117"/>
      <c r="H202" s="117"/>
      <c r="I202" s="117"/>
      <c r="J202" s="117"/>
      <c r="K202" s="117"/>
    </row>
    <row r="203" spans="7:11">
      <c r="G203" s="117"/>
      <c r="H203" s="117"/>
      <c r="I203" s="117"/>
      <c r="J203" s="117"/>
      <c r="K203" s="117"/>
    </row>
    <row r="204" spans="7:11">
      <c r="G204" s="117"/>
      <c r="H204" s="117"/>
      <c r="I204" s="117"/>
      <c r="J204" s="117"/>
      <c r="K204" s="117"/>
    </row>
    <row r="205" spans="7:11">
      <c r="G205" s="117"/>
      <c r="H205" s="117"/>
      <c r="I205" s="117"/>
      <c r="J205" s="117"/>
      <c r="K205" s="117"/>
    </row>
    <row r="206" spans="7:11">
      <c r="G206" s="117"/>
      <c r="H206" s="117"/>
      <c r="I206" s="117"/>
      <c r="J206" s="117"/>
      <c r="K206" s="117"/>
    </row>
    <row r="207" spans="7:11">
      <c r="G207" s="117"/>
      <c r="H207" s="117"/>
      <c r="I207" s="117"/>
      <c r="J207" s="117"/>
      <c r="K207" s="117"/>
    </row>
    <row r="208" spans="7:11">
      <c r="G208" s="117"/>
      <c r="H208" s="117"/>
      <c r="I208" s="117"/>
      <c r="J208" s="117"/>
      <c r="K208" s="117"/>
    </row>
    <row r="209" spans="7:11">
      <c r="G209" s="117"/>
      <c r="H209" s="117"/>
      <c r="I209" s="117"/>
      <c r="J209" s="117"/>
      <c r="K209" s="117"/>
    </row>
    <row r="210" spans="7:11">
      <c r="G210" s="117"/>
      <c r="H210" s="117"/>
      <c r="I210" s="117"/>
      <c r="J210" s="117"/>
      <c r="K210" s="117"/>
    </row>
    <row r="211" spans="7:11">
      <c r="G211" s="117"/>
      <c r="H211" s="117"/>
      <c r="I211" s="117"/>
      <c r="J211" s="117"/>
      <c r="K211" s="117"/>
    </row>
    <row r="212" spans="7:11">
      <c r="G212" s="117"/>
      <c r="H212" s="117"/>
      <c r="I212" s="117"/>
      <c r="J212" s="117"/>
      <c r="K212" s="117"/>
    </row>
    <row r="213" spans="7:11">
      <c r="G213" s="117"/>
      <c r="H213" s="117"/>
      <c r="I213" s="117"/>
      <c r="J213" s="117"/>
      <c r="K213" s="117"/>
    </row>
    <row r="214" spans="7:11">
      <c r="G214" s="117"/>
      <c r="H214" s="117"/>
      <c r="I214" s="117"/>
      <c r="J214" s="117"/>
      <c r="K214" s="117"/>
    </row>
    <row r="215" spans="7:11">
      <c r="G215" s="117"/>
      <c r="H215" s="117"/>
      <c r="I215" s="117"/>
      <c r="J215" s="117"/>
      <c r="K215" s="117"/>
    </row>
    <row r="216" spans="7:11">
      <c r="G216" s="117"/>
      <c r="H216" s="117"/>
      <c r="I216" s="117"/>
      <c r="J216" s="117"/>
      <c r="K216" s="117"/>
    </row>
    <row r="217" spans="7:11">
      <c r="G217" s="117"/>
      <c r="H217" s="117"/>
      <c r="I217" s="117"/>
      <c r="J217" s="117"/>
      <c r="K217" s="117"/>
    </row>
    <row r="218" spans="7:11">
      <c r="G218" s="117"/>
      <c r="H218" s="117"/>
      <c r="I218" s="117"/>
      <c r="J218" s="117"/>
      <c r="K218" s="117"/>
    </row>
    <row r="219" spans="7:11">
      <c r="G219" s="117"/>
      <c r="H219" s="117"/>
      <c r="I219" s="117"/>
      <c r="J219" s="117"/>
      <c r="K219" s="117"/>
    </row>
    <row r="220" spans="7:11">
      <c r="G220" s="117"/>
      <c r="H220" s="117"/>
      <c r="I220" s="117"/>
      <c r="J220" s="117"/>
      <c r="K220" s="117"/>
    </row>
    <row r="221" spans="7:11">
      <c r="G221" s="117"/>
      <c r="H221" s="117"/>
      <c r="I221" s="117"/>
      <c r="J221" s="117"/>
      <c r="K221" s="117"/>
    </row>
    <row r="222" spans="7:11">
      <c r="G222" s="117"/>
      <c r="H222" s="117"/>
      <c r="I222" s="117"/>
      <c r="J222" s="117"/>
      <c r="K222" s="117"/>
    </row>
    <row r="223" spans="7:11">
      <c r="G223" s="117"/>
      <c r="H223" s="117"/>
      <c r="I223" s="117"/>
      <c r="J223" s="117"/>
      <c r="K223" s="117"/>
    </row>
    <row r="224" spans="7:11">
      <c r="G224" s="117"/>
      <c r="H224" s="117"/>
      <c r="I224" s="117"/>
      <c r="J224" s="117"/>
      <c r="K224" s="117"/>
    </row>
    <row r="225" spans="7:11">
      <c r="G225" s="117"/>
      <c r="H225" s="117"/>
      <c r="I225" s="117"/>
      <c r="J225" s="117"/>
      <c r="K225" s="117"/>
    </row>
    <row r="226" spans="7:11">
      <c r="G226" s="117"/>
      <c r="H226" s="117"/>
      <c r="I226" s="117"/>
      <c r="J226" s="117"/>
      <c r="K226" s="117"/>
    </row>
    <row r="227" spans="7:11">
      <c r="G227" s="117"/>
      <c r="H227" s="117"/>
      <c r="I227" s="117"/>
      <c r="J227" s="117"/>
      <c r="K227" s="117"/>
    </row>
    <row r="228" spans="7:11">
      <c r="G228" s="117"/>
      <c r="H228" s="117"/>
      <c r="I228" s="117"/>
      <c r="J228" s="117"/>
      <c r="K228" s="117"/>
    </row>
    <row r="229" spans="7:11">
      <c r="G229" s="117"/>
      <c r="H229" s="117"/>
      <c r="I229" s="117"/>
      <c r="J229" s="117"/>
      <c r="K229" s="117"/>
    </row>
    <row r="230" spans="7:11">
      <c r="G230" s="117"/>
      <c r="H230" s="117"/>
      <c r="I230" s="117"/>
      <c r="J230" s="117"/>
      <c r="K230" s="117"/>
    </row>
    <row r="231" spans="7:11">
      <c r="G231" s="117"/>
      <c r="H231" s="117"/>
      <c r="I231" s="117"/>
      <c r="J231" s="117"/>
      <c r="K231" s="117"/>
    </row>
    <row r="232" spans="7:11">
      <c r="G232" s="117"/>
      <c r="H232" s="117"/>
      <c r="I232" s="117"/>
      <c r="J232" s="117"/>
      <c r="K232" s="117"/>
    </row>
    <row r="233" spans="7:11">
      <c r="G233" s="117"/>
      <c r="H233" s="117"/>
      <c r="I233" s="117"/>
      <c r="J233" s="117"/>
      <c r="K233" s="117"/>
    </row>
    <row r="234" spans="7:11">
      <c r="G234" s="117"/>
      <c r="H234" s="117"/>
      <c r="I234" s="117"/>
      <c r="J234" s="117"/>
      <c r="K234" s="117"/>
    </row>
    <row r="235" spans="7:11">
      <c r="G235" s="117"/>
      <c r="H235" s="117"/>
      <c r="I235" s="117"/>
      <c r="J235" s="117"/>
      <c r="K235" s="117"/>
    </row>
    <row r="236" spans="7:11">
      <c r="G236" s="117"/>
      <c r="H236" s="117"/>
      <c r="I236" s="117"/>
      <c r="J236" s="117"/>
      <c r="K236" s="117"/>
    </row>
    <row r="237" spans="7:11">
      <c r="G237" s="117"/>
      <c r="H237" s="117"/>
      <c r="I237" s="117"/>
      <c r="J237" s="117"/>
      <c r="K237" s="117"/>
    </row>
    <row r="238" spans="7:11">
      <c r="G238" s="117"/>
      <c r="H238" s="117"/>
      <c r="I238" s="117"/>
      <c r="J238" s="117"/>
      <c r="K238" s="117"/>
    </row>
    <row r="239" spans="7:11">
      <c r="G239" s="117"/>
      <c r="H239" s="117"/>
      <c r="I239" s="117"/>
      <c r="J239" s="117"/>
      <c r="K239" s="117"/>
    </row>
    <row r="240" spans="7:11">
      <c r="G240" s="117"/>
      <c r="H240" s="117"/>
      <c r="I240" s="117"/>
      <c r="J240" s="117"/>
      <c r="K240" s="117"/>
    </row>
    <row r="241" spans="7:11">
      <c r="G241" s="117"/>
      <c r="H241" s="117"/>
      <c r="I241" s="117"/>
      <c r="J241" s="117"/>
      <c r="K241" s="117"/>
    </row>
    <row r="242" spans="7:11">
      <c r="G242" s="117"/>
      <c r="H242" s="117"/>
      <c r="I242" s="117"/>
      <c r="J242" s="117"/>
      <c r="K242" s="117"/>
    </row>
    <row r="243" spans="7:11">
      <c r="G243" s="117"/>
      <c r="H243" s="117"/>
      <c r="I243" s="117"/>
      <c r="J243" s="117"/>
      <c r="K243" s="117"/>
    </row>
    <row r="244" spans="7:11">
      <c r="G244" s="117"/>
      <c r="H244" s="117"/>
      <c r="I244" s="117"/>
      <c r="J244" s="117"/>
      <c r="K244" s="117"/>
    </row>
    <row r="245" spans="7:11">
      <c r="G245" s="117"/>
      <c r="H245" s="117"/>
      <c r="I245" s="117"/>
      <c r="J245" s="117"/>
      <c r="K245" s="117"/>
    </row>
    <row r="246" spans="7:11">
      <c r="G246" s="117"/>
      <c r="H246" s="117"/>
      <c r="I246" s="117"/>
      <c r="J246" s="117"/>
      <c r="K246" s="117"/>
    </row>
    <row r="247" spans="7:11">
      <c r="G247" s="117"/>
      <c r="H247" s="117"/>
      <c r="I247" s="117"/>
      <c r="J247" s="117"/>
      <c r="K247" s="117"/>
    </row>
    <row r="248" spans="7:11">
      <c r="G248" s="117"/>
      <c r="H248" s="117"/>
      <c r="I248" s="117"/>
      <c r="J248" s="117"/>
      <c r="K248" s="117"/>
    </row>
    <row r="249" spans="7:11">
      <c r="G249" s="117"/>
      <c r="H249" s="117"/>
      <c r="I249" s="117"/>
      <c r="J249" s="117"/>
      <c r="K249" s="117"/>
    </row>
    <row r="250" spans="7:11">
      <c r="G250" s="117"/>
      <c r="H250" s="117"/>
      <c r="I250" s="117"/>
      <c r="J250" s="117"/>
      <c r="K250" s="117"/>
    </row>
    <row r="251" spans="7:11">
      <c r="G251" s="117"/>
      <c r="H251" s="117"/>
      <c r="I251" s="117"/>
      <c r="J251" s="117"/>
      <c r="K251" s="117"/>
    </row>
    <row r="252" spans="7:11">
      <c r="G252" s="117"/>
      <c r="H252" s="117"/>
      <c r="I252" s="117"/>
      <c r="J252" s="117"/>
      <c r="K252" s="117"/>
    </row>
    <row r="253" spans="7:11">
      <c r="G253" s="117"/>
      <c r="H253" s="117"/>
      <c r="I253" s="117"/>
      <c r="J253" s="117"/>
      <c r="K253" s="117"/>
    </row>
    <row r="254" spans="7:11">
      <c r="G254" s="117"/>
      <c r="H254" s="117"/>
      <c r="I254" s="117"/>
      <c r="J254" s="117"/>
      <c r="K254" s="117"/>
    </row>
    <row r="255" spans="7:11">
      <c r="G255" s="117"/>
      <c r="H255" s="117"/>
      <c r="I255" s="117"/>
      <c r="J255" s="117"/>
      <c r="K255" s="117"/>
    </row>
    <row r="256" spans="7:11">
      <c r="G256" s="117"/>
      <c r="H256" s="117"/>
      <c r="I256" s="117"/>
      <c r="J256" s="117"/>
      <c r="K256" s="117"/>
    </row>
    <row r="257" spans="7:11">
      <c r="G257" s="117"/>
      <c r="H257" s="117"/>
      <c r="I257" s="117"/>
      <c r="J257" s="117"/>
      <c r="K257" s="117"/>
    </row>
    <row r="258" spans="7:11">
      <c r="G258" s="117"/>
      <c r="H258" s="117"/>
      <c r="I258" s="117"/>
      <c r="J258" s="117"/>
      <c r="K258" s="117"/>
    </row>
    <row r="259" spans="7:11">
      <c r="G259" s="117"/>
      <c r="H259" s="117"/>
      <c r="I259" s="117"/>
      <c r="J259" s="117"/>
      <c r="K259" s="117"/>
    </row>
    <row r="260" spans="7:11">
      <c r="G260" s="117"/>
      <c r="H260" s="117"/>
      <c r="I260" s="117"/>
      <c r="J260" s="117"/>
      <c r="K260" s="117"/>
    </row>
    <row r="261" spans="7:11">
      <c r="G261" s="117"/>
      <c r="H261" s="117"/>
      <c r="I261" s="117"/>
      <c r="J261" s="117"/>
      <c r="K261" s="117"/>
    </row>
    <row r="262" spans="7:11">
      <c r="G262" s="117"/>
      <c r="H262" s="117"/>
      <c r="I262" s="117"/>
      <c r="J262" s="117"/>
      <c r="K262" s="117"/>
    </row>
    <row r="263" spans="7:11">
      <c r="G263" s="117"/>
      <c r="H263" s="117"/>
      <c r="I263" s="117"/>
      <c r="J263" s="117"/>
      <c r="K263" s="117"/>
    </row>
    <row r="264" spans="7:11">
      <c r="G264" s="117"/>
      <c r="H264" s="117"/>
      <c r="I264" s="117"/>
      <c r="J264" s="117"/>
      <c r="K264" s="117"/>
    </row>
    <row r="265" spans="7:11">
      <c r="G265" s="117"/>
      <c r="H265" s="117"/>
      <c r="I265" s="117"/>
      <c r="J265" s="117"/>
      <c r="K265" s="117"/>
    </row>
    <row r="266" spans="7:11">
      <c r="G266" s="117"/>
      <c r="H266" s="117"/>
      <c r="I266" s="117"/>
      <c r="J266" s="117"/>
      <c r="K266" s="117"/>
    </row>
    <row r="267" spans="7:11">
      <c r="G267" s="117"/>
      <c r="H267" s="117"/>
      <c r="I267" s="117"/>
      <c r="J267" s="117"/>
      <c r="K267" s="117"/>
    </row>
    <row r="268" spans="7:11">
      <c r="G268" s="117"/>
      <c r="H268" s="117"/>
      <c r="I268" s="117"/>
      <c r="J268" s="117"/>
      <c r="K268" s="117"/>
    </row>
    <row r="269" spans="7:11">
      <c r="G269" s="117"/>
      <c r="H269" s="117"/>
      <c r="I269" s="117"/>
      <c r="J269" s="117"/>
      <c r="K269" s="117"/>
    </row>
    <row r="270" spans="7:11">
      <c r="G270" s="117"/>
      <c r="H270" s="117"/>
      <c r="I270" s="117"/>
      <c r="J270" s="117"/>
      <c r="K270" s="117"/>
    </row>
    <row r="271" spans="7:11">
      <c r="G271" s="117"/>
      <c r="H271" s="117"/>
      <c r="I271" s="117"/>
      <c r="J271" s="117"/>
      <c r="K271" s="117"/>
    </row>
    <row r="272" spans="7:11">
      <c r="G272" s="117"/>
      <c r="H272" s="117"/>
      <c r="I272" s="117"/>
      <c r="J272" s="117"/>
      <c r="K272" s="117"/>
    </row>
    <row r="273" spans="7:11">
      <c r="G273" s="117"/>
      <c r="H273" s="117"/>
      <c r="I273" s="117"/>
      <c r="J273" s="117"/>
      <c r="K273" s="117"/>
    </row>
    <row r="274" spans="7:11">
      <c r="G274" s="117"/>
      <c r="H274" s="117"/>
      <c r="I274" s="117"/>
      <c r="J274" s="117"/>
      <c r="K274" s="117"/>
    </row>
    <row r="275" spans="7:11">
      <c r="G275" s="117"/>
      <c r="H275" s="117"/>
      <c r="I275" s="117"/>
      <c r="J275" s="117"/>
      <c r="K275" s="117"/>
    </row>
    <row r="276" spans="7:11">
      <c r="G276" s="117"/>
      <c r="H276" s="117"/>
      <c r="I276" s="117"/>
      <c r="J276" s="117"/>
      <c r="K276" s="117"/>
    </row>
    <row r="277" spans="7:11">
      <c r="G277" s="117"/>
      <c r="H277" s="117"/>
      <c r="I277" s="117"/>
      <c r="J277" s="117"/>
      <c r="K277" s="117"/>
    </row>
    <row r="278" spans="7:11">
      <c r="G278" s="117"/>
      <c r="H278" s="117"/>
      <c r="I278" s="117"/>
      <c r="J278" s="117"/>
      <c r="K278" s="117"/>
    </row>
    <row r="279" spans="7:11">
      <c r="G279" s="117"/>
      <c r="H279" s="117"/>
      <c r="I279" s="117"/>
      <c r="J279" s="117"/>
      <c r="K279" s="117"/>
    </row>
    <row r="280" spans="7:11">
      <c r="G280" s="117"/>
      <c r="H280" s="117"/>
      <c r="I280" s="117"/>
      <c r="J280" s="117"/>
      <c r="K280" s="117"/>
    </row>
    <row r="281" spans="7:11">
      <c r="G281" s="117"/>
      <c r="H281" s="117"/>
      <c r="I281" s="117"/>
      <c r="J281" s="117"/>
      <c r="K281" s="117"/>
    </row>
    <row r="282" spans="7:11">
      <c r="G282" s="117"/>
      <c r="H282" s="117"/>
      <c r="I282" s="117"/>
      <c r="J282" s="117"/>
      <c r="K282" s="117"/>
    </row>
    <row r="283" spans="7:11">
      <c r="G283" s="117"/>
      <c r="H283" s="117"/>
      <c r="I283" s="117"/>
      <c r="J283" s="117"/>
      <c r="K283" s="117"/>
    </row>
    <row r="284" spans="7:11">
      <c r="G284" s="117"/>
      <c r="H284" s="117"/>
      <c r="I284" s="117"/>
      <c r="J284" s="117"/>
      <c r="K284" s="117"/>
    </row>
    <row r="285" spans="7:11">
      <c r="G285" s="117"/>
      <c r="H285" s="117"/>
      <c r="I285" s="117"/>
      <c r="J285" s="117"/>
      <c r="K285" s="117"/>
    </row>
    <row r="286" spans="7:11">
      <c r="G286" s="117"/>
      <c r="H286" s="117"/>
      <c r="I286" s="117"/>
      <c r="J286" s="117"/>
      <c r="K286" s="117"/>
    </row>
    <row r="287" spans="7:11">
      <c r="G287" s="117"/>
      <c r="H287" s="117"/>
      <c r="I287" s="117"/>
      <c r="J287" s="117"/>
      <c r="K287" s="117"/>
    </row>
    <row r="288" spans="7:11">
      <c r="G288" s="117"/>
      <c r="H288" s="117"/>
      <c r="I288" s="117"/>
      <c r="J288" s="117"/>
      <c r="K288" s="117"/>
    </row>
    <row r="289" spans="7:11">
      <c r="G289" s="117"/>
      <c r="H289" s="117"/>
      <c r="I289" s="117"/>
      <c r="J289" s="117"/>
      <c r="K289" s="117"/>
    </row>
    <row r="290" spans="7:11">
      <c r="G290" s="117"/>
      <c r="H290" s="117"/>
      <c r="I290" s="117"/>
      <c r="J290" s="117"/>
      <c r="K290" s="117"/>
    </row>
    <row r="291" spans="7:11">
      <c r="G291" s="117"/>
      <c r="H291" s="117"/>
      <c r="I291" s="117"/>
      <c r="J291" s="117"/>
      <c r="K291" s="117"/>
    </row>
    <row r="292" spans="7:11">
      <c r="G292" s="117"/>
      <c r="H292" s="117"/>
      <c r="I292" s="117"/>
      <c r="J292" s="117"/>
      <c r="K292" s="117"/>
    </row>
    <row r="293" spans="7:11">
      <c r="G293" s="117"/>
      <c r="H293" s="117"/>
      <c r="I293" s="117"/>
      <c r="J293" s="117"/>
      <c r="K293" s="117"/>
    </row>
    <row r="294" spans="7:11">
      <c r="G294" s="117"/>
      <c r="H294" s="117"/>
      <c r="I294" s="117"/>
      <c r="J294" s="117"/>
      <c r="K294" s="117"/>
    </row>
    <row r="295" spans="7:11">
      <c r="G295" s="117"/>
      <c r="H295" s="117"/>
      <c r="I295" s="117"/>
      <c r="J295" s="117"/>
      <c r="K295" s="117"/>
    </row>
    <row r="296" spans="7:11">
      <c r="G296" s="117"/>
      <c r="H296" s="117"/>
      <c r="I296" s="117"/>
      <c r="J296" s="117"/>
      <c r="K296" s="117"/>
    </row>
    <row r="297" spans="7:11">
      <c r="G297" s="117"/>
      <c r="H297" s="117"/>
      <c r="I297" s="117"/>
      <c r="J297" s="117"/>
      <c r="K297" s="117"/>
    </row>
    <row r="298" spans="7:11">
      <c r="G298" s="117"/>
      <c r="H298" s="117"/>
      <c r="I298" s="117"/>
      <c r="J298" s="117"/>
      <c r="K298" s="117"/>
    </row>
    <row r="299" spans="7:11">
      <c r="G299" s="117"/>
      <c r="H299" s="117"/>
      <c r="I299" s="117"/>
      <c r="J299" s="117"/>
      <c r="K299" s="117"/>
    </row>
    <row r="300" spans="7:11">
      <c r="G300" s="117"/>
      <c r="H300" s="117"/>
      <c r="I300" s="117"/>
      <c r="J300" s="117"/>
      <c r="K300" s="117"/>
    </row>
    <row r="301" spans="7:11">
      <c r="G301" s="117"/>
      <c r="H301" s="117"/>
      <c r="I301" s="117"/>
      <c r="J301" s="117"/>
      <c r="K301" s="117"/>
    </row>
    <row r="302" spans="7:11">
      <c r="G302" s="117"/>
      <c r="H302" s="117"/>
      <c r="I302" s="117"/>
      <c r="J302" s="117"/>
      <c r="K302" s="117"/>
    </row>
    <row r="303" spans="7:11">
      <c r="G303" s="117"/>
      <c r="H303" s="117"/>
      <c r="I303" s="117"/>
      <c r="J303" s="117"/>
      <c r="K303" s="117"/>
    </row>
    <row r="304" spans="7:11">
      <c r="G304" s="117"/>
      <c r="H304" s="117"/>
      <c r="I304" s="117"/>
      <c r="J304" s="117"/>
      <c r="K304" s="117"/>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C13" activePane="bottomRight" state="frozen"/>
      <selection activeCell="D34" sqref="D34"/>
      <selection pane="topRight" activeCell="D34" sqref="D34"/>
      <selection pane="bottomLeft" activeCell="D34" sqref="D34"/>
      <selection pane="bottomRight" activeCell="L27" sqref="L27"/>
    </sheetView>
  </sheetViews>
  <sheetFormatPr defaultColWidth="9.109375" defaultRowHeight="10.199999999999999"/>
  <cols>
    <col min="1" max="1" width="6.109375" style="187" customWidth="1"/>
    <col min="2" max="2" width="52.109375" style="187" customWidth="1"/>
    <col min="3" max="3" width="14.33203125" style="187" customWidth="1"/>
    <col min="4" max="4" width="3.109375" style="187" customWidth="1"/>
    <col min="5" max="5" width="19.109375" style="187" customWidth="1"/>
    <col min="6" max="6" width="6.88671875" style="187" customWidth="1"/>
    <col min="7" max="7" width="47.44140625" style="187" customWidth="1"/>
    <col min="8" max="8" width="14.44140625" style="187" customWidth="1"/>
    <col min="9" max="9" width="10.88671875" style="187" customWidth="1"/>
    <col min="10" max="10" width="13" style="187" customWidth="1"/>
    <col min="11" max="11" width="6.88671875" style="187" customWidth="1"/>
    <col min="12" max="12" width="51.44140625" style="187" customWidth="1"/>
    <col min="13" max="13" width="8.44140625" style="187" customWidth="1"/>
    <col min="14" max="14" width="6.44140625" style="187" bestFit="1" customWidth="1"/>
    <col min="15" max="15" width="19.109375" style="187" customWidth="1"/>
    <col min="16" max="16" width="12.44140625" style="187" bestFit="1" customWidth="1"/>
    <col min="17" max="16384" width="9.109375" style="187"/>
  </cols>
  <sheetData>
    <row r="1" spans="1:15" s="181" customFormat="1" ht="13.2">
      <c r="A1" s="817">
        <f ca="1">E23-E29</f>
        <v>-6956006</v>
      </c>
    </row>
    <row r="2" spans="1:15" ht="13.2">
      <c r="A2" s="817"/>
      <c r="B2" s="182"/>
      <c r="C2" s="183"/>
      <c r="D2" s="184"/>
      <c r="E2" s="184"/>
      <c r="F2" s="185"/>
      <c r="G2" s="184"/>
      <c r="H2" s="186"/>
      <c r="I2" s="184"/>
      <c r="J2" s="181"/>
      <c r="K2" s="184"/>
      <c r="L2" s="184"/>
      <c r="M2" s="184"/>
      <c r="N2" s="184"/>
      <c r="O2" s="181"/>
    </row>
    <row r="3" spans="1:15" ht="13.2">
      <c r="A3" s="817"/>
      <c r="B3" s="184"/>
      <c r="C3" s="184"/>
      <c r="D3" s="184"/>
      <c r="E3" s="184"/>
      <c r="F3" s="188"/>
      <c r="G3" s="184"/>
      <c r="H3" s="186"/>
      <c r="I3" s="184"/>
      <c r="J3" s="189"/>
      <c r="K3" s="185"/>
      <c r="L3" s="182"/>
      <c r="M3" s="183"/>
      <c r="N3" s="184"/>
      <c r="O3" s="189"/>
    </row>
    <row r="4" spans="1:15" ht="15.6">
      <c r="A4" s="817"/>
      <c r="B4" s="190"/>
      <c r="C4" s="184"/>
      <c r="D4" s="184"/>
      <c r="E4" s="191"/>
      <c r="F4" s="185"/>
      <c r="G4" s="185"/>
      <c r="H4" s="185"/>
      <c r="I4" s="184"/>
      <c r="J4" s="191"/>
      <c r="K4" s="184"/>
      <c r="L4" s="184"/>
      <c r="M4" s="184"/>
      <c r="N4" s="184"/>
      <c r="O4" s="191"/>
    </row>
    <row r="5" spans="1:15" ht="13.2">
      <c r="A5" s="184"/>
      <c r="B5" s="192"/>
      <c r="C5" s="193"/>
      <c r="D5" s="194"/>
      <c r="E5" s="184"/>
      <c r="F5" s="195" t="str">
        <f>keep_PSE</f>
        <v>PUGET SOUND ENERGY-GAS (PER SETTLEMENT)</v>
      </c>
      <c r="G5" s="193"/>
      <c r="H5" s="193"/>
      <c r="I5" s="193"/>
      <c r="J5" s="193"/>
      <c r="K5" s="185"/>
      <c r="L5" s="193"/>
      <c r="M5" s="185"/>
      <c r="N5" s="185"/>
      <c r="O5" s="184"/>
    </row>
    <row r="6" spans="1:15" ht="13.2">
      <c r="A6" s="195" t="str">
        <f>keep_PSE</f>
        <v>PUGET SOUND ENERGY-GAS (PER SETTLEMENT)</v>
      </c>
      <c r="B6" s="192"/>
      <c r="C6" s="193"/>
      <c r="D6" s="194"/>
      <c r="E6" s="192"/>
      <c r="F6" s="195" t="s">
        <v>155</v>
      </c>
      <c r="G6" s="193"/>
      <c r="H6" s="194"/>
      <c r="I6" s="193"/>
      <c r="J6" s="193"/>
      <c r="K6" s="195" t="str">
        <f>keep_PSE</f>
        <v>PUGET SOUND ENERGY-GAS (PER SETTLEMENT)</v>
      </c>
      <c r="L6" s="193"/>
      <c r="M6" s="193"/>
      <c r="N6" s="193"/>
      <c r="O6" s="193"/>
    </row>
    <row r="7" spans="1:15" ht="13.2">
      <c r="A7" s="195" t="s">
        <v>156</v>
      </c>
      <c r="B7" s="192"/>
      <c r="C7" s="193"/>
      <c r="D7" s="193"/>
      <c r="E7" s="192"/>
      <c r="F7" s="193" t="str">
        <f>keep_TESTYEAR</f>
        <v>FOR THE TWELVE MONTHS ENDED SEPTEMBER 30, 2016</v>
      </c>
      <c r="G7" s="193"/>
      <c r="H7" s="193"/>
      <c r="I7" s="193"/>
      <c r="J7" s="193"/>
      <c r="K7" s="193" t="s">
        <v>157</v>
      </c>
      <c r="L7" s="193"/>
      <c r="M7" s="193"/>
      <c r="N7" s="193"/>
      <c r="O7" s="193"/>
    </row>
    <row r="8" spans="1:15" ht="13.2">
      <c r="A8" s="193" t="str">
        <f>keep_TESTYEAR</f>
        <v>FOR THE TWELVE MONTHS ENDED SEPTEMBER 30, 2016</v>
      </c>
      <c r="B8" s="192"/>
      <c r="C8" s="193"/>
      <c r="D8" s="193"/>
      <c r="E8" s="192"/>
      <c r="F8" s="195" t="str">
        <f>kp_DOCKET</f>
        <v>GENERAL RATE CASE</v>
      </c>
      <c r="G8" s="193"/>
      <c r="H8" s="193"/>
      <c r="I8" s="193"/>
      <c r="J8" s="193"/>
      <c r="K8" s="193" t="str">
        <f>keep_TESTYEAR</f>
        <v>FOR THE TWELVE MONTHS ENDED SEPTEMBER 30, 2016</v>
      </c>
      <c r="L8" s="193"/>
      <c r="M8" s="193"/>
      <c r="N8" s="193"/>
      <c r="O8" s="193"/>
    </row>
    <row r="9" spans="1:15" ht="13.2">
      <c r="A9" s="195" t="str">
        <f>kp_DOCKET</f>
        <v>GENERAL RATE CASE</v>
      </c>
      <c r="B9" s="193"/>
      <c r="C9" s="193"/>
      <c r="D9" s="193"/>
      <c r="E9" s="192"/>
      <c r="F9" s="185"/>
      <c r="G9" s="185"/>
      <c r="H9" s="185"/>
      <c r="I9" s="185"/>
      <c r="J9" s="185"/>
      <c r="K9" s="195" t="str">
        <f>kp_DOCKET</f>
        <v>GENERAL RATE CASE</v>
      </c>
      <c r="L9" s="193"/>
      <c r="M9" s="193"/>
      <c r="N9" s="193"/>
      <c r="O9" s="193"/>
    </row>
    <row r="10" spans="1:15" ht="13.2">
      <c r="A10" s="185"/>
      <c r="B10" s="185"/>
      <c r="C10" s="185"/>
      <c r="D10" s="185"/>
      <c r="E10" s="196" t="s">
        <v>158</v>
      </c>
      <c r="F10" s="185"/>
      <c r="G10" s="185"/>
      <c r="H10" s="185"/>
      <c r="I10" s="185"/>
      <c r="J10" s="185"/>
      <c r="K10" s="185"/>
      <c r="L10" s="185"/>
      <c r="M10" s="185"/>
      <c r="N10" s="185"/>
      <c r="O10" s="185"/>
    </row>
    <row r="11" spans="1:15" ht="26.4">
      <c r="A11" s="197" t="s">
        <v>159</v>
      </c>
      <c r="B11" s="184"/>
      <c r="C11" s="184"/>
      <c r="D11" s="184"/>
      <c r="E11" s="196" t="s">
        <v>160</v>
      </c>
      <c r="F11" s="197" t="s">
        <v>159</v>
      </c>
      <c r="G11" s="185"/>
      <c r="H11" s="197" t="s">
        <v>161</v>
      </c>
      <c r="I11" s="197"/>
      <c r="J11" s="197" t="s">
        <v>162</v>
      </c>
      <c r="K11" s="197" t="s">
        <v>159</v>
      </c>
      <c r="L11" s="185"/>
      <c r="M11" s="185"/>
      <c r="N11" s="185"/>
      <c r="O11" s="185"/>
    </row>
    <row r="12" spans="1:15" ht="13.2">
      <c r="A12" s="794" t="s">
        <v>163</v>
      </c>
      <c r="B12" s="795" t="s">
        <v>164</v>
      </c>
      <c r="C12" s="796"/>
      <c r="D12" s="796"/>
      <c r="E12" s="797" t="s">
        <v>165</v>
      </c>
      <c r="F12" s="798" t="s">
        <v>163</v>
      </c>
      <c r="G12" s="799" t="s">
        <v>164</v>
      </c>
      <c r="H12" s="798" t="s">
        <v>166</v>
      </c>
      <c r="I12" s="798" t="s">
        <v>167</v>
      </c>
      <c r="J12" s="798" t="s">
        <v>168</v>
      </c>
      <c r="K12" s="794" t="s">
        <v>163</v>
      </c>
      <c r="L12" s="800" t="s">
        <v>164</v>
      </c>
      <c r="M12" s="794"/>
      <c r="N12" s="794" t="s">
        <v>169</v>
      </c>
      <c r="O12" s="794" t="s">
        <v>170</v>
      </c>
    </row>
    <row r="13" spans="1:15" ht="13.2">
      <c r="A13" s="184"/>
      <c r="B13" s="184"/>
      <c r="C13" s="184"/>
      <c r="D13" s="184"/>
      <c r="E13" s="185"/>
      <c r="F13" s="198"/>
      <c r="G13" s="198"/>
      <c r="H13" s="198"/>
      <c r="I13" s="198"/>
      <c r="J13" s="198"/>
      <c r="K13" s="184"/>
      <c r="L13" s="184"/>
      <c r="M13" s="184"/>
      <c r="N13" s="184"/>
      <c r="O13" s="184"/>
    </row>
    <row r="14" spans="1:15" ht="13.2">
      <c r="A14" s="199">
        <v>1</v>
      </c>
      <c r="B14" s="184" t="s">
        <v>171</v>
      </c>
      <c r="C14" s="184"/>
      <c r="D14" s="184"/>
      <c r="E14" s="200">
        <f>'[71]Gas Summary'!E61</f>
        <v>1765436978.8849313</v>
      </c>
      <c r="F14" s="199">
        <v>1</v>
      </c>
      <c r="G14" s="184"/>
      <c r="H14" s="201"/>
      <c r="I14" s="201"/>
      <c r="J14" s="201"/>
      <c r="K14" s="199">
        <v>1</v>
      </c>
      <c r="L14" s="202" t="s">
        <v>172</v>
      </c>
      <c r="M14" s="203"/>
      <c r="N14" s="203"/>
      <c r="O14" s="203">
        <f ca="1">'[114]3.05 G'!E13</f>
        <v>5.1399999999999996E-3</v>
      </c>
    </row>
    <row r="15" spans="1:15" ht="13.2">
      <c r="A15" s="199">
        <f t="shared" ref="A15:A23" si="0">A14+1</f>
        <v>2</v>
      </c>
      <c r="B15" s="202" t="s">
        <v>173</v>
      </c>
      <c r="C15" s="184"/>
      <c r="D15" s="184"/>
      <c r="E15" s="801">
        <f ca="1">+J17</f>
        <v>7.5999999999999998E-2</v>
      </c>
      <c r="F15" s="199">
        <v>2</v>
      </c>
      <c r="G15" s="184" t="s">
        <v>174</v>
      </c>
      <c r="H15" s="201">
        <f ca="1">'[115]Pg 1 CofCap'!$D$21</f>
        <v>0.51500000000000001</v>
      </c>
      <c r="I15" s="201">
        <f ca="1">'[115]Pg 1 CofCap'!$E$21</f>
        <v>5.8058252427184473E-2</v>
      </c>
      <c r="J15" s="201">
        <f ca="1">ROUND(+H15*I15,4)</f>
        <v>2.9899999999999999E-2</v>
      </c>
      <c r="K15" s="199">
        <f t="shared" ref="K15:K23" si="1">+K14+1</f>
        <v>2</v>
      </c>
      <c r="L15" s="184" t="s">
        <v>175</v>
      </c>
      <c r="M15" s="203"/>
      <c r="N15" s="203"/>
      <c r="O15" s="203">
        <f ca="1">'[114]3.05 G'!E14</f>
        <v>2E-3</v>
      </c>
    </row>
    <row r="16" spans="1:15" ht="13.2">
      <c r="A16" s="199">
        <f t="shared" si="0"/>
        <v>3</v>
      </c>
      <c r="B16" s="202"/>
      <c r="C16" s="184"/>
      <c r="D16" s="184"/>
      <c r="E16" s="184"/>
      <c r="F16" s="199">
        <v>3</v>
      </c>
      <c r="G16" s="184" t="s">
        <v>176</v>
      </c>
      <c r="H16" s="201">
        <f ca="1">'[115]Pg 1 CofCap'!$D$22</f>
        <v>0.48499999999999999</v>
      </c>
      <c r="I16" s="201">
        <f ca="1">'[115]Pg 1 CofCap'!$E$22</f>
        <v>9.5000000000000001E-2</v>
      </c>
      <c r="J16" s="201">
        <f ca="1">ROUND(+H16*I16,4)</f>
        <v>4.6100000000000002E-2</v>
      </c>
      <c r="K16" s="199">
        <f t="shared" si="1"/>
        <v>3</v>
      </c>
      <c r="L16" s="204" t="str">
        <f ca="1">"STATE UTILITY TAX ( "&amp;N16*100&amp;"% - ( LINE 1 * "&amp;N16*100&amp;"% )  )"</f>
        <v>STATE UTILITY TAX ( 3.852% - ( LINE 1 * 3.852% )  )</v>
      </c>
      <c r="M16" s="205"/>
      <c r="N16" s="206">
        <f ca="1">'[114]3.05 G'!$D$15</f>
        <v>3.8519999999999999E-2</v>
      </c>
      <c r="O16" s="802">
        <f ca="1">ROUND(N16-(N16*O14),6)</f>
        <v>3.8322000000000002E-2</v>
      </c>
    </row>
    <row r="17" spans="1:15" ht="13.2">
      <c r="A17" s="199">
        <f t="shared" si="0"/>
        <v>4</v>
      </c>
      <c r="B17" s="184" t="s">
        <v>177</v>
      </c>
      <c r="C17" s="184"/>
      <c r="D17" s="184"/>
      <c r="E17" s="207">
        <f ca="1">E14*E15</f>
        <v>134173210.39525478</v>
      </c>
      <c r="F17" s="199">
        <v>4</v>
      </c>
      <c r="G17" s="184" t="s">
        <v>178</v>
      </c>
      <c r="H17" s="208">
        <f ca="1">SUM(H14:H16)</f>
        <v>1</v>
      </c>
      <c r="I17" s="209"/>
      <c r="J17" s="208">
        <f ca="1">SUM(J14:J16)</f>
        <v>7.5999999999999998E-2</v>
      </c>
      <c r="K17" s="199">
        <f t="shared" si="1"/>
        <v>4</v>
      </c>
      <c r="L17" s="184"/>
      <c r="M17" s="203"/>
      <c r="N17" s="203"/>
      <c r="O17" s="203"/>
    </row>
    <row r="18" spans="1:15" ht="13.2">
      <c r="A18" s="199">
        <f t="shared" si="0"/>
        <v>5</v>
      </c>
      <c r="B18" s="202"/>
      <c r="C18" s="184"/>
      <c r="D18" s="184"/>
      <c r="E18" s="207"/>
      <c r="F18" s="199">
        <v>5</v>
      </c>
      <c r="G18" s="210"/>
      <c r="H18" s="184"/>
      <c r="I18" s="184"/>
      <c r="J18" s="186"/>
      <c r="K18" s="199">
        <f t="shared" si="1"/>
        <v>5</v>
      </c>
      <c r="L18" s="204" t="s">
        <v>179</v>
      </c>
      <c r="M18" s="203"/>
      <c r="N18" s="203"/>
      <c r="O18" s="203">
        <f ca="1">SUM(O14:O17)</f>
        <v>4.5462000000000002E-2</v>
      </c>
    </row>
    <row r="19" spans="1:15" ht="14.4">
      <c r="A19" s="199">
        <f t="shared" si="0"/>
        <v>6</v>
      </c>
      <c r="B19" s="211" t="s">
        <v>180</v>
      </c>
      <c r="C19" s="184"/>
      <c r="D19" s="184"/>
      <c r="E19" s="807">
        <f>'[71]Gas Summary'!E48</f>
        <v>139418629.95239568</v>
      </c>
      <c r="F19" s="199">
        <v>6</v>
      </c>
      <c r="G19" s="184"/>
      <c r="H19" s="212"/>
      <c r="I19" s="212"/>
      <c r="J19" s="201"/>
      <c r="K19" s="199">
        <f t="shared" si="1"/>
        <v>6</v>
      </c>
      <c r="L19" s="184"/>
      <c r="M19" s="184"/>
      <c r="N19" s="184"/>
      <c r="O19" s="184"/>
    </row>
    <row r="20" spans="1:15" ht="13.8">
      <c r="A20" s="199">
        <f t="shared" si="0"/>
        <v>7</v>
      </c>
      <c r="B20" s="202" t="s">
        <v>181</v>
      </c>
      <c r="C20" s="184"/>
      <c r="D20" s="184"/>
      <c r="E20" s="806">
        <f ca="1">+E17-E19</f>
        <v>-5245419.5571409017</v>
      </c>
      <c r="F20" s="199">
        <v>7</v>
      </c>
      <c r="G20" s="184" t="s">
        <v>182</v>
      </c>
      <c r="H20" s="212">
        <f t="shared" ref="H20:I21" ca="1" si="2">+H15</f>
        <v>0.51500000000000001</v>
      </c>
      <c r="I20" s="212">
        <f t="shared" ca="1" si="2"/>
        <v>5.8058252427184473E-2</v>
      </c>
      <c r="J20" s="810">
        <f ca="1">ROUND(J15*0.79,4)</f>
        <v>2.3599999999999999E-2</v>
      </c>
      <c r="K20" s="199">
        <f t="shared" si="1"/>
        <v>7</v>
      </c>
      <c r="L20" s="205" t="s">
        <v>183</v>
      </c>
      <c r="M20" s="205"/>
      <c r="N20" s="205"/>
      <c r="O20" s="203">
        <f ca="1">ROUND(1-O18,6)</f>
        <v>0.954538</v>
      </c>
    </row>
    <row r="21" spans="1:15" ht="13.8">
      <c r="A21" s="199">
        <f t="shared" si="0"/>
        <v>8</v>
      </c>
      <c r="B21" s="184"/>
      <c r="C21" s="184"/>
      <c r="D21" s="184"/>
      <c r="E21" s="207"/>
      <c r="F21" s="199">
        <v>8</v>
      </c>
      <c r="G21" s="184" t="s">
        <v>176</v>
      </c>
      <c r="H21" s="212">
        <f t="shared" ca="1" si="2"/>
        <v>0.48499999999999999</v>
      </c>
      <c r="I21" s="212">
        <f t="shared" ca="1" si="2"/>
        <v>9.5000000000000001E-2</v>
      </c>
      <c r="J21" s="201">
        <f ca="1">ROUND(H21*I21,4)</f>
        <v>4.6100000000000002E-2</v>
      </c>
      <c r="K21" s="199">
        <f t="shared" si="1"/>
        <v>8</v>
      </c>
      <c r="L21" s="204" t="s">
        <v>184</v>
      </c>
      <c r="M21" s="203"/>
      <c r="N21" s="812">
        <f ca="1">'[114]3.05 G'!$D$20</f>
        <v>0.21</v>
      </c>
      <c r="O21" s="813">
        <f ca="1">ROUND(O20*N21,6)</f>
        <v>0.20045299999999999</v>
      </c>
    </row>
    <row r="22" spans="1:15" ht="14.4" thickBot="1">
      <c r="A22" s="199">
        <f t="shared" si="0"/>
        <v>9</v>
      </c>
      <c r="B22" s="184" t="s">
        <v>157</v>
      </c>
      <c r="C22" s="184"/>
      <c r="D22" s="184"/>
      <c r="E22" s="808">
        <f ca="1">'Gas Def Calc'!O23</f>
        <v>0.75408500000000001</v>
      </c>
      <c r="F22" s="199">
        <v>9</v>
      </c>
      <c r="G22" s="184" t="s">
        <v>185</v>
      </c>
      <c r="H22" s="208">
        <f ca="1">SUM(H19:H21)</f>
        <v>1</v>
      </c>
      <c r="I22" s="209"/>
      <c r="J22" s="811">
        <f ca="1">SUM(J19:J21)</f>
        <v>6.9699999999999998E-2</v>
      </c>
      <c r="K22" s="199">
        <f t="shared" si="1"/>
        <v>9</v>
      </c>
      <c r="L22" s="202"/>
      <c r="M22" s="203"/>
      <c r="N22" s="213"/>
      <c r="O22" s="214"/>
    </row>
    <row r="23" spans="1:15" ht="14.4" thickBot="1">
      <c r="A23" s="199">
        <f t="shared" si="0"/>
        <v>10</v>
      </c>
      <c r="B23" s="215" t="s">
        <v>186</v>
      </c>
      <c r="C23" s="215"/>
      <c r="D23" s="184"/>
      <c r="E23" s="809">
        <f ca="1">ROUND(+E20/E22,0)</f>
        <v>-6956006</v>
      </c>
      <c r="F23" s="188"/>
      <c r="G23" s="188"/>
      <c r="H23" s="188"/>
      <c r="I23" s="188"/>
      <c r="J23" s="188"/>
      <c r="K23" s="199">
        <f t="shared" si="1"/>
        <v>10</v>
      </c>
      <c r="L23" s="202" t="s">
        <v>157</v>
      </c>
      <c r="M23" s="203"/>
      <c r="N23" s="213"/>
      <c r="O23" s="814">
        <f ca="1">O20-O21</f>
        <v>0.75408500000000001</v>
      </c>
    </row>
    <row r="24" spans="1:15" ht="13.2">
      <c r="A24" s="199"/>
      <c r="B24" s="184"/>
      <c r="C24" s="184"/>
      <c r="D24" s="184"/>
      <c r="E24" s="207"/>
      <c r="F24" s="188"/>
      <c r="G24" s="188"/>
      <c r="H24" s="188"/>
      <c r="I24" s="188"/>
      <c r="J24" s="188"/>
      <c r="K24" s="199"/>
      <c r="L24" s="184"/>
      <c r="M24" s="184"/>
      <c r="N24" s="184"/>
      <c r="O24" s="184"/>
    </row>
    <row r="25" spans="1:15" ht="13.5" customHeight="1">
      <c r="A25" s="199"/>
      <c r="B25" s="216"/>
      <c r="C25" s="184"/>
      <c r="D25" s="184"/>
      <c r="F25" s="188"/>
      <c r="G25" s="188"/>
      <c r="H25" s="188"/>
      <c r="I25" s="188"/>
      <c r="J25" s="188"/>
      <c r="K25" s="199"/>
      <c r="L25" s="184"/>
      <c r="M25" s="184"/>
      <c r="N25" s="184"/>
      <c r="O25" s="217"/>
    </row>
    <row r="26" spans="1:15" ht="13.2">
      <c r="A26" s="199"/>
      <c r="B26" s="215"/>
      <c r="C26" s="218"/>
      <c r="D26" s="218"/>
      <c r="F26" s="188"/>
      <c r="G26" s="188"/>
      <c r="H26" s="188"/>
      <c r="I26" s="188"/>
      <c r="J26" s="188"/>
      <c r="K26" s="199"/>
      <c r="L26" s="184"/>
      <c r="M26" s="184"/>
      <c r="N26" s="184"/>
      <c r="O26" s="203"/>
    </row>
    <row r="29" spans="1:15" ht="13.2">
      <c r="E29" s="207">
        <v>0</v>
      </c>
      <c r="F29" s="219" t="s">
        <v>187</v>
      </c>
    </row>
    <row r="30" spans="1:15" ht="13.2">
      <c r="E30" s="200">
        <v>0</v>
      </c>
    </row>
    <row r="34" spans="2:5" ht="13.2">
      <c r="B34" s="187" t="s">
        <v>188</v>
      </c>
      <c r="E34" s="207">
        <v>-52098690</v>
      </c>
    </row>
    <row r="35" spans="2:5" ht="13.2">
      <c r="B35" s="187" t="s">
        <v>189</v>
      </c>
      <c r="E35" s="207">
        <f>-SUM([116]Impacts!U26:X26)</f>
        <v>52055603.322350807</v>
      </c>
    </row>
    <row r="37" spans="2:5" ht="13.8">
      <c r="B37" s="187" t="s">
        <v>190</v>
      </c>
      <c r="E37" s="806">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5F763AAB468E64197F43E07485FDC59" ma:contentTypeVersion="76" ma:contentTypeDescription="" ma:contentTypeScope="" ma:versionID="a42ce634955bef5cf9954c2c02b3c37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2018-05-01T07:00:00+00:00</OpenedDate>
    <SignificantOrder xmlns="dc463f71-b30c-4ab2-9473-d307f9d35888">false</SignificantOrder>
    <Date1 xmlns="dc463f71-b30c-4ab2-9473-d307f9d35888">2018-05-01T07:00:00+00:00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180382</DocketNumber>
    <DelegatedOrder xmlns="dc463f71-b30c-4ab2-9473-d307f9d35888">false</DelegatedOrder>
  </documentManagement>
</p:properties>
</file>

<file path=customXml/itemProps1.xml><?xml version="1.0" encoding="utf-8"?>
<ds:datastoreItem xmlns:ds="http://schemas.openxmlformats.org/officeDocument/2006/customXml" ds:itemID="{998D589D-22CF-4D78-99C9-31306356B034}"/>
</file>

<file path=customXml/itemProps2.xml><?xml version="1.0" encoding="utf-8"?>
<ds:datastoreItem xmlns:ds="http://schemas.openxmlformats.org/officeDocument/2006/customXml" ds:itemID="{A8C111B4-FDA2-4EF2-9876-ADDFDA4E2EC6}"/>
</file>

<file path=customXml/itemProps3.xml><?xml version="1.0" encoding="utf-8"?>
<ds:datastoreItem xmlns:ds="http://schemas.openxmlformats.org/officeDocument/2006/customXml" ds:itemID="{98F54C97-B7DE-432B-87D0-7EB625A3305F}"/>
</file>

<file path=customXml/itemProps4.xml><?xml version="1.0" encoding="utf-8"?>
<ds:datastoreItem xmlns:ds="http://schemas.openxmlformats.org/officeDocument/2006/customXml" ds:itemID="{952C7744-1FF7-4C3B-928F-CDBD3DC9BA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Rate Spread - Margin</vt:lpstr>
      <vt:lpstr>Rate Spread - Gas</vt:lpstr>
      <vt:lpstr>Rate Design Res</vt:lpstr>
      <vt:lpstr>Rate Design C&amp;I</vt:lpstr>
      <vt:lpstr>Rate Design Int &amp; Trans</vt:lpstr>
      <vt:lpstr>Rate Design Rental</vt:lpstr>
      <vt:lpstr>2017GRC Proforma Revenue</vt:lpstr>
      <vt:lpstr>2017GRC Proforma Volume</vt:lpstr>
      <vt:lpstr>Gas Def Calc</vt:lpstr>
      <vt:lpstr>PGA Revenue (Sched 101)</vt:lpstr>
      <vt:lpstr>Norm Rev@2016 PGA Rates</vt:lpstr>
      <vt:lpstr>Rentals at Actual Rates</vt:lpstr>
      <vt:lpstr>COS Results (Procurement Chrg)</vt:lpstr>
      <vt:lpstr>COS Results (Demand Chrg)</vt:lpstr>
      <vt:lpstr>Gas 101 Rates</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'Gas 101 Rates'!Print_Area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Gas'!Print_Area</vt:lpstr>
      <vt:lpstr>'Rate Spread - Margin'!Print_Area</vt:lpstr>
      <vt:lpstr>'Rentals at Actual Rates'!Print_Area</vt:lpstr>
      <vt:lpstr>'2017GRC Proforma Revenue'!Print_Titles</vt:lpstr>
      <vt:lpstr>'Norm Rev@2016 PGA Rates'!Print_Titles</vt:lpstr>
      <vt:lpstr>'Rate Design C&amp;I'!Print_Titles</vt:lpstr>
      <vt:lpstr>'Rate Design Int &amp; Trans'!Print_Titles</vt:lpstr>
      <vt:lpstr>'Rate Design Res'!Print_Titles</vt:lpstr>
      <vt:lpstr>'Rate Spread - Gas'!Print_Titles</vt:lpstr>
      <vt:lpstr>'Rate Spread - Margin'!Print_Titles</vt:lpstr>
      <vt:lpstr>'Rentals at Actual Rates'!Print_Titles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dcterms:created xsi:type="dcterms:W3CDTF">2017-12-08T06:25:08Z</dcterms:created>
  <dcterms:modified xsi:type="dcterms:W3CDTF">2018-04-05T15:39:58Z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0x0101006E56B4D1795A2E4DB2F0B01679ED314A00C5F763AAB468E64197F43E07485FDC59</vt:lpwstr>
  </property>
  <property fmtid="{D5CDD505-2E9C-101B-9397-08002B2CF9AE}" pid="3" name="_docset_NoMedatataSyncRequired">
    <vt:lpwstr>False</vt:lpwstr>
  </property>
  <property fmtid="{D5CDD505-2E9C-101B-9397-08002B2CF9AE}" pid="4" name="IsEFSEC">
    <vt:bool>false</vt:bool>
  </property>
</Properties>
</file>