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WA Decoupling Year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A" localSheetId="0" hidden="1">[1]Inputs!#REF!</definedName>
    <definedName name="__123Graph_A" hidden="1">'[2]OR kWh'!#REF!</definedName>
    <definedName name="__123Graph_B" localSheetId="0" hidden="1">[1]Inputs!#REF!</definedName>
    <definedName name="__123Graph_B" hidden="1">'[2]OR kWh'!#REF!</definedName>
    <definedName name="__123Graph_D" localSheetId="0" hidden="1">[1]Inputs!#REF!</definedName>
    <definedName name="__123Graph_D" hidden="1">'[2]OR kWh'!#REF!</definedName>
    <definedName name="__123Graph_E" hidden="1">[3]Input!$E$22:$E$37</definedName>
    <definedName name="__123Graph_ECURRENT" localSheetId="0" hidden="1">[4]ConsolidatingPL!#REF!</definedName>
    <definedName name="__123Graph_ECURRENT" hidden="1">[4]ConsolidatingPL!#REF!</definedName>
    <definedName name="__123Graph_F" hidden="1">[3]Input!$D$22:$D$37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ex1" localSheetId="0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nscount" hidden="1">1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dsd" localSheetId="0" hidden="1">[5]Inputs!#REF!</definedName>
    <definedName name="dsd" hidden="1">[5]Inputs!#REF!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localSheetId="0" hidden="1">{#N/A,#N/A,FALSE,"Coversheet";#N/A,#N/A,FALSE,"QA"}</definedName>
    <definedName name="lookup" hidden="1">{#N/A,#N/A,FALSE,"Coversheet";#N/A,#N/A,FALSE,"QA"}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0" hidden="1">{#N/A,#N/A,FALSE,"Summ";#N/A,#N/A,FALSE,"General"}</definedName>
    <definedName name="new" hidden="1">{#N/A,#N/A,FALSE,"Summ";#N/A,#N/A,FALSE,"General"}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[1]Inputs!#REF!</definedName>
    <definedName name="PricingInfo" hidden="1">[1]Inputs!#REF!</definedName>
    <definedName name="_xlnm.Print_Area" localSheetId="0">'WA Decoupling Year 2'!$A$1:$V$74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hidden="1">{"YTD-Total",#N/A,FALSE,"Provision"}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[6]Inputs!#REF!</definedName>
    <definedName name="w" hidden="1">[6]Inputs!#REF!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0" hidden="1">{#N/A,#N/A,FALSE,"schA"}</definedName>
    <definedName name="www" hidden="1">{#N/A,#N/A,FALSE,"schA"}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#REF!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2" i="1" l="1"/>
  <c r="V67" i="1"/>
  <c r="V51" i="1"/>
  <c r="V35" i="1"/>
  <c r="V19" i="1"/>
  <c r="K63" i="1" l="1"/>
  <c r="U62" i="1"/>
  <c r="U63" i="1" s="1"/>
  <c r="Q62" i="1"/>
  <c r="Q63" i="1" s="1"/>
  <c r="Q65" i="1" s="1"/>
  <c r="M62" i="1"/>
  <c r="M63" i="1" s="1"/>
  <c r="T62" i="1"/>
  <c r="I62" i="1"/>
  <c r="I63" i="1" s="1"/>
  <c r="E62" i="1"/>
  <c r="H62" i="1" s="1"/>
  <c r="U59" i="1"/>
  <c r="S59" i="1"/>
  <c r="Q59" i="1"/>
  <c r="O59" i="1"/>
  <c r="M59" i="1"/>
  <c r="I59" i="1"/>
  <c r="F58" i="1"/>
  <c r="K59" i="1"/>
  <c r="E58" i="1"/>
  <c r="J59" i="1"/>
  <c r="Q47" i="1"/>
  <c r="K47" i="1"/>
  <c r="I47" i="1"/>
  <c r="Q46" i="1"/>
  <c r="O46" i="1"/>
  <c r="O47" i="1" s="1"/>
  <c r="O49" i="1" s="1"/>
  <c r="U46" i="1"/>
  <c r="U47" i="1" s="1"/>
  <c r="U49" i="1" s="1"/>
  <c r="U51" i="1" s="1"/>
  <c r="I46" i="1"/>
  <c r="H46" i="1"/>
  <c r="E46" i="1"/>
  <c r="J46" i="1" s="1"/>
  <c r="L46" i="1" s="1"/>
  <c r="J47" i="1"/>
  <c r="H47" i="1"/>
  <c r="U43" i="1"/>
  <c r="S43" i="1"/>
  <c r="Q43" i="1"/>
  <c r="O43" i="1"/>
  <c r="M43" i="1"/>
  <c r="I43" i="1"/>
  <c r="K43" i="1"/>
  <c r="E42" i="1"/>
  <c r="T43" i="1"/>
  <c r="R43" i="1"/>
  <c r="P43" i="1"/>
  <c r="N43" i="1"/>
  <c r="L43" i="1"/>
  <c r="J43" i="1"/>
  <c r="J49" i="1" s="1"/>
  <c r="H43" i="1"/>
  <c r="I31" i="1"/>
  <c r="K31" i="1"/>
  <c r="I30" i="1"/>
  <c r="E30" i="1"/>
  <c r="H30" i="1" s="1"/>
  <c r="H31" i="1"/>
  <c r="H33" i="1" s="1"/>
  <c r="U27" i="1"/>
  <c r="S27" i="1"/>
  <c r="O27" i="1"/>
  <c r="K27" i="1"/>
  <c r="E26" i="1"/>
  <c r="T27" i="1"/>
  <c r="R27" i="1"/>
  <c r="Q27" i="1"/>
  <c r="P27" i="1"/>
  <c r="N27" i="1"/>
  <c r="M27" i="1"/>
  <c r="J27" i="1"/>
  <c r="H27" i="1"/>
  <c r="V20" i="1"/>
  <c r="T15" i="1"/>
  <c r="T17" i="1" s="1"/>
  <c r="T19" i="1" s="1"/>
  <c r="T14" i="1"/>
  <c r="R14" i="1"/>
  <c r="R15" i="1" s="1"/>
  <c r="P14" i="1"/>
  <c r="N14" i="1"/>
  <c r="N15" i="1" s="1"/>
  <c r="S14" i="1"/>
  <c r="F14" i="1"/>
  <c r="E14" i="1"/>
  <c r="H14" i="1" s="1"/>
  <c r="P15" i="1"/>
  <c r="K15" i="1"/>
  <c r="H15" i="1"/>
  <c r="T11" i="1"/>
  <c r="S11" i="1"/>
  <c r="P11" i="1"/>
  <c r="O11" i="1"/>
  <c r="L11" i="1"/>
  <c r="K11" i="1"/>
  <c r="F10" i="1"/>
  <c r="E10" i="1"/>
  <c r="U11" i="1"/>
  <c r="R11" i="1"/>
  <c r="Q11" i="1"/>
  <c r="N11" i="1"/>
  <c r="M11" i="1"/>
  <c r="J11" i="1"/>
  <c r="I11" i="1"/>
  <c r="H11" i="1"/>
  <c r="P17" i="1" l="1"/>
  <c r="V11" i="1"/>
  <c r="K17" i="1"/>
  <c r="S15" i="1"/>
  <c r="S17" i="1" s="1"/>
  <c r="S19" i="1" s="1"/>
  <c r="R17" i="1"/>
  <c r="R19" i="1" s="1"/>
  <c r="H17" i="1"/>
  <c r="H34" i="1"/>
  <c r="H35" i="1" s="1"/>
  <c r="K33" i="1"/>
  <c r="N17" i="1"/>
  <c r="V13" i="1"/>
  <c r="I14" i="1"/>
  <c r="M14" i="1"/>
  <c r="M15" i="1" s="1"/>
  <c r="M17" i="1" s="1"/>
  <c r="Q14" i="1"/>
  <c r="U14" i="1"/>
  <c r="I27" i="1"/>
  <c r="Q30" i="1"/>
  <c r="Q31" i="1" s="1"/>
  <c r="Q33" i="1" s="1"/>
  <c r="V52" i="1"/>
  <c r="F42" i="1"/>
  <c r="L47" i="1"/>
  <c r="L49" i="1" s="1"/>
  <c r="F46" i="1"/>
  <c r="M46" i="1"/>
  <c r="M47" i="1" s="1"/>
  <c r="M49" i="1" s="1"/>
  <c r="H49" i="1"/>
  <c r="J14" i="1"/>
  <c r="J31" i="1"/>
  <c r="J33" i="1" s="1"/>
  <c r="N31" i="1"/>
  <c r="N33" i="1" s="1"/>
  <c r="V29" i="1"/>
  <c r="T30" i="1"/>
  <c r="P30" i="1"/>
  <c r="P31" i="1" s="1"/>
  <c r="P33" i="1" s="1"/>
  <c r="R30" i="1"/>
  <c r="R31" i="1" s="1"/>
  <c r="R33" i="1" s="1"/>
  <c r="R35" i="1" s="1"/>
  <c r="N30" i="1"/>
  <c r="S30" i="1"/>
  <c r="S31" i="1" s="1"/>
  <c r="S33" i="1" s="1"/>
  <c r="S35" i="1" s="1"/>
  <c r="I49" i="1"/>
  <c r="Q49" i="1"/>
  <c r="H59" i="1"/>
  <c r="P59" i="1"/>
  <c r="T59" i="1"/>
  <c r="L59" i="1"/>
  <c r="I65" i="1"/>
  <c r="U65" i="1"/>
  <c r="U67" i="1" s="1"/>
  <c r="O14" i="1"/>
  <c r="O15" i="1" s="1"/>
  <c r="O17" i="1" s="1"/>
  <c r="I15" i="1"/>
  <c r="I17" i="1" s="1"/>
  <c r="Q15" i="1"/>
  <c r="Q17" i="1" s="1"/>
  <c r="U15" i="1"/>
  <c r="U17" i="1" s="1"/>
  <c r="U19" i="1" s="1"/>
  <c r="V27" i="1"/>
  <c r="L27" i="1"/>
  <c r="M30" i="1"/>
  <c r="M31" i="1" s="1"/>
  <c r="M33" i="1" s="1"/>
  <c r="U30" i="1"/>
  <c r="U31" i="1" s="1"/>
  <c r="U33" i="1" s="1"/>
  <c r="U35" i="1" s="1"/>
  <c r="V45" i="1"/>
  <c r="K49" i="1"/>
  <c r="K65" i="1"/>
  <c r="F26" i="1"/>
  <c r="V36" i="1"/>
  <c r="L31" i="1"/>
  <c r="L33" i="1" s="1"/>
  <c r="T31" i="1"/>
  <c r="T33" i="1" s="1"/>
  <c r="T35" i="1" s="1"/>
  <c r="F30" i="1"/>
  <c r="O30" i="1"/>
  <c r="O31" i="1" s="1"/>
  <c r="O33" i="1" s="1"/>
  <c r="I33" i="1"/>
  <c r="V43" i="1"/>
  <c r="R46" i="1"/>
  <c r="R47" i="1" s="1"/>
  <c r="R49" i="1" s="1"/>
  <c r="R51" i="1" s="1"/>
  <c r="N46" i="1"/>
  <c r="N47" i="1" s="1"/>
  <c r="N49" i="1" s="1"/>
  <c r="T46" i="1"/>
  <c r="T47" i="1" s="1"/>
  <c r="T49" i="1" s="1"/>
  <c r="T51" i="1" s="1"/>
  <c r="P46" i="1"/>
  <c r="P47" i="1" s="1"/>
  <c r="P49" i="1" s="1"/>
  <c r="S46" i="1"/>
  <c r="S47" i="1" s="1"/>
  <c r="S49" i="1" s="1"/>
  <c r="S51" i="1" s="1"/>
  <c r="N63" i="1"/>
  <c r="V61" i="1"/>
  <c r="M65" i="1"/>
  <c r="J30" i="1"/>
  <c r="L30" i="1" s="1"/>
  <c r="N59" i="1"/>
  <c r="R59" i="1"/>
  <c r="J62" i="1"/>
  <c r="L62" i="1" s="1"/>
  <c r="L63" i="1" s="1"/>
  <c r="L65" i="1" s="1"/>
  <c r="N62" i="1"/>
  <c r="R62" i="1"/>
  <c r="R63" i="1" s="1"/>
  <c r="R65" i="1" s="1"/>
  <c r="R67" i="1" s="1"/>
  <c r="H63" i="1"/>
  <c r="P63" i="1"/>
  <c r="P65" i="1" s="1"/>
  <c r="T63" i="1"/>
  <c r="T65" i="1" s="1"/>
  <c r="T67" i="1" s="1"/>
  <c r="V68" i="1"/>
  <c r="F62" i="1"/>
  <c r="O62" i="1"/>
  <c r="O63" i="1" s="1"/>
  <c r="O65" i="1" s="1"/>
  <c r="S62" i="1"/>
  <c r="S63" i="1" s="1"/>
  <c r="S65" i="1" s="1"/>
  <c r="S67" i="1" s="1"/>
  <c r="P62" i="1"/>
  <c r="V33" i="1" l="1"/>
  <c r="T72" i="1"/>
  <c r="I34" i="1"/>
  <c r="I35" i="1" s="1"/>
  <c r="H65" i="1"/>
  <c r="N65" i="1"/>
  <c r="V31" i="1"/>
  <c r="S72" i="1"/>
  <c r="H18" i="1"/>
  <c r="J63" i="1"/>
  <c r="J65" i="1" s="1"/>
  <c r="H50" i="1"/>
  <c r="V49" i="1"/>
  <c r="H51" i="1"/>
  <c r="U72" i="1"/>
  <c r="V59" i="1"/>
  <c r="J15" i="1"/>
  <c r="J17" i="1" s="1"/>
  <c r="V17" i="1" s="1"/>
  <c r="L14" i="1"/>
  <c r="L15" i="1" s="1"/>
  <c r="L17" i="1" s="1"/>
  <c r="V15" i="1"/>
  <c r="V47" i="1"/>
  <c r="R72" i="1"/>
  <c r="J34" i="1" l="1"/>
  <c r="J35" i="1" s="1"/>
  <c r="V63" i="1"/>
  <c r="I51" i="1"/>
  <c r="I50" i="1"/>
  <c r="H19" i="1"/>
  <c r="H66" i="1"/>
  <c r="H67" i="1" s="1"/>
  <c r="V65" i="1"/>
  <c r="I66" i="1" l="1"/>
  <c r="I67" i="1" s="1"/>
  <c r="K34" i="1"/>
  <c r="K35" i="1" s="1"/>
  <c r="H72" i="1"/>
  <c r="I18" i="1"/>
  <c r="J50" i="1"/>
  <c r="L34" i="1" l="1"/>
  <c r="L35" i="1" s="1"/>
  <c r="J66" i="1"/>
  <c r="J67" i="1" s="1"/>
  <c r="I19" i="1"/>
  <c r="J51" i="1"/>
  <c r="K66" i="1" l="1"/>
  <c r="K67" i="1" s="1"/>
  <c r="M35" i="1"/>
  <c r="M34" i="1"/>
  <c r="K50" i="1"/>
  <c r="I72" i="1"/>
  <c r="J18" i="1"/>
  <c r="J19" i="1"/>
  <c r="L66" i="1" l="1"/>
  <c r="L67" i="1" s="1"/>
  <c r="N34" i="1"/>
  <c r="N35" i="1" s="1"/>
  <c r="K19" i="1"/>
  <c r="K18" i="1"/>
  <c r="J72" i="1"/>
  <c r="K51" i="1"/>
  <c r="O34" i="1" l="1"/>
  <c r="O35" i="1" s="1"/>
  <c r="M66" i="1"/>
  <c r="M67" i="1" s="1"/>
  <c r="L50" i="1"/>
  <c r="L51" i="1"/>
  <c r="K72" i="1"/>
  <c r="L19" i="1"/>
  <c r="L18" i="1"/>
  <c r="N66" i="1" l="1"/>
  <c r="N67" i="1" s="1"/>
  <c r="L72" i="1"/>
  <c r="M18" i="1"/>
  <c r="M19" i="1" s="1"/>
  <c r="M50" i="1"/>
  <c r="M51" i="1" s="1"/>
  <c r="M72" i="1" l="1"/>
  <c r="N18" i="1"/>
  <c r="N19" i="1"/>
  <c r="V34" i="1"/>
  <c r="N50" i="1"/>
  <c r="N51" i="1"/>
  <c r="O66" i="1"/>
  <c r="O67" i="1"/>
  <c r="Q35" i="1" l="1"/>
  <c r="O50" i="1"/>
  <c r="O51" i="1" s="1"/>
  <c r="O18" i="1"/>
  <c r="O19" i="1" s="1"/>
  <c r="N72" i="1"/>
  <c r="O72" i="1" l="1"/>
  <c r="V66" i="1"/>
  <c r="V50" i="1" l="1"/>
  <c r="P72" i="1"/>
  <c r="V18" i="1"/>
  <c r="Q67" i="1"/>
  <c r="Q72" i="1" l="1"/>
</calcChain>
</file>

<file path=xl/sharedStrings.xml><?xml version="1.0" encoding="utf-8"?>
<sst xmlns="http://schemas.openxmlformats.org/spreadsheetml/2006/main" count="205" uniqueCount="74">
  <si>
    <t>Washington Decoupling Mechanism Calculation</t>
  </si>
  <si>
    <t>Base for 9/15/16</t>
  </si>
  <si>
    <t>Base for 9/15/17</t>
  </si>
  <si>
    <t>ACTUAL 12 mo ending</t>
  </si>
  <si>
    <t>Calendar Year 2017</t>
  </si>
  <si>
    <t>Calendar Year 2018</t>
  </si>
  <si>
    <t xml:space="preserve"> </t>
  </si>
  <si>
    <t>Deferral Year 2</t>
  </si>
  <si>
    <t>Line No.</t>
  </si>
  <si>
    <t>Calculation</t>
  </si>
  <si>
    <t>July</t>
  </si>
  <si>
    <t>August</t>
  </si>
  <si>
    <t>September 1-14</t>
  </si>
  <si>
    <t>September 15-30</t>
  </si>
  <si>
    <t xml:space="preserve">October-Pre </t>
  </si>
  <si>
    <t>October-Post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</si>
  <si>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</si>
  <si>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</si>
  <si>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</si>
  <si>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</si>
  <si>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</si>
  <si>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</si>
  <si>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</si>
  <si>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</si>
  <si>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</si>
  <si>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</si>
  <si>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</si>
  <si>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</si>
  <si>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</si>
  <si>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</si>
  <si>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</si>
  <si>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</si>
  <si>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</si>
  <si>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</si>
  <si>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</si>
  <si>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</si>
  <si>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</si>
  <si>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</si>
  <si>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</si>
  <si>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</si>
  <si>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</si>
  <si>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</si>
  <si>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</si>
  <si>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</si>
  <si>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</si>
  <si>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</si>
  <si>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SCH. 16 - Residential</t>
  </si>
  <si>
    <t>Avg Customers</t>
  </si>
  <si>
    <t>Decoupled Revenue per Customer</t>
  </si>
  <si>
    <t>Allowed Decoupled Revenue</t>
  </si>
  <si>
    <t>(1)*(2)</t>
  </si>
  <si>
    <t>Actual kWh</t>
  </si>
  <si>
    <t>Decoupled Revenue per kWh Rate</t>
  </si>
  <si>
    <t>Actual Decoupled Revenue</t>
  </si>
  <si>
    <t>(4)*(5)</t>
  </si>
  <si>
    <r>
      <t xml:space="preserve">Deferral - </t>
    </r>
    <r>
      <rPr>
        <b/>
        <sz val="12"/>
        <color rgb="FFFF0000"/>
        <rFont val="Calibri"/>
        <family val="2"/>
        <scheme val="minor"/>
      </rPr>
      <t>(Surcharge)</t>
    </r>
    <r>
      <rPr>
        <b/>
        <sz val="12"/>
        <rFont val="Calibri"/>
        <family val="2"/>
        <scheme val="minor"/>
      </rPr>
      <t>/Sur-credit</t>
    </r>
  </si>
  <si>
    <t>(6)-(3)</t>
  </si>
  <si>
    <t>Interest on Deferral*</t>
  </si>
  <si>
    <t>Cumulative Deferral</t>
  </si>
  <si>
    <t>(7)+(8)</t>
  </si>
  <si>
    <t xml:space="preserve">2.5 % Deferral Trigger </t>
  </si>
  <si>
    <t>Trigger Threshold met?</t>
  </si>
  <si>
    <t>YES</t>
  </si>
  <si>
    <t>5% Cap</t>
  </si>
  <si>
    <t>5% Cap met?</t>
  </si>
  <si>
    <t>NO</t>
  </si>
  <si>
    <t>SCH. 24 - Small General Service (&lt;100 kW)</t>
  </si>
  <si>
    <t>Interest on Deferral</t>
  </si>
  <si>
    <t>SCH. 36 - Large General Service (&gt;100 kW, &lt;1,000 kW)</t>
  </si>
  <si>
    <t>SCH. 40 - Irrigation</t>
  </si>
  <si>
    <t>*Monthly FERC rate</t>
  </si>
  <si>
    <t>ck formulas</t>
  </si>
  <si>
    <t>FERC rate</t>
  </si>
  <si>
    <t xml:space="preserve">February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</si>
</sst>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0_);_(* \(#,##0.00\);_(* &quot;-&quot;_);_(@_)"/>
    <numFmt numFmtId="169" formatCode="_(&quot;$&quot;* #,##0.00000_);_(&quot;$&quot;* \(#,##0.00000\);_(&quot;$&quot;* &quot;-&quot;??_);_(@_)"/>
    <numFmt numFmtId="170" formatCode="#,##0.0000_);\(#,##0.000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WISS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Arial MT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i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4" fillId="0" borderId="0"/>
  </cellStyleXfs>
  <cellXfs count="79">
    <xf numFmtId="0" fontId="0" fillId="0" borderId="0" xfId="0"/>
    <xf numFmtId="0" fontId="3" fillId="0" borderId="0" xfId="2" applyNumberFormat="1" applyFont="1"/>
    <xf numFmtId="0" fontId="4" fillId="0" borderId="0" xfId="2" applyNumberFormat="1" applyFont="1"/>
    <xf numFmtId="41" fontId="4" fillId="0" borderId="0" xfId="2" applyFont="1"/>
    <xf numFmtId="0" fontId="5" fillId="0" borderId="0" xfId="3" applyFont="1"/>
    <xf numFmtId="0" fontId="6" fillId="0" borderId="0" xfId="2" applyNumberFormat="1" applyFont="1" applyAlignment="1">
      <alignment horizontal="centerContinuous"/>
    </xf>
    <xf numFmtId="0" fontId="3" fillId="0" borderId="0" xfId="2" applyNumberFormat="1" applyFont="1" applyFill="1"/>
    <xf numFmtId="0" fontId="4" fillId="0" borderId="0" xfId="2" applyNumberFormat="1" applyFont="1" applyFill="1"/>
    <xf numFmtId="41" fontId="7" fillId="0" borderId="0" xfId="2" applyFont="1" applyAlignment="1">
      <alignment horizontal="center"/>
    </xf>
    <xf numFmtId="41" fontId="3" fillId="0" borderId="0" xfId="2" applyFont="1" applyFill="1" applyAlignment="1">
      <alignment horizontal="center"/>
    </xf>
    <xf numFmtId="0" fontId="3" fillId="0" borderId="0" xfId="2" applyNumberFormat="1" applyFont="1" applyBorder="1" applyAlignment="1">
      <alignment horizontal="right"/>
    </xf>
    <xf numFmtId="164" fontId="4" fillId="0" borderId="0" xfId="2" applyNumberFormat="1" applyFont="1" applyFill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5" fillId="0" borderId="0" xfId="3" applyFont="1" applyFill="1"/>
    <xf numFmtId="164" fontId="3" fillId="0" borderId="3" xfId="2" applyNumberFormat="1" applyFont="1" applyBorder="1" applyAlignment="1">
      <alignment horizontal="centerContinuous"/>
    </xf>
    <xf numFmtId="164" fontId="4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right"/>
    </xf>
    <xf numFmtId="41" fontId="4" fillId="0" borderId="4" xfId="2" applyFont="1" applyFill="1" applyBorder="1" applyAlignment="1">
      <alignment horizontal="center"/>
    </xf>
    <xf numFmtId="164" fontId="4" fillId="0" borderId="4" xfId="2" quotePrefix="1" applyNumberFormat="1" applyFont="1" applyBorder="1" applyAlignment="1">
      <alignment horizontal="center"/>
    </xf>
    <xf numFmtId="164" fontId="4" fillId="0" borderId="2" xfId="2" applyNumberFormat="1" applyFont="1" applyBorder="1" applyAlignment="1">
      <alignment horizontal="center"/>
    </xf>
    <xf numFmtId="0" fontId="4" fillId="0" borderId="0" xfId="2" quotePrefix="1" applyNumberFormat="1" applyFont="1" applyAlignment="1">
      <alignment horizontal="center"/>
    </xf>
    <xf numFmtId="164" fontId="4" fillId="0" borderId="0" xfId="2" quotePrefix="1" applyNumberFormat="1" applyFont="1" applyBorder="1" applyAlignment="1">
      <alignment horizontal="center"/>
    </xf>
    <xf numFmtId="0" fontId="4" fillId="0" borderId="0" xfId="2" quotePrefix="1" applyNumberFormat="1" applyFont="1" applyBorder="1" applyAlignment="1">
      <alignment horizontal="center"/>
    </xf>
    <xf numFmtId="41" fontId="4" fillId="0" borderId="0" xfId="2" quotePrefix="1" applyFont="1" applyFill="1" applyBorder="1" applyAlignment="1">
      <alignment horizontal="center"/>
    </xf>
    <xf numFmtId="165" fontId="4" fillId="0" borderId="0" xfId="4" applyNumberFormat="1" applyFont="1" applyBorder="1"/>
    <xf numFmtId="0" fontId="3" fillId="0" borderId="0" xfId="2" applyNumberFormat="1" applyFont="1" applyAlignment="1">
      <alignment horizontal="right"/>
    </xf>
    <xf numFmtId="0" fontId="3" fillId="0" borderId="0" xfId="2" applyNumberFormat="1" applyFont="1" applyFill="1" applyBorder="1" applyAlignment="1">
      <alignment horizontal="center"/>
    </xf>
    <xf numFmtId="1" fontId="9" fillId="0" borderId="0" xfId="5" applyNumberFormat="1" applyFont="1" applyFill="1" applyAlignment="1" applyProtection="1">
      <alignment horizontal="center"/>
    </xf>
    <xf numFmtId="41" fontId="4" fillId="0" borderId="0" xfId="2" quotePrefix="1" applyFont="1" applyBorder="1" applyAlignment="1">
      <alignment horizontal="center"/>
    </xf>
    <xf numFmtId="0" fontId="4" fillId="0" borderId="0" xfId="2" applyNumberFormat="1" applyFont="1" applyFill="1" applyAlignment="1">
      <alignment horizontal="right"/>
    </xf>
    <xf numFmtId="41" fontId="4" fillId="0" borderId="0" xfId="2" applyFont="1" applyFill="1" applyBorder="1"/>
    <xf numFmtId="41" fontId="4" fillId="0" borderId="0" xfId="2" applyFont="1" applyBorder="1" applyAlignment="1">
      <alignment horizontal="right"/>
    </xf>
    <xf numFmtId="166" fontId="5" fillId="0" borderId="0" xfId="6" applyNumberFormat="1" applyFont="1" applyFill="1" applyBorder="1"/>
    <xf numFmtId="0" fontId="4" fillId="0" borderId="0" xfId="2" applyNumberFormat="1" applyFont="1" applyAlignment="1">
      <alignment horizontal="right"/>
    </xf>
    <xf numFmtId="44" fontId="4" fillId="0" borderId="0" xfId="7" applyNumberFormat="1" applyFont="1" applyFill="1" applyBorder="1"/>
    <xf numFmtId="167" fontId="4" fillId="0" borderId="0" xfId="7" applyNumberFormat="1" applyFont="1" applyBorder="1"/>
    <xf numFmtId="44" fontId="7" fillId="0" borderId="0" xfId="7" applyNumberFormat="1" applyFont="1" applyBorder="1"/>
    <xf numFmtId="44" fontId="7" fillId="0" borderId="0" xfId="7" applyFont="1" applyBorder="1"/>
    <xf numFmtId="44" fontId="12" fillId="0" borderId="0" xfId="7" applyNumberFormat="1" applyFont="1" applyBorder="1"/>
    <xf numFmtId="167" fontId="4" fillId="0" borderId="0" xfId="7" applyNumberFormat="1" applyFont="1" applyFill="1" applyBorder="1"/>
    <xf numFmtId="167" fontId="4" fillId="0" borderId="0" xfId="7" quotePrefix="1" applyNumberFormat="1" applyFont="1" applyBorder="1" applyAlignment="1">
      <alignment horizontal="center"/>
    </xf>
    <xf numFmtId="41" fontId="4" fillId="0" borderId="0" xfId="2" applyFont="1" applyBorder="1" applyAlignment="1">
      <alignment horizontal="center"/>
    </xf>
    <xf numFmtId="168" fontId="4" fillId="0" borderId="0" xfId="2" applyNumberFormat="1" applyFont="1"/>
    <xf numFmtId="41" fontId="4" fillId="0" borderId="0" xfId="2" applyFont="1" applyFill="1"/>
    <xf numFmtId="169" fontId="4" fillId="0" borderId="0" xfId="7" applyNumberFormat="1" applyFont="1" applyFill="1" applyBorder="1"/>
    <xf numFmtId="169" fontId="4" fillId="0" borderId="0" xfId="7" applyNumberFormat="1" applyFont="1" applyBorder="1"/>
    <xf numFmtId="169" fontId="7" fillId="0" borderId="0" xfId="7" applyNumberFormat="1" applyFont="1" applyBorder="1"/>
    <xf numFmtId="167" fontId="4" fillId="0" borderId="0" xfId="7" quotePrefix="1" applyNumberFormat="1" applyFont="1" applyAlignment="1">
      <alignment horizontal="center"/>
    </xf>
    <xf numFmtId="167" fontId="4" fillId="0" borderId="0" xfId="7" applyNumberFormat="1" applyFont="1"/>
    <xf numFmtId="41" fontId="3" fillId="0" borderId="0" xfId="2" applyFont="1" applyFill="1" applyBorder="1"/>
    <xf numFmtId="42" fontId="3" fillId="0" borderId="0" xfId="8" applyNumberFormat="1" applyFont="1" applyFill="1" applyBorder="1" applyAlignment="1">
      <alignment horizontal="center"/>
    </xf>
    <xf numFmtId="42" fontId="4" fillId="0" borderId="0" xfId="8" quotePrefix="1" applyNumberFormat="1" applyFont="1" applyFill="1" applyAlignment="1">
      <alignment horizontal="center"/>
    </xf>
    <xf numFmtId="42" fontId="4" fillId="0" borderId="0" xfId="8" applyNumberFormat="1" applyFont="1" applyFill="1"/>
    <xf numFmtId="42" fontId="3" fillId="0" borderId="0" xfId="8" applyNumberFormat="1" applyFont="1" applyFill="1"/>
    <xf numFmtId="0" fontId="4" fillId="0" borderId="0" xfId="2" applyNumberFormat="1" applyFont="1" applyBorder="1"/>
    <xf numFmtId="42" fontId="4" fillId="0" borderId="0" xfId="8" quotePrefix="1" applyNumberFormat="1" applyFont="1" applyFill="1" applyBorder="1" applyAlignment="1">
      <alignment horizontal="center"/>
    </xf>
    <xf numFmtId="42" fontId="3" fillId="0" borderId="0" xfId="8" applyNumberFormat="1" applyFont="1" applyFill="1" applyBorder="1"/>
    <xf numFmtId="42" fontId="13" fillId="0" borderId="0" xfId="8" applyNumberFormat="1" applyFont="1" applyFill="1" applyBorder="1"/>
    <xf numFmtId="0" fontId="4" fillId="0" borderId="4" xfId="2" applyNumberFormat="1" applyFont="1" applyBorder="1"/>
    <xf numFmtId="41" fontId="4" fillId="0" borderId="4" xfId="2" quotePrefix="1" applyFont="1" applyBorder="1" applyAlignment="1">
      <alignment horizontal="center"/>
    </xf>
    <xf numFmtId="42" fontId="3" fillId="0" borderId="4" xfId="8" applyNumberFormat="1" applyFont="1" applyFill="1" applyBorder="1" applyAlignment="1">
      <alignment horizontal="center"/>
    </xf>
    <xf numFmtId="42" fontId="4" fillId="0" borderId="4" xfId="8" quotePrefix="1" applyNumberFormat="1" applyFont="1" applyFill="1" applyBorder="1" applyAlignment="1">
      <alignment horizontal="center"/>
    </xf>
    <xf numFmtId="42" fontId="3" fillId="0" borderId="4" xfId="8" applyNumberFormat="1" applyFont="1" applyFill="1" applyBorder="1"/>
    <xf numFmtId="0" fontId="4" fillId="0" borderId="0" xfId="2" applyNumberFormat="1" applyFont="1" applyBorder="1" applyAlignment="1">
      <alignment horizontal="center"/>
    </xf>
    <xf numFmtId="0" fontId="3" fillId="0" borderId="0" xfId="2" applyNumberFormat="1" applyFont="1" applyBorder="1"/>
    <xf numFmtId="0" fontId="3" fillId="0" borderId="4" xfId="2" applyNumberFormat="1" applyFont="1" applyBorder="1"/>
    <xf numFmtId="0" fontId="4" fillId="0" borderId="0" xfId="2" quotePrefix="1" applyNumberFormat="1" applyFont="1" applyBorder="1"/>
    <xf numFmtId="166" fontId="5" fillId="0" borderId="0" xfId="1" applyNumberFormat="1" applyFont="1"/>
    <xf numFmtId="170" fontId="4" fillId="0" borderId="0" xfId="8" quotePrefix="1" applyNumberFormat="1" applyFont="1" applyFill="1" applyBorder="1" applyAlignment="1">
      <alignment horizontal="center"/>
    </xf>
    <xf numFmtId="0" fontId="5" fillId="0" borderId="0" xfId="3" applyNumberFormat="1" applyFont="1"/>
    <xf numFmtId="0" fontId="5" fillId="2" borderId="1" xfId="3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/>
    </xf>
    <xf numFmtId="0" fontId="5" fillId="3" borderId="2" xfId="3" applyFont="1" applyFill="1" applyBorder="1" applyAlignment="1">
      <alignment horizontal="center"/>
    </xf>
    <xf numFmtId="0" fontId="5" fillId="3" borderId="3" xfId="3" applyFont="1" applyFill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164" fontId="3" fillId="0" borderId="3" xfId="2" applyNumberFormat="1" applyFont="1" applyBorder="1" applyAlignment="1">
      <alignment horizontal="center"/>
    </xf>
  </cellXfs>
  <cellStyles count="9">
    <cellStyle name="Comma" xfId="1" builtinId="3"/>
    <cellStyle name="Comma 2 2" xfId="6"/>
    <cellStyle name="Currency 28" xfId="7"/>
    <cellStyle name="Normal" xfId="0" builtinId="0"/>
    <cellStyle name="Normal 15 8" xfId="2"/>
    <cellStyle name="Normal 159" xfId="8"/>
    <cellStyle name="Normal 2" xfId="5"/>
    <cellStyle name="Normal 3 2" xfId="3"/>
    <cellStyle name="Percent 2 2" xfId="4"/>
  </cellStyles>
  <dxfs count="1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Decoupling%20Mechanism\Washington\RECOV16%20-%20thru%20Oct%20w%20Decoupl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92"/>
  <sheetViews>
    <sheetView tabSelected="1" view="pageBreakPreview" zoomScale="90" zoomScaleNormal="70" zoomScaleSheetLayoutView="90" workbookViewId="0">
      <pane ySplit="6" topLeftCell="A7" activePane="bottomLeft" state="frozen"/>
      <selection activeCell="H8064" sqref="H8064:H8066"/>
      <selection pane="bottomLeft" activeCell="B1" sqref="B1"/>
    </sheetView>
  </sheetViews>
  <sheetFormatPr defaultRowHeight="15.75"/>
  <cols>
    <col min="1" max="1" width="1.7109375" style="69" customWidth="1"/>
    <col min="2" max="2" width="5.7109375" style="69" customWidth="1"/>
    <col min="3" max="3" width="8.5703125" style="4" bestFit="1" customWidth="1"/>
    <col min="4" max="4" width="35" style="69" customWidth="1"/>
    <col min="5" max="6" width="17.5703125" style="4" customWidth="1"/>
    <col min="7" max="7" width="13.28515625" style="4" bestFit="1" customWidth="1"/>
    <col min="8" max="9" width="14" style="4" bestFit="1" customWidth="1"/>
    <col min="10" max="10" width="15.7109375" style="4" bestFit="1" customWidth="1"/>
    <col min="11" max="11" width="16.85546875" style="4" bestFit="1" customWidth="1"/>
    <col min="12" max="16" width="14" style="4" bestFit="1" customWidth="1"/>
    <col min="17" max="17" width="15.140625" style="4" bestFit="1" customWidth="1"/>
    <col min="18" max="21" width="14" style="4" bestFit="1" customWidth="1"/>
    <col min="22" max="22" width="15.7109375" style="4" bestFit="1" customWidth="1"/>
    <col min="23" max="16384" width="9.140625" style="4"/>
  </cols>
  <sheetData>
    <row r="1" spans="1:22">
      <c r="A1" s="1"/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2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>
      <c r="A3" s="6"/>
      <c r="B3" s="7"/>
      <c r="C3" s="8"/>
      <c r="D3" s="7"/>
      <c r="E3" s="9" t="s">
        <v>1</v>
      </c>
      <c r="F3" s="9" t="s">
        <v>2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>
      <c r="A4" s="6"/>
      <c r="B4" s="7"/>
      <c r="C4" s="3"/>
      <c r="D4" s="10" t="s">
        <v>3</v>
      </c>
      <c r="E4" s="11">
        <v>42185</v>
      </c>
      <c r="F4" s="11">
        <v>42185</v>
      </c>
      <c r="G4" s="3"/>
      <c r="H4" s="70" t="s">
        <v>4</v>
      </c>
      <c r="I4" s="71"/>
      <c r="J4" s="71"/>
      <c r="K4" s="71"/>
      <c r="L4" s="71"/>
      <c r="M4" s="71"/>
      <c r="N4" s="71"/>
      <c r="O4" s="72"/>
      <c r="P4" s="73" t="s">
        <v>5</v>
      </c>
      <c r="Q4" s="74"/>
      <c r="R4" s="74"/>
      <c r="S4" s="74"/>
      <c r="T4" s="74"/>
      <c r="U4" s="75"/>
    </row>
    <row r="5" spans="1:22">
      <c r="A5" s="2"/>
      <c r="B5" s="1"/>
      <c r="C5" s="12"/>
      <c r="D5" s="10" t="s">
        <v>6</v>
      </c>
      <c r="E5" s="13"/>
      <c r="F5" s="13"/>
      <c r="G5" s="12"/>
      <c r="H5" s="76" t="s">
        <v>7</v>
      </c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8"/>
      <c r="V5" s="14"/>
    </row>
    <row r="6" spans="1:22">
      <c r="A6" s="2"/>
      <c r="B6" s="2"/>
      <c r="C6" s="15" t="s">
        <v>8</v>
      </c>
      <c r="D6" s="16" t="s">
        <v>6</v>
      </c>
      <c r="E6" s="17" t="s">
        <v>6</v>
      </c>
      <c r="F6" s="17" t="s">
        <v>6</v>
      </c>
      <c r="G6" s="15" t="s">
        <v>9</v>
      </c>
      <c r="H6" s="15" t="s">
        <v>10</v>
      </c>
      <c r="I6" s="15" t="s">
        <v>11</v>
      </c>
      <c r="J6" s="18" t="s">
        <v>12</v>
      </c>
      <c r="K6" s="18" t="s">
        <v>13</v>
      </c>
      <c r="L6" s="15" t="s">
        <v>14</v>
      </c>
      <c r="M6" s="15" t="s">
        <v>15</v>
      </c>
      <c r="N6" s="15" t="s">
        <v>16</v>
      </c>
      <c r="O6" s="15" t="s">
        <v>17</v>
      </c>
      <c r="P6" s="15" t="s">
        <v>18</v>
      </c>
      <c r="Q6" s="15" t="s">
        <v>19</v>
      </c>
      <c r="R6" s="15" t="s">
        <v>20</v>
      </c>
      <c r="S6" s="15" t="s">
        <v>21</v>
      </c>
      <c r="T6" s="15" t="s">
        <v>22</v>
      </c>
      <c r="U6" s="15" t="s">
        <v>23</v>
      </c>
      <c r="V6" s="19" t="s">
        <v>24</v>
      </c>
    </row>
    <row r="7" spans="1:22">
      <c r="A7" s="2"/>
      <c r="B7" s="20" t="s">
        <v>25</v>
      </c>
      <c r="C7" s="21" t="s">
        <v>26</v>
      </c>
      <c r="D7" s="22" t="s">
        <v>27</v>
      </c>
      <c r="E7" s="23" t="s">
        <v>28</v>
      </c>
      <c r="F7" s="23" t="s">
        <v>29</v>
      </c>
      <c r="G7" s="21" t="s">
        <v>30</v>
      </c>
      <c r="H7" s="21" t="s">
        <v>31</v>
      </c>
      <c r="I7" s="21" t="s">
        <v>32</v>
      </c>
      <c r="J7" s="21" t="s">
        <v>33</v>
      </c>
      <c r="K7" s="21" t="s">
        <v>34</v>
      </c>
      <c r="L7" s="21" t="s">
        <v>35</v>
      </c>
      <c r="M7" s="21" t="s">
        <v>36</v>
      </c>
      <c r="N7" s="21" t="s">
        <v>37</v>
      </c>
      <c r="O7" s="21" t="s">
        <v>38</v>
      </c>
      <c r="P7" s="21" t="s">
        <v>39</v>
      </c>
      <c r="Q7" s="21" t="s">
        <v>40</v>
      </c>
      <c r="R7" s="21" t="s">
        <v>41</v>
      </c>
      <c r="S7" s="21" t="s">
        <v>42</v>
      </c>
      <c r="T7" s="21" t="s">
        <v>43</v>
      </c>
      <c r="U7" s="21" t="s">
        <v>44</v>
      </c>
      <c r="V7" s="21" t="s">
        <v>45</v>
      </c>
    </row>
    <row r="8" spans="1:22">
      <c r="A8" s="2"/>
      <c r="B8" s="1" t="s">
        <v>46</v>
      </c>
      <c r="C8" s="24"/>
      <c r="D8" s="25"/>
      <c r="E8" s="26"/>
      <c r="F8" s="26"/>
      <c r="G8" s="24"/>
      <c r="H8" s="27">
        <v>201707</v>
      </c>
      <c r="I8" s="27">
        <v>201708</v>
      </c>
      <c r="J8" s="27">
        <v>201709</v>
      </c>
      <c r="K8" s="27">
        <v>201709</v>
      </c>
      <c r="L8" s="27">
        <v>201710</v>
      </c>
      <c r="M8" s="27">
        <v>201710</v>
      </c>
      <c r="N8" s="27">
        <v>201711</v>
      </c>
      <c r="O8" s="27">
        <v>201712</v>
      </c>
      <c r="P8" s="27">
        <v>201801</v>
      </c>
      <c r="Q8" s="27">
        <v>201802</v>
      </c>
      <c r="R8" s="27">
        <v>201803</v>
      </c>
      <c r="S8" s="27">
        <v>201804</v>
      </c>
      <c r="T8" s="27">
        <v>201805</v>
      </c>
      <c r="U8" s="27">
        <v>201806</v>
      </c>
      <c r="V8" s="24"/>
    </row>
    <row r="9" spans="1:22">
      <c r="A9" s="2"/>
      <c r="B9" s="2"/>
      <c r="C9" s="28" t="s">
        <v>25</v>
      </c>
      <c r="D9" s="29" t="s">
        <v>47</v>
      </c>
      <c r="E9" s="30">
        <v>105258.64978493931</v>
      </c>
      <c r="F9" s="30">
        <v>105258.64978493931</v>
      </c>
      <c r="G9" s="31"/>
      <c r="H9" s="32">
        <v>107013</v>
      </c>
      <c r="I9" s="32">
        <v>106899</v>
      </c>
      <c r="J9" s="32">
        <v>92185.200000000012</v>
      </c>
      <c r="K9" s="32">
        <v>14787.8</v>
      </c>
      <c r="L9" s="32">
        <v>12986.266666666666</v>
      </c>
      <c r="M9" s="32">
        <v>94093.733333333337</v>
      </c>
      <c r="N9" s="32">
        <v>107372</v>
      </c>
      <c r="O9" s="32">
        <v>107473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1"/>
    </row>
    <row r="10" spans="1:22">
      <c r="A10" s="2"/>
      <c r="B10" s="2"/>
      <c r="C10" s="28" t="s">
        <v>26</v>
      </c>
      <c r="D10" s="33" t="s">
        <v>48</v>
      </c>
      <c r="E10" s="34">
        <f>E11/E9</f>
        <v>758.04754710531631</v>
      </c>
      <c r="F10" s="34">
        <f>F11/F9</f>
        <v>790.46965214820557</v>
      </c>
      <c r="G10" s="35"/>
      <c r="H10" s="36">
        <v>44.259812522639457</v>
      </c>
      <c r="I10" s="36">
        <v>59.188046696735015</v>
      </c>
      <c r="J10" s="36">
        <v>54.481662303549477</v>
      </c>
      <c r="K10" s="36">
        <v>56.811872571839537</v>
      </c>
      <c r="L10" s="37">
        <v>51.844532235719285</v>
      </c>
      <c r="M10" s="37">
        <v>54.061951019626278</v>
      </c>
      <c r="N10" s="37">
        <v>58.578929561529897</v>
      </c>
      <c r="O10" s="37">
        <v>108.14963789191133</v>
      </c>
      <c r="P10" s="37">
        <v>104.49228036939483</v>
      </c>
      <c r="Q10" s="37">
        <v>91.202079948274289</v>
      </c>
      <c r="R10" s="37">
        <v>73.547115471848016</v>
      </c>
      <c r="S10" s="37">
        <v>54.915338717754352</v>
      </c>
      <c r="T10" s="37">
        <v>44.416727133102171</v>
      </c>
      <c r="U10" s="37">
        <v>36.42133915528867</v>
      </c>
      <c r="V10" s="38"/>
    </row>
    <row r="11" spans="1:22">
      <c r="A11" s="2"/>
      <c r="B11" s="2"/>
      <c r="C11" s="28" t="s">
        <v>27</v>
      </c>
      <c r="D11" s="33" t="s">
        <v>49</v>
      </c>
      <c r="E11" s="39">
        <v>79791061.281090766</v>
      </c>
      <c r="F11" s="39">
        <v>83203768.281090766</v>
      </c>
      <c r="G11" s="40" t="s">
        <v>50</v>
      </c>
      <c r="H11" s="35">
        <f>H10*H9</f>
        <v>4736375.3174852161</v>
      </c>
      <c r="I11" s="35">
        <f>I10*I9</f>
        <v>6327143.0038342765</v>
      </c>
      <c r="J11" s="35">
        <f>J10*J9</f>
        <v>5022402.9357851697</v>
      </c>
      <c r="K11" s="35">
        <f>K10*K9</f>
        <v>840122.60921784863</v>
      </c>
      <c r="L11" s="35">
        <f t="shared" ref="L11:U11" si="0">L10*L9</f>
        <v>673266.92082164681</v>
      </c>
      <c r="M11" s="35">
        <f t="shared" si="0"/>
        <v>5086890.8027204433</v>
      </c>
      <c r="N11" s="35">
        <f t="shared" si="0"/>
        <v>6289736.8248805879</v>
      </c>
      <c r="O11" s="35">
        <f t="shared" si="0"/>
        <v>11623166.033157386</v>
      </c>
      <c r="P11" s="35">
        <f t="shared" si="0"/>
        <v>0</v>
      </c>
      <c r="Q11" s="35">
        <f>Q10*Q9</f>
        <v>0</v>
      </c>
      <c r="R11" s="35">
        <f>R10*R9</f>
        <v>0</v>
      </c>
      <c r="S11" s="35">
        <f t="shared" si="0"/>
        <v>0</v>
      </c>
      <c r="T11" s="35">
        <f t="shared" si="0"/>
        <v>0</v>
      </c>
      <c r="U11" s="35">
        <f t="shared" si="0"/>
        <v>0</v>
      </c>
      <c r="V11" s="35">
        <f>SUM(H11:U11)</f>
        <v>40599104.447902575</v>
      </c>
    </row>
    <row r="12" spans="1:22">
      <c r="A12" s="2"/>
      <c r="B12" s="2"/>
      <c r="C12" s="41"/>
      <c r="D12" s="33"/>
      <c r="E12" s="30"/>
      <c r="F12" s="30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</row>
    <row r="13" spans="1:22">
      <c r="A13" s="2"/>
      <c r="B13" s="2"/>
      <c r="C13" s="28" t="s">
        <v>28</v>
      </c>
      <c r="D13" s="29" t="s">
        <v>51</v>
      </c>
      <c r="E13" s="30">
        <v>1569786637.4891768</v>
      </c>
      <c r="F13" s="30">
        <v>1569786637.4891768</v>
      </c>
      <c r="G13" s="43"/>
      <c r="H13" s="32">
        <v>118220473</v>
      </c>
      <c r="I13" s="32">
        <v>133230327</v>
      </c>
      <c r="J13" s="32">
        <v>98832762.100795835</v>
      </c>
      <c r="K13" s="32">
        <v>14815033.955317538</v>
      </c>
      <c r="L13" s="32">
        <v>10955737.473568499</v>
      </c>
      <c r="M13" s="32">
        <v>82118315.010169148</v>
      </c>
      <c r="N13" s="32">
        <v>125335807</v>
      </c>
      <c r="O13" s="32">
        <v>178754914</v>
      </c>
      <c r="P13" s="32"/>
      <c r="Q13" s="32"/>
      <c r="R13" s="32">
        <v>0</v>
      </c>
      <c r="S13" s="32">
        <v>0</v>
      </c>
      <c r="T13" s="32">
        <v>0</v>
      </c>
      <c r="U13" s="32">
        <v>0</v>
      </c>
      <c r="V13" s="43">
        <f>SUM(H13:U13)</f>
        <v>762263369.53985107</v>
      </c>
    </row>
    <row r="14" spans="1:22">
      <c r="A14" s="2"/>
      <c r="B14" s="2"/>
      <c r="C14" s="28" t="s">
        <v>29</v>
      </c>
      <c r="D14" s="33" t="s">
        <v>52</v>
      </c>
      <c r="E14" s="44">
        <f>E11/E13</f>
        <v>5.0829239704010987E-2</v>
      </c>
      <c r="F14" s="44">
        <f>F11/F13</f>
        <v>5.3003233875256142E-2</v>
      </c>
      <c r="G14" s="45"/>
      <c r="H14" s="46">
        <f>$E$14</f>
        <v>5.0829239704010987E-2</v>
      </c>
      <c r="I14" s="46">
        <f t="shared" ref="I14:J14" si="1">$E$14</f>
        <v>5.0829239704010987E-2</v>
      </c>
      <c r="J14" s="46">
        <f t="shared" si="1"/>
        <v>5.0829239704010987E-2</v>
      </c>
      <c r="K14" s="46">
        <v>5.3003233875256142E-2</v>
      </c>
      <c r="L14" s="46">
        <f>J14</f>
        <v>5.0829239704010987E-2</v>
      </c>
      <c r="M14" s="46">
        <f>$K$14</f>
        <v>5.3003233875256142E-2</v>
      </c>
      <c r="N14" s="46">
        <f t="shared" ref="N14:U14" si="2">$K$14</f>
        <v>5.3003233875256142E-2</v>
      </c>
      <c r="O14" s="46">
        <f t="shared" si="2"/>
        <v>5.3003233875256142E-2</v>
      </c>
      <c r="P14" s="46">
        <f t="shared" si="2"/>
        <v>5.3003233875256142E-2</v>
      </c>
      <c r="Q14" s="46">
        <f t="shared" si="2"/>
        <v>5.3003233875256142E-2</v>
      </c>
      <c r="R14" s="46">
        <f t="shared" si="2"/>
        <v>5.3003233875256142E-2</v>
      </c>
      <c r="S14" s="46">
        <f t="shared" si="2"/>
        <v>5.3003233875256142E-2</v>
      </c>
      <c r="T14" s="46">
        <f t="shared" si="2"/>
        <v>5.3003233875256142E-2</v>
      </c>
      <c r="U14" s="46">
        <f t="shared" si="2"/>
        <v>5.3003233875256142E-2</v>
      </c>
      <c r="V14" s="46"/>
    </row>
    <row r="15" spans="1:22">
      <c r="A15" s="2"/>
      <c r="B15" s="2"/>
      <c r="C15" s="28" t="s">
        <v>30</v>
      </c>
      <c r="D15" s="33" t="s">
        <v>53</v>
      </c>
      <c r="E15" s="39" t="s">
        <v>6</v>
      </c>
      <c r="F15" s="39" t="s">
        <v>6</v>
      </c>
      <c r="G15" s="47" t="s">
        <v>54</v>
      </c>
      <c r="H15" s="48">
        <f>H13*H14</f>
        <v>6009056.7600385584</v>
      </c>
      <c r="I15" s="48">
        <f>I13*I14</f>
        <v>6771996.2269267673</v>
      </c>
      <c r="J15" s="48">
        <f>J13*J14</f>
        <v>5023594.1554308441</v>
      </c>
      <c r="K15" s="48">
        <f>K13*K14</f>
        <v>785244.70960355655</v>
      </c>
      <c r="L15" s="48">
        <f t="shared" ref="L15:U15" si="3">L13*L14</f>
        <v>556871.80617822893</v>
      </c>
      <c r="M15" s="48">
        <f t="shared" si="3"/>
        <v>4352536.2559259525</v>
      </c>
      <c r="N15" s="48">
        <f t="shared" si="3"/>
        <v>6643203.0913649658</v>
      </c>
      <c r="O15" s="48">
        <f t="shared" si="3"/>
        <v>9474588.5130932983</v>
      </c>
      <c r="P15" s="48">
        <f t="shared" si="3"/>
        <v>0</v>
      </c>
      <c r="Q15" s="48">
        <f t="shared" si="3"/>
        <v>0</v>
      </c>
      <c r="R15" s="48">
        <f t="shared" si="3"/>
        <v>0</v>
      </c>
      <c r="S15" s="48">
        <f t="shared" si="3"/>
        <v>0</v>
      </c>
      <c r="T15" s="48">
        <f t="shared" si="3"/>
        <v>0</v>
      </c>
      <c r="U15" s="48">
        <f t="shared" si="3"/>
        <v>0</v>
      </c>
      <c r="V15" s="35">
        <f>SUM(H15:U15)</f>
        <v>39617091.518562168</v>
      </c>
    </row>
    <row r="16" spans="1:22">
      <c r="A16" s="2"/>
      <c r="B16" s="2"/>
      <c r="C16" s="41"/>
      <c r="D16" s="33"/>
      <c r="E16" s="49"/>
      <c r="F16" s="49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</row>
    <row r="17" spans="1:22">
      <c r="A17" s="2"/>
      <c r="B17" s="2"/>
      <c r="C17" s="28" t="s">
        <v>31</v>
      </c>
      <c r="D17" s="25" t="s">
        <v>55</v>
      </c>
      <c r="E17" s="50"/>
      <c r="F17" s="50"/>
      <c r="G17" s="51" t="s">
        <v>56</v>
      </c>
      <c r="H17" s="52">
        <f t="shared" ref="H17:U17" si="4">H15-H11</f>
        <v>1272681.4425533423</v>
      </c>
      <c r="I17" s="52">
        <f t="shared" si="4"/>
        <v>444853.22309249081</v>
      </c>
      <c r="J17" s="52">
        <f t="shared" si="4"/>
        <v>1191.2196456743404</v>
      </c>
      <c r="K17" s="52">
        <f t="shared" si="4"/>
        <v>-54877.899614292081</v>
      </c>
      <c r="L17" s="52">
        <f t="shared" si="4"/>
        <v>-116395.11464341788</v>
      </c>
      <c r="M17" s="52">
        <f t="shared" si="4"/>
        <v>-734354.54679449089</v>
      </c>
      <c r="N17" s="52">
        <f t="shared" si="4"/>
        <v>353466.26648437791</v>
      </c>
      <c r="O17" s="52">
        <f t="shared" si="4"/>
        <v>-2148577.5200640876</v>
      </c>
      <c r="P17" s="52">
        <f t="shared" si="4"/>
        <v>0</v>
      </c>
      <c r="Q17" s="52">
        <f t="shared" si="4"/>
        <v>0</v>
      </c>
      <c r="R17" s="52">
        <f t="shared" si="4"/>
        <v>0</v>
      </c>
      <c r="S17" s="52">
        <f t="shared" si="4"/>
        <v>0</v>
      </c>
      <c r="T17" s="52">
        <f t="shared" si="4"/>
        <v>0</v>
      </c>
      <c r="U17" s="52">
        <f t="shared" si="4"/>
        <v>0</v>
      </c>
      <c r="V17" s="52">
        <f>SUM(H17:U17)</f>
        <v>-982012.92934040306</v>
      </c>
    </row>
    <row r="18" spans="1:22">
      <c r="A18" s="2"/>
      <c r="B18" s="2"/>
      <c r="C18" s="28" t="s">
        <v>32</v>
      </c>
      <c r="D18" s="25" t="s">
        <v>57</v>
      </c>
      <c r="E18" s="50"/>
      <c r="F18" s="50"/>
      <c r="G18" s="53"/>
      <c r="H18" s="52">
        <f>(H17/2)*0.0034</f>
        <v>2163.5584523406819</v>
      </c>
      <c r="I18" s="52">
        <f>(H19+I17/2)*0.0034</f>
        <v>5090.7234826765562</v>
      </c>
      <c r="J18" s="52">
        <f>(I19+J17/2)*0.0033</f>
        <v>5693.7690394321689</v>
      </c>
      <c r="K18" s="52">
        <f>(J19+K17/2)*0.0033</f>
        <v>5623.9754553140765</v>
      </c>
      <c r="L18" s="52">
        <f>(K19+L17/2)*0.0036</f>
        <v>5847.200837226972</v>
      </c>
      <c r="M18" s="52">
        <f>(L19+M17/2)*0.0036</f>
        <v>4336.9013696527536</v>
      </c>
      <c r="N18" s="52">
        <f>(M19+N17/2)*0.0035</f>
        <v>3565.056551413486</v>
      </c>
      <c r="O18" s="52">
        <f>(N19+O17/2)*0.0036</f>
        <v>448.54925716691065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f>SUM(H18:U18)</f>
        <v>32769.734445223607</v>
      </c>
    </row>
    <row r="19" spans="1:22">
      <c r="A19" s="54"/>
      <c r="B19" s="54"/>
      <c r="C19" s="28" t="s">
        <v>33</v>
      </c>
      <c r="D19" s="10" t="s">
        <v>58</v>
      </c>
      <c r="E19" s="50"/>
      <c r="F19" s="50"/>
      <c r="G19" s="55" t="s">
        <v>59</v>
      </c>
      <c r="H19" s="56">
        <f>H17+H18</f>
        <v>1274845.0010056831</v>
      </c>
      <c r="I19" s="56">
        <f>H19+I17+I18</f>
        <v>1724788.9475808505</v>
      </c>
      <c r="J19" s="56">
        <f>I19+J17+J18</f>
        <v>1731673.9362659571</v>
      </c>
      <c r="K19" s="56">
        <f t="shared" ref="K19:O19" si="5">J19+K17+K18</f>
        <v>1682420.012106979</v>
      </c>
      <c r="L19" s="56">
        <f t="shared" si="5"/>
        <v>1571872.0983007881</v>
      </c>
      <c r="M19" s="56">
        <f t="shared" si="5"/>
        <v>841854.45287594991</v>
      </c>
      <c r="N19" s="56">
        <f t="shared" si="5"/>
        <v>1198885.7759117412</v>
      </c>
      <c r="O19" s="56">
        <f t="shared" si="5"/>
        <v>-949243.19489517948</v>
      </c>
      <c r="P19" s="56">
        <v>0</v>
      </c>
      <c r="Q19" s="56">
        <v>0</v>
      </c>
      <c r="R19" s="56">
        <f t="shared" ref="R19:U19" si="6">R17+R18</f>
        <v>0</v>
      </c>
      <c r="S19" s="56">
        <f t="shared" si="6"/>
        <v>0</v>
      </c>
      <c r="T19" s="56">
        <f t="shared" si="6"/>
        <v>0</v>
      </c>
      <c r="U19" s="56">
        <f t="shared" si="6"/>
        <v>0</v>
      </c>
      <c r="V19" s="52">
        <f>O19</f>
        <v>-949243.19489517948</v>
      </c>
    </row>
    <row r="20" spans="1:22">
      <c r="A20" s="54"/>
      <c r="B20" s="54"/>
      <c r="C20" s="28" t="s">
        <v>34</v>
      </c>
      <c r="D20" s="10" t="s">
        <v>60</v>
      </c>
      <c r="E20" s="50"/>
      <c r="F20" s="50"/>
      <c r="G20" s="55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7">
        <f>-ROUND(F11*0.025,0)</f>
        <v>-2080094</v>
      </c>
    </row>
    <row r="21" spans="1:22">
      <c r="A21" s="54"/>
      <c r="B21" s="54"/>
      <c r="C21" s="28" t="s">
        <v>35</v>
      </c>
      <c r="D21" s="10" t="s">
        <v>61</v>
      </c>
      <c r="E21" s="50"/>
      <c r="F21" s="50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 t="s">
        <v>65</v>
      </c>
    </row>
    <row r="22" spans="1:22">
      <c r="A22" s="54"/>
      <c r="B22" s="54"/>
      <c r="C22" s="28" t="s">
        <v>36</v>
      </c>
      <c r="D22" s="10" t="s">
        <v>63</v>
      </c>
      <c r="E22" s="50"/>
      <c r="F22" s="50"/>
      <c r="G22" s="55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7" t="s">
        <v>6</v>
      </c>
    </row>
    <row r="23" spans="1:22">
      <c r="A23" s="58"/>
      <c r="B23" s="58"/>
      <c r="C23" s="59" t="s">
        <v>37</v>
      </c>
      <c r="D23" s="16" t="s">
        <v>64</v>
      </c>
      <c r="E23" s="60"/>
      <c r="F23" s="60"/>
      <c r="G23" s="61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 t="s">
        <v>65</v>
      </c>
    </row>
    <row r="24" spans="1:22">
      <c r="A24" s="2"/>
      <c r="B24" s="1" t="s">
        <v>66</v>
      </c>
      <c r="C24" s="24"/>
      <c r="D24" s="25"/>
      <c r="E24" s="26"/>
      <c r="F24" s="26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2">
      <c r="A25" s="2"/>
      <c r="B25" s="2"/>
      <c r="C25" s="28" t="s">
        <v>25</v>
      </c>
      <c r="D25" s="29" t="s">
        <v>47</v>
      </c>
      <c r="E25" s="30">
        <v>19046.041792326934</v>
      </c>
      <c r="F25" s="30">
        <v>19046.041792326934</v>
      </c>
      <c r="G25" s="31"/>
      <c r="H25" s="32">
        <v>19538</v>
      </c>
      <c r="I25" s="32">
        <v>19542</v>
      </c>
      <c r="J25" s="32">
        <v>16829.666666666664</v>
      </c>
      <c r="K25" s="32">
        <v>2713.3333333333326</v>
      </c>
      <c r="L25" s="32">
        <v>2412.2999999999993</v>
      </c>
      <c r="M25" s="32">
        <v>17178.700000000004</v>
      </c>
      <c r="N25" s="32">
        <v>19648</v>
      </c>
      <c r="O25" s="32">
        <v>19681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1"/>
    </row>
    <row r="26" spans="1:22">
      <c r="A26" s="2"/>
      <c r="B26" s="2"/>
      <c r="C26" s="28" t="s">
        <v>26</v>
      </c>
      <c r="D26" s="33" t="s">
        <v>48</v>
      </c>
      <c r="E26" s="39">
        <f>E27/E25</f>
        <v>1544.7788852104136</v>
      </c>
      <c r="F26" s="39">
        <f>F27/F25</f>
        <v>1602.4784330735677</v>
      </c>
      <c r="G26" s="35"/>
      <c r="H26" s="36">
        <v>126.62388883750609</v>
      </c>
      <c r="I26" s="36">
        <v>146.02733362468854</v>
      </c>
      <c r="J26" s="36">
        <v>135.59107531434915</v>
      </c>
      <c r="K26" s="36">
        <v>140.65558248415761</v>
      </c>
      <c r="L26" s="37">
        <v>122.68835754335855</v>
      </c>
      <c r="M26" s="37">
        <v>127.27093102756341</v>
      </c>
      <c r="N26" s="37">
        <v>123.6626030739845</v>
      </c>
      <c r="O26" s="37">
        <v>159.42851154589974</v>
      </c>
      <c r="P26" s="37">
        <v>154.05242124562363</v>
      </c>
      <c r="Q26" s="37">
        <v>138.66783323772174</v>
      </c>
      <c r="R26" s="37">
        <v>124.73771905912518</v>
      </c>
      <c r="S26" s="37">
        <v>116.47160129541768</v>
      </c>
      <c r="T26" s="37">
        <v>112.0624496675227</v>
      </c>
      <c r="U26" s="37">
        <v>122.63367184604409</v>
      </c>
      <c r="V26" s="35"/>
    </row>
    <row r="27" spans="1:22">
      <c r="A27" s="2"/>
      <c r="B27" s="2"/>
      <c r="C27" s="28" t="s">
        <v>27</v>
      </c>
      <c r="D27" s="33" t="s">
        <v>49</v>
      </c>
      <c r="E27" s="39">
        <v>29421923.207621749</v>
      </c>
      <c r="F27" s="39">
        <v>30520871.207621749</v>
      </c>
      <c r="G27" s="40" t="s">
        <v>50</v>
      </c>
      <c r="H27" s="35">
        <f>H26*H25</f>
        <v>2473977.5401071939</v>
      </c>
      <c r="I27" s="35">
        <f>I26*I25</f>
        <v>2853666.1536936634</v>
      </c>
      <c r="J27" s="35">
        <f>J26*J25</f>
        <v>2281952.6005153912</v>
      </c>
      <c r="K27" s="35">
        <f>K26*K25</f>
        <v>381645.48047368089</v>
      </c>
      <c r="L27" s="35">
        <f t="shared" ref="L27:U27" si="7">L26*L25</f>
        <v>295961.12490184372</v>
      </c>
      <c r="M27" s="35">
        <f t="shared" si="7"/>
        <v>2186349.1428432041</v>
      </c>
      <c r="N27" s="35">
        <f t="shared" si="7"/>
        <v>2429722.8251976473</v>
      </c>
      <c r="O27" s="35">
        <f t="shared" si="7"/>
        <v>3137712.5357348528</v>
      </c>
      <c r="P27" s="35">
        <f t="shared" si="7"/>
        <v>0</v>
      </c>
      <c r="Q27" s="35">
        <f t="shared" si="7"/>
        <v>0</v>
      </c>
      <c r="R27" s="35">
        <f t="shared" si="7"/>
        <v>0</v>
      </c>
      <c r="S27" s="35">
        <f t="shared" si="7"/>
        <v>0</v>
      </c>
      <c r="T27" s="35">
        <f t="shared" si="7"/>
        <v>0</v>
      </c>
      <c r="U27" s="35">
        <f t="shared" si="7"/>
        <v>0</v>
      </c>
      <c r="V27" s="35">
        <f>SUM(H27:U27)</f>
        <v>16040987.403467478</v>
      </c>
    </row>
    <row r="28" spans="1:22">
      <c r="A28" s="2"/>
      <c r="B28" s="2"/>
      <c r="C28" s="41"/>
      <c r="D28" s="33"/>
      <c r="E28" s="30"/>
      <c r="F28" s="30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</row>
    <row r="29" spans="1:22">
      <c r="A29" s="2"/>
      <c r="B29" s="2"/>
      <c r="C29" s="28" t="s">
        <v>28</v>
      </c>
      <c r="D29" s="29" t="s">
        <v>51</v>
      </c>
      <c r="E29" s="30">
        <v>536266600.35221505</v>
      </c>
      <c r="F29" s="30">
        <v>536266600.35221505</v>
      </c>
      <c r="G29" s="43"/>
      <c r="H29" s="32">
        <v>47725824</v>
      </c>
      <c r="I29" s="32">
        <v>53254670</v>
      </c>
      <c r="J29" s="32">
        <v>43351284.158187643</v>
      </c>
      <c r="K29" s="32">
        <v>6260232.3308359226</v>
      </c>
      <c r="L29" s="32">
        <v>6211617.5972157894</v>
      </c>
      <c r="M29" s="32">
        <v>35661413.410618141</v>
      </c>
      <c r="N29" s="32">
        <v>42459851</v>
      </c>
      <c r="O29" s="32">
        <v>49621822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43">
        <f>SUM(H29:U29)</f>
        <v>284546714.49685746</v>
      </c>
    </row>
    <row r="30" spans="1:22">
      <c r="A30" s="2"/>
      <c r="B30" s="2"/>
      <c r="C30" s="28" t="s">
        <v>29</v>
      </c>
      <c r="D30" s="33" t="s">
        <v>52</v>
      </c>
      <c r="E30" s="44">
        <f>E27/E29</f>
        <v>5.486435886236006E-2</v>
      </c>
      <c r="F30" s="44">
        <f>F27/F29</f>
        <v>5.6913615704531885E-2</v>
      </c>
      <c r="G30" s="45"/>
      <c r="H30" s="46">
        <f>$E$30</f>
        <v>5.486435886236006E-2</v>
      </c>
      <c r="I30" s="46">
        <f t="shared" ref="I30:J30" si="8">$E$30</f>
        <v>5.486435886236006E-2</v>
      </c>
      <c r="J30" s="46">
        <f t="shared" si="8"/>
        <v>5.486435886236006E-2</v>
      </c>
      <c r="K30" s="46">
        <v>5.6913615704531885E-2</v>
      </c>
      <c r="L30" s="46">
        <f>J30</f>
        <v>5.486435886236006E-2</v>
      </c>
      <c r="M30" s="46">
        <f>$K$30</f>
        <v>5.6913615704531885E-2</v>
      </c>
      <c r="N30" s="46">
        <f t="shared" ref="N30:U30" si="9">$K$30</f>
        <v>5.6913615704531885E-2</v>
      </c>
      <c r="O30" s="46">
        <f t="shared" si="9"/>
        <v>5.6913615704531885E-2</v>
      </c>
      <c r="P30" s="46">
        <f t="shared" si="9"/>
        <v>5.6913615704531885E-2</v>
      </c>
      <c r="Q30" s="46">
        <f t="shared" si="9"/>
        <v>5.6913615704531885E-2</v>
      </c>
      <c r="R30" s="46">
        <f t="shared" si="9"/>
        <v>5.6913615704531885E-2</v>
      </c>
      <c r="S30" s="46">
        <f t="shared" si="9"/>
        <v>5.6913615704531885E-2</v>
      </c>
      <c r="T30" s="46">
        <f t="shared" si="9"/>
        <v>5.6913615704531885E-2</v>
      </c>
      <c r="U30" s="46">
        <f t="shared" si="9"/>
        <v>5.6913615704531885E-2</v>
      </c>
      <c r="V30" s="45"/>
    </row>
    <row r="31" spans="1:22">
      <c r="A31" s="2"/>
      <c r="B31" s="2"/>
      <c r="C31" s="28" t="s">
        <v>30</v>
      </c>
      <c r="D31" s="33" t="s">
        <v>53</v>
      </c>
      <c r="E31" s="39" t="s">
        <v>6</v>
      </c>
      <c r="F31" s="39" t="s">
        <v>6</v>
      </c>
      <c r="G31" s="47" t="s">
        <v>54</v>
      </c>
      <c r="H31" s="48">
        <f>H29*H30</f>
        <v>2618446.7349378364</v>
      </c>
      <c r="I31" s="48">
        <f>I29*I30</f>
        <v>2921783.3259765604</v>
      </c>
      <c r="J31" s="48">
        <f>J29*J30</f>
        <v>2378440.4111989513</v>
      </c>
      <c r="K31" s="48">
        <f>K29*K30</f>
        <v>356292.45709828159</v>
      </c>
      <c r="L31" s="48">
        <f t="shared" ref="L31:U31" si="10">L29*L30</f>
        <v>340796.4169693978</v>
      </c>
      <c r="M31" s="48">
        <f t="shared" si="10"/>
        <v>2029619.9783323605</v>
      </c>
      <c r="N31" s="48">
        <f t="shared" si="10"/>
        <v>2416543.6426856839</v>
      </c>
      <c r="O31" s="48">
        <f t="shared" si="10"/>
        <v>2824157.3078666856</v>
      </c>
      <c r="P31" s="48">
        <f t="shared" si="10"/>
        <v>0</v>
      </c>
      <c r="Q31" s="48">
        <f t="shared" si="10"/>
        <v>0</v>
      </c>
      <c r="R31" s="48">
        <f t="shared" si="10"/>
        <v>0</v>
      </c>
      <c r="S31" s="48">
        <f t="shared" si="10"/>
        <v>0</v>
      </c>
      <c r="T31" s="48">
        <f t="shared" si="10"/>
        <v>0</v>
      </c>
      <c r="U31" s="48">
        <f t="shared" si="10"/>
        <v>0</v>
      </c>
      <c r="V31" s="35">
        <f>SUM(H31:U31)</f>
        <v>15886080.275065757</v>
      </c>
    </row>
    <row r="32" spans="1:22">
      <c r="A32" s="2"/>
      <c r="B32" s="2"/>
      <c r="C32" s="28"/>
      <c r="D32" s="33"/>
      <c r="E32" s="39"/>
      <c r="F32" s="39"/>
      <c r="G32" s="47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35"/>
    </row>
    <row r="33" spans="1:22">
      <c r="A33" s="2"/>
      <c r="B33" s="2"/>
      <c r="C33" s="28" t="s">
        <v>31</v>
      </c>
      <c r="D33" s="25" t="s">
        <v>55</v>
      </c>
      <c r="E33" s="50"/>
      <c r="F33" s="50"/>
      <c r="G33" s="51" t="s">
        <v>56</v>
      </c>
      <c r="H33" s="52">
        <f t="shared" ref="H33:U33" si="11">H31-H27</f>
        <v>144469.19483064255</v>
      </c>
      <c r="I33" s="52">
        <f t="shared" si="11"/>
        <v>68117.172282896936</v>
      </c>
      <c r="J33" s="52">
        <f t="shared" si="11"/>
        <v>96487.810683560092</v>
      </c>
      <c r="K33" s="52">
        <f t="shared" si="11"/>
        <v>-25353.023375399294</v>
      </c>
      <c r="L33" s="52">
        <f t="shared" si="11"/>
        <v>44835.292067554081</v>
      </c>
      <c r="M33" s="52">
        <f t="shared" si="11"/>
        <v>-156729.16451084358</v>
      </c>
      <c r="N33" s="52">
        <f t="shared" si="11"/>
        <v>-13179.182511963416</v>
      </c>
      <c r="O33" s="52">
        <f t="shared" si="11"/>
        <v>-313555.22786816722</v>
      </c>
      <c r="P33" s="52">
        <f t="shared" si="11"/>
        <v>0</v>
      </c>
      <c r="Q33" s="52">
        <f t="shared" si="11"/>
        <v>0</v>
      </c>
      <c r="R33" s="52">
        <f t="shared" si="11"/>
        <v>0</v>
      </c>
      <c r="S33" s="52">
        <f t="shared" si="11"/>
        <v>0</v>
      </c>
      <c r="T33" s="52">
        <f t="shared" si="11"/>
        <v>0</v>
      </c>
      <c r="U33" s="52">
        <f t="shared" si="11"/>
        <v>0</v>
      </c>
      <c r="V33" s="52">
        <f>SUM(H33:U33)</f>
        <v>-154907.12840171985</v>
      </c>
    </row>
    <row r="34" spans="1:22">
      <c r="A34" s="2"/>
      <c r="B34" s="2"/>
      <c r="C34" s="28" t="s">
        <v>32</v>
      </c>
      <c r="D34" s="25" t="s">
        <v>67</v>
      </c>
      <c r="E34" s="50"/>
      <c r="F34" s="50"/>
      <c r="G34" s="53"/>
      <c r="H34" s="52">
        <f>(H33/2)*0.0034</f>
        <v>245.59763121209232</v>
      </c>
      <c r="I34" s="52">
        <f>(H35+I33/2)*0.0034</f>
        <v>607.82948725123049</v>
      </c>
      <c r="J34" s="52">
        <f>(I35+J33/2)*0.0033</f>
        <v>863.55620859348346</v>
      </c>
      <c r="K34" s="52">
        <f>(J35+K33/2)*0.0033</f>
        <v>983.77834314030724</v>
      </c>
      <c r="L34" s="52">
        <f>(K35+L33/2)*0.0036</f>
        <v>1111.8224236524279</v>
      </c>
      <c r="M34" s="52">
        <f>(L35+M33/2)*0.0036</f>
        <v>914.41601397965576</v>
      </c>
      <c r="N34" s="52">
        <f>(M35+N33/2)*0.0035</f>
        <v>594.87641790590408</v>
      </c>
      <c r="O34" s="52">
        <f>(N35+O33/2)*0.0036</f>
        <v>25.892503409156017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f>SUM(H34:U34)</f>
        <v>5347.7690291442577</v>
      </c>
    </row>
    <row r="35" spans="1:22">
      <c r="A35" s="54"/>
      <c r="B35" s="54"/>
      <c r="C35" s="28" t="s">
        <v>33</v>
      </c>
      <c r="D35" s="10" t="s">
        <v>58</v>
      </c>
      <c r="E35" s="50"/>
      <c r="F35" s="50"/>
      <c r="G35" s="55" t="s">
        <v>59</v>
      </c>
      <c r="H35" s="56">
        <f>H33+H34</f>
        <v>144714.79246185464</v>
      </c>
      <c r="I35" s="56">
        <f>H35+I33+I34</f>
        <v>213439.79423200281</v>
      </c>
      <c r="J35" s="56">
        <f>I35+J33+J34</f>
        <v>310791.16112415638</v>
      </c>
      <c r="K35" s="56">
        <f t="shared" ref="K35:Q35" si="12">J35+K33+K34</f>
        <v>286421.91609189741</v>
      </c>
      <c r="L35" s="56">
        <f t="shared" si="12"/>
        <v>332369.03058310394</v>
      </c>
      <c r="M35" s="56">
        <f t="shared" si="12"/>
        <v>176554.28208624001</v>
      </c>
      <c r="N35" s="56">
        <f t="shared" si="12"/>
        <v>163969.9759921825</v>
      </c>
      <c r="O35" s="56">
        <f t="shared" si="12"/>
        <v>-149559.35937257556</v>
      </c>
      <c r="P35" s="56">
        <v>0</v>
      </c>
      <c r="Q35" s="56">
        <f t="shared" si="12"/>
        <v>0</v>
      </c>
      <c r="R35" s="56">
        <f t="shared" ref="R35:U35" si="13">R33+R34</f>
        <v>0</v>
      </c>
      <c r="S35" s="56">
        <f t="shared" si="13"/>
        <v>0</v>
      </c>
      <c r="T35" s="56">
        <f t="shared" si="13"/>
        <v>0</v>
      </c>
      <c r="U35" s="56">
        <f t="shared" si="13"/>
        <v>0</v>
      </c>
      <c r="V35" s="52">
        <f>O35</f>
        <v>-149559.35937257556</v>
      </c>
    </row>
    <row r="36" spans="1:22">
      <c r="A36" s="54"/>
      <c r="B36" s="54"/>
      <c r="C36" s="28" t="s">
        <v>34</v>
      </c>
      <c r="D36" s="10" t="s">
        <v>60</v>
      </c>
      <c r="E36" s="50"/>
      <c r="F36" s="50"/>
      <c r="G36" s="55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7">
        <f>-ROUND(F27*0.025,0)</f>
        <v>-763022</v>
      </c>
    </row>
    <row r="37" spans="1:22">
      <c r="A37" s="54"/>
      <c r="B37" s="54"/>
      <c r="C37" s="28" t="s">
        <v>35</v>
      </c>
      <c r="D37" s="10" t="s">
        <v>61</v>
      </c>
      <c r="E37" s="50"/>
      <c r="F37" s="50"/>
      <c r="G37" s="55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 t="s">
        <v>65</v>
      </c>
    </row>
    <row r="38" spans="1:22">
      <c r="A38" s="54"/>
      <c r="B38" s="54"/>
      <c r="C38" s="28" t="s">
        <v>36</v>
      </c>
      <c r="D38" s="10" t="s">
        <v>63</v>
      </c>
      <c r="E38" s="50"/>
      <c r="F38" s="50"/>
      <c r="G38" s="55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7" t="s">
        <v>6</v>
      </c>
    </row>
    <row r="39" spans="1:22">
      <c r="A39" s="58"/>
      <c r="B39" s="58"/>
      <c r="C39" s="59" t="s">
        <v>37</v>
      </c>
      <c r="D39" s="16" t="s">
        <v>64</v>
      </c>
      <c r="E39" s="60"/>
      <c r="F39" s="60"/>
      <c r="G39" s="61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 t="s">
        <v>65</v>
      </c>
    </row>
    <row r="40" spans="1:22">
      <c r="A40" s="2"/>
      <c r="B40" s="1" t="s">
        <v>68</v>
      </c>
      <c r="C40" s="24"/>
      <c r="D40" s="25"/>
      <c r="E40" s="26"/>
      <c r="F40" s="26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</row>
    <row r="41" spans="1:22">
      <c r="A41" s="2"/>
      <c r="B41" s="2"/>
      <c r="C41" s="28" t="s">
        <v>25</v>
      </c>
      <c r="D41" s="29" t="s">
        <v>47</v>
      </c>
      <c r="E41" s="30">
        <v>1085.852777777774</v>
      </c>
      <c r="F41" s="30">
        <v>1085.852777777774</v>
      </c>
      <c r="G41" s="31"/>
      <c r="H41" s="32">
        <v>1103</v>
      </c>
      <c r="I41" s="32">
        <v>1097</v>
      </c>
      <c r="J41" s="32">
        <v>925.39999999999986</v>
      </c>
      <c r="K41" s="32">
        <v>169.59999999999997</v>
      </c>
      <c r="L41" s="32">
        <v>129.43333333333331</v>
      </c>
      <c r="M41" s="32">
        <v>963.56666666666672</v>
      </c>
      <c r="N41" s="32">
        <v>1095</v>
      </c>
      <c r="O41" s="32">
        <v>1095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1" t="s">
        <v>6</v>
      </c>
    </row>
    <row r="42" spans="1:22">
      <c r="A42" s="2"/>
      <c r="B42" s="2"/>
      <c r="C42" s="28" t="s">
        <v>26</v>
      </c>
      <c r="D42" s="33" t="s">
        <v>48</v>
      </c>
      <c r="E42" s="39">
        <f>E43/E41</f>
        <v>40300.907211828242</v>
      </c>
      <c r="F42" s="39">
        <f>F43/F41</f>
        <v>41849.788454681409</v>
      </c>
      <c r="G42" s="35"/>
      <c r="H42" s="36">
        <v>2995.0761892015616</v>
      </c>
      <c r="I42" s="36">
        <v>3280.918367679596</v>
      </c>
      <c r="J42" s="36">
        <v>3668.7870819512195</v>
      </c>
      <c r="K42" s="36">
        <v>3809.7892550633037</v>
      </c>
      <c r="L42" s="37">
        <v>3934.649469050371</v>
      </c>
      <c r="M42" s="37">
        <v>4085.869508038119</v>
      </c>
      <c r="N42" s="37">
        <v>3891.9758344867469</v>
      </c>
      <c r="O42" s="37">
        <v>4030.3721217239527</v>
      </c>
      <c r="P42" s="37">
        <v>3669.7263764200866</v>
      </c>
      <c r="Q42" s="37">
        <v>3379.2867285127754</v>
      </c>
      <c r="R42" s="37">
        <v>3190.6424266885756</v>
      </c>
      <c r="S42" s="37">
        <v>3107.0782319474752</v>
      </c>
      <c r="T42" s="37">
        <v>2990.1627999431798</v>
      </c>
      <c r="U42" s="37">
        <v>3177.6858649611618</v>
      </c>
      <c r="V42" s="35"/>
    </row>
    <row r="43" spans="1:22">
      <c r="A43" s="2"/>
      <c r="B43" s="2"/>
      <c r="C43" s="28" t="s">
        <v>27</v>
      </c>
      <c r="D43" s="33" t="s">
        <v>49</v>
      </c>
      <c r="E43" s="39">
        <v>43760852.042928025</v>
      </c>
      <c r="F43" s="39">
        <v>45442709.042928025</v>
      </c>
      <c r="G43" s="40" t="s">
        <v>50</v>
      </c>
      <c r="H43" s="35">
        <f>H42*H41</f>
        <v>3303569.0366893224</v>
      </c>
      <c r="I43" s="35">
        <f>I42*I41</f>
        <v>3599167.4493445167</v>
      </c>
      <c r="J43" s="35">
        <f>J42*J41</f>
        <v>3395095.5656376579</v>
      </c>
      <c r="K43" s="35">
        <f>K42*K41</f>
        <v>646140.2576587362</v>
      </c>
      <c r="L43" s="35">
        <f t="shared" ref="L43:U43" si="14">L42*L41</f>
        <v>509274.79627741961</v>
      </c>
      <c r="M43" s="35">
        <f t="shared" si="14"/>
        <v>3937007.6622952637</v>
      </c>
      <c r="N43" s="35">
        <f t="shared" si="14"/>
        <v>4261713.5387629876</v>
      </c>
      <c r="O43" s="35">
        <f t="shared" si="14"/>
        <v>4413257.4732877286</v>
      </c>
      <c r="P43" s="35">
        <f t="shared" si="14"/>
        <v>0</v>
      </c>
      <c r="Q43" s="35">
        <f t="shared" si="14"/>
        <v>0</v>
      </c>
      <c r="R43" s="35">
        <f t="shared" si="14"/>
        <v>0</v>
      </c>
      <c r="S43" s="35">
        <f t="shared" si="14"/>
        <v>0</v>
      </c>
      <c r="T43" s="35">
        <f t="shared" si="14"/>
        <v>0</v>
      </c>
      <c r="U43" s="35">
        <f t="shared" si="14"/>
        <v>0</v>
      </c>
      <c r="V43" s="35">
        <f>SUM(H43:U43)</f>
        <v>24065225.779953633</v>
      </c>
    </row>
    <row r="44" spans="1:22">
      <c r="A44" s="2"/>
      <c r="B44" s="2"/>
      <c r="C44" s="41"/>
      <c r="D44" s="33"/>
      <c r="E44" s="30"/>
      <c r="F44" s="30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</row>
    <row r="45" spans="1:22">
      <c r="A45" s="2"/>
      <c r="B45" s="2"/>
      <c r="C45" s="28" t="s">
        <v>28</v>
      </c>
      <c r="D45" s="29" t="s">
        <v>51</v>
      </c>
      <c r="E45" s="30">
        <v>928614077.90582776</v>
      </c>
      <c r="F45" s="30">
        <v>928614077.90582776</v>
      </c>
      <c r="G45" s="43"/>
      <c r="H45" s="32">
        <v>76041378</v>
      </c>
      <c r="I45" s="32">
        <v>81973561</v>
      </c>
      <c r="J45" s="32">
        <v>70356838.33841601</v>
      </c>
      <c r="K45" s="32">
        <v>15224479.950571535</v>
      </c>
      <c r="L45" s="32">
        <v>9462201.074414812</v>
      </c>
      <c r="M45" s="32">
        <v>74260364.276773512</v>
      </c>
      <c r="N45" s="32">
        <v>84609968</v>
      </c>
      <c r="O45" s="32">
        <v>87664662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43">
        <f>SUM(H45:U45)</f>
        <v>499593452.64017588</v>
      </c>
    </row>
    <row r="46" spans="1:22">
      <c r="A46" s="2"/>
      <c r="B46" s="2"/>
      <c r="C46" s="28" t="s">
        <v>29</v>
      </c>
      <c r="D46" s="33" t="s">
        <v>52</v>
      </c>
      <c r="E46" s="44">
        <f>E43/E45</f>
        <v>4.7124906981397159E-2</v>
      </c>
      <c r="F46" s="44">
        <f>F43/F45</f>
        <v>4.8936054410685388E-2</v>
      </c>
      <c r="G46" s="45"/>
      <c r="H46" s="46">
        <f>$E$46</f>
        <v>4.7124906981397159E-2</v>
      </c>
      <c r="I46" s="46">
        <f t="shared" ref="I46:J46" si="15">$E$46</f>
        <v>4.7124906981397159E-2</v>
      </c>
      <c r="J46" s="46">
        <f t="shared" si="15"/>
        <v>4.7124906981397159E-2</v>
      </c>
      <c r="K46" s="46">
        <v>4.8936054410685388E-2</v>
      </c>
      <c r="L46" s="46">
        <f>J46</f>
        <v>4.7124906981397159E-2</v>
      </c>
      <c r="M46" s="46">
        <f>$K$46</f>
        <v>4.8936054410685388E-2</v>
      </c>
      <c r="N46" s="46">
        <f t="shared" ref="N46:U46" si="16">$K$46</f>
        <v>4.8936054410685388E-2</v>
      </c>
      <c r="O46" s="46">
        <f t="shared" si="16"/>
        <v>4.8936054410685388E-2</v>
      </c>
      <c r="P46" s="46">
        <f t="shared" si="16"/>
        <v>4.8936054410685388E-2</v>
      </c>
      <c r="Q46" s="46">
        <f t="shared" si="16"/>
        <v>4.8936054410685388E-2</v>
      </c>
      <c r="R46" s="46">
        <f t="shared" si="16"/>
        <v>4.8936054410685388E-2</v>
      </c>
      <c r="S46" s="46">
        <f t="shared" si="16"/>
        <v>4.8936054410685388E-2</v>
      </c>
      <c r="T46" s="46">
        <f t="shared" si="16"/>
        <v>4.8936054410685388E-2</v>
      </c>
      <c r="U46" s="46">
        <f t="shared" si="16"/>
        <v>4.8936054410685388E-2</v>
      </c>
      <c r="V46" s="45"/>
    </row>
    <row r="47" spans="1:22">
      <c r="A47" s="2"/>
      <c r="B47" s="2"/>
      <c r="C47" s="28" t="s">
        <v>30</v>
      </c>
      <c r="D47" s="33" t="s">
        <v>53</v>
      </c>
      <c r="E47" s="39" t="s">
        <v>6</v>
      </c>
      <c r="F47" s="39" t="s">
        <v>6</v>
      </c>
      <c r="G47" s="47" t="s">
        <v>54</v>
      </c>
      <c r="H47" s="48">
        <f>H45*H46</f>
        <v>3583442.8649872602</v>
      </c>
      <c r="I47" s="48">
        <f>I45*I46</f>
        <v>3862996.437058886</v>
      </c>
      <c r="J47" s="48">
        <f>J45*J46</f>
        <v>3315559.4622030519</v>
      </c>
      <c r="K47" s="48">
        <f>K45*K46</f>
        <v>745025.97923555749</v>
      </c>
      <c r="L47" s="48">
        <f t="shared" ref="L47:U47" si="17">L45*L46</f>
        <v>445905.34547107428</v>
      </c>
      <c r="M47" s="48">
        <f t="shared" si="17"/>
        <v>3634009.2268055063</v>
      </c>
      <c r="N47" s="48">
        <f t="shared" si="17"/>
        <v>4140477.9977343497</v>
      </c>
      <c r="O47" s="48">
        <f t="shared" si="17"/>
        <v>4289962.6695263442</v>
      </c>
      <c r="P47" s="48">
        <f t="shared" si="17"/>
        <v>0</v>
      </c>
      <c r="Q47" s="48">
        <f t="shared" si="17"/>
        <v>0</v>
      </c>
      <c r="R47" s="48">
        <f t="shared" si="17"/>
        <v>0</v>
      </c>
      <c r="S47" s="48">
        <f t="shared" si="17"/>
        <v>0</v>
      </c>
      <c r="T47" s="48">
        <f t="shared" si="17"/>
        <v>0</v>
      </c>
      <c r="U47" s="48">
        <f t="shared" si="17"/>
        <v>0</v>
      </c>
      <c r="V47" s="35">
        <f>SUM(H47:U47)</f>
        <v>24017379.983022034</v>
      </c>
    </row>
    <row r="48" spans="1:22">
      <c r="A48" s="2"/>
      <c r="B48" s="2"/>
      <c r="C48" s="41"/>
      <c r="D48" s="33"/>
      <c r="E48" s="49"/>
      <c r="F48" s="49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</row>
    <row r="49" spans="1:22">
      <c r="A49" s="2"/>
      <c r="B49" s="2"/>
      <c r="C49" s="28" t="s">
        <v>31</v>
      </c>
      <c r="D49" s="25" t="s">
        <v>55</v>
      </c>
      <c r="E49" s="50"/>
      <c r="F49" s="50"/>
      <c r="G49" s="51" t="s">
        <v>56</v>
      </c>
      <c r="H49" s="52">
        <f>H47-H43</f>
        <v>279873.82829793775</v>
      </c>
      <c r="I49" s="52">
        <f>I47-I43</f>
        <v>263828.98771436932</v>
      </c>
      <c r="J49" s="52">
        <f>J47-J43</f>
        <v>-79536.10343460599</v>
      </c>
      <c r="K49" s="52">
        <f>K47-K43</f>
        <v>98885.721576821292</v>
      </c>
      <c r="L49" s="52">
        <f t="shared" ref="L49:U49" si="18">L47-L43</f>
        <v>-63369.450806345325</v>
      </c>
      <c r="M49" s="52">
        <f t="shared" si="18"/>
        <v>-302998.43548975745</v>
      </c>
      <c r="N49" s="52">
        <f t="shared" si="18"/>
        <v>-121235.5410286379</v>
      </c>
      <c r="O49" s="52">
        <f t="shared" si="18"/>
        <v>-123294.80376138445</v>
      </c>
      <c r="P49" s="52">
        <f t="shared" si="18"/>
        <v>0</v>
      </c>
      <c r="Q49" s="52">
        <f t="shared" si="18"/>
        <v>0</v>
      </c>
      <c r="R49" s="52">
        <f t="shared" si="18"/>
        <v>0</v>
      </c>
      <c r="S49" s="52">
        <f t="shared" si="18"/>
        <v>0</v>
      </c>
      <c r="T49" s="52">
        <f t="shared" si="18"/>
        <v>0</v>
      </c>
      <c r="U49" s="52">
        <f t="shared" si="18"/>
        <v>0</v>
      </c>
      <c r="V49" s="52">
        <f>SUM(H49:U49)</f>
        <v>-47845.796931602759</v>
      </c>
    </row>
    <row r="50" spans="1:22">
      <c r="A50" s="2"/>
      <c r="B50" s="2"/>
      <c r="C50" s="28" t="s">
        <v>32</v>
      </c>
      <c r="D50" s="25" t="s">
        <v>67</v>
      </c>
      <c r="E50" s="50"/>
      <c r="F50" s="50"/>
      <c r="G50" s="53"/>
      <c r="H50" s="52">
        <f>(H49/2)*0.0034</f>
        <v>475.78550810649415</v>
      </c>
      <c r="I50" s="52">
        <f>(H51+I49/2)*0.0034</f>
        <v>1401.6979660549782</v>
      </c>
      <c r="J50" s="52">
        <f>(I51+J49/2)*0.0033</f>
        <v>1669.1804176382464</v>
      </c>
      <c r="K50" s="52">
        <f>(J51+K49/2)*0.0033</f>
        <v>1706.6155829511079</v>
      </c>
      <c r="L50" s="52">
        <f>(K51+L49/2)*0.0036</f>
        <v>1931.835557613962</v>
      </c>
      <c r="M50" s="52">
        <f>(L51+M49/2)*0.0036</f>
        <v>1279.3279702883874</v>
      </c>
      <c r="N50" s="52">
        <f>(M51+N49/2)*0.0035</f>
        <v>505.85927121363852</v>
      </c>
      <c r="O50" s="52">
        <f>(N51+O49/2)*0.0036</f>
        <v>81.978866002642789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f>SUM(H50:U50)</f>
        <v>9052.2811398694575</v>
      </c>
    </row>
    <row r="51" spans="1:22">
      <c r="A51" s="54"/>
      <c r="B51" s="54"/>
      <c r="C51" s="28" t="s">
        <v>33</v>
      </c>
      <c r="D51" s="10" t="s">
        <v>58</v>
      </c>
      <c r="E51" s="50"/>
      <c r="F51" s="50"/>
      <c r="G51" s="55" t="s">
        <v>59</v>
      </c>
      <c r="H51" s="56">
        <f>H49+H50</f>
        <v>280349.61380604428</v>
      </c>
      <c r="I51" s="56">
        <f>H51+I49+I50</f>
        <v>545580.29948646855</v>
      </c>
      <c r="J51" s="56">
        <f>I51+J49+J50</f>
        <v>467713.37646950083</v>
      </c>
      <c r="K51" s="56">
        <f t="shared" ref="K51:O51" si="19">J51+K49+K50</f>
        <v>568305.71362927323</v>
      </c>
      <c r="L51" s="56">
        <f t="shared" si="19"/>
        <v>506868.09838054189</v>
      </c>
      <c r="M51" s="56">
        <f t="shared" si="19"/>
        <v>205148.99086107282</v>
      </c>
      <c r="N51" s="56">
        <f t="shared" si="19"/>
        <v>84419.309103648557</v>
      </c>
      <c r="O51" s="56">
        <f t="shared" si="19"/>
        <v>-38793.515791733247</v>
      </c>
      <c r="P51" s="56">
        <v>0</v>
      </c>
      <c r="Q51" s="56">
        <v>0</v>
      </c>
      <c r="R51" s="56">
        <f t="shared" ref="R51:U51" si="20">R49+R50</f>
        <v>0</v>
      </c>
      <c r="S51" s="56">
        <f t="shared" si="20"/>
        <v>0</v>
      </c>
      <c r="T51" s="56">
        <f t="shared" si="20"/>
        <v>0</v>
      </c>
      <c r="U51" s="56">
        <f t="shared" si="20"/>
        <v>0</v>
      </c>
      <c r="V51" s="56">
        <f>O51</f>
        <v>-38793.515791733247</v>
      </c>
    </row>
    <row r="52" spans="1:22">
      <c r="A52" s="54"/>
      <c r="B52" s="54"/>
      <c r="C52" s="28" t="s">
        <v>34</v>
      </c>
      <c r="D52" s="10" t="s">
        <v>60</v>
      </c>
      <c r="E52" s="50"/>
      <c r="F52" s="50"/>
      <c r="G52" s="55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>
        <f>-ROUND(F43*0.025,0)</f>
        <v>-1136068</v>
      </c>
    </row>
    <row r="53" spans="1:22">
      <c r="A53" s="54"/>
      <c r="B53" s="28"/>
      <c r="C53" s="63" t="s">
        <v>35</v>
      </c>
      <c r="D53" s="50" t="s">
        <v>61</v>
      </c>
      <c r="E53" s="55"/>
      <c r="F53" s="55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7"/>
      <c r="V53" s="64" t="s">
        <v>65</v>
      </c>
    </row>
    <row r="54" spans="1:22">
      <c r="A54" s="54"/>
      <c r="B54" s="54"/>
      <c r="C54" s="28" t="s">
        <v>36</v>
      </c>
      <c r="D54" s="10" t="s">
        <v>63</v>
      </c>
      <c r="E54" s="50"/>
      <c r="F54" s="50"/>
      <c r="G54" s="55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 t="s">
        <v>6</v>
      </c>
    </row>
    <row r="55" spans="1:22">
      <c r="A55" s="58"/>
      <c r="B55" s="58"/>
      <c r="C55" s="59" t="s">
        <v>37</v>
      </c>
      <c r="D55" s="16" t="s">
        <v>64</v>
      </c>
      <c r="E55" s="60"/>
      <c r="F55" s="60"/>
      <c r="G55" s="61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5" t="s">
        <v>65</v>
      </c>
    </row>
    <row r="56" spans="1:22">
      <c r="A56" s="2"/>
      <c r="B56" s="1" t="s">
        <v>69</v>
      </c>
      <c r="C56" s="24"/>
      <c r="D56" s="25"/>
      <c r="E56" s="26"/>
      <c r="F56" s="26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</row>
    <row r="57" spans="1:22">
      <c r="A57" s="2"/>
      <c r="B57" s="2"/>
      <c r="C57" s="28" t="s">
        <v>25</v>
      </c>
      <c r="D57" s="29" t="s">
        <v>47</v>
      </c>
      <c r="E57" s="30">
        <v>5224.9278642093977</v>
      </c>
      <c r="F57" s="30">
        <v>5224.9278642093977</v>
      </c>
      <c r="G57" s="31"/>
      <c r="H57" s="32">
        <v>5185</v>
      </c>
      <c r="I57" s="32">
        <v>5192</v>
      </c>
      <c r="J57" s="32">
        <v>4265.7000000000016</v>
      </c>
      <c r="K57" s="32">
        <v>914.30000000000007</v>
      </c>
      <c r="L57" s="32">
        <v>488.23333333333335</v>
      </c>
      <c r="M57" s="32">
        <v>4689.7666666666673</v>
      </c>
      <c r="N57" s="32">
        <v>5170</v>
      </c>
      <c r="O57" s="32">
        <v>5162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1"/>
    </row>
    <row r="58" spans="1:22">
      <c r="A58" s="2"/>
      <c r="B58" s="2"/>
      <c r="C58" s="28" t="s">
        <v>26</v>
      </c>
      <c r="D58" s="33" t="s">
        <v>48</v>
      </c>
      <c r="E58" s="39">
        <f>E59/E57</f>
        <v>1736.1940285678761</v>
      </c>
      <c r="F58" s="39">
        <f>F59/F57</f>
        <v>1797.4601375591124</v>
      </c>
      <c r="G58" s="35"/>
      <c r="H58" s="36">
        <v>319.50285188877984</v>
      </c>
      <c r="I58" s="36">
        <v>360.98468600977503</v>
      </c>
      <c r="J58" s="36">
        <v>293.4171499789382</v>
      </c>
      <c r="K58" s="36">
        <v>303.7711350720304</v>
      </c>
      <c r="L58" s="37">
        <v>174.2232124872142</v>
      </c>
      <c r="M58" s="37">
        <v>180.37113037508388</v>
      </c>
      <c r="N58" s="37">
        <v>53.572410859848326</v>
      </c>
      <c r="O58" s="37">
        <v>8.4723599029158709</v>
      </c>
      <c r="P58" s="37">
        <v>4.7999229424885517</v>
      </c>
      <c r="Q58" s="37">
        <v>4.9659585827535144</v>
      </c>
      <c r="R58" s="37">
        <v>36.048616555338356</v>
      </c>
      <c r="S58" s="37">
        <v>115.96342355839984</v>
      </c>
      <c r="T58" s="37">
        <v>177.58467324177579</v>
      </c>
      <c r="U58" s="37">
        <v>207.41020100012534</v>
      </c>
      <c r="V58" s="35"/>
    </row>
    <row r="59" spans="1:22">
      <c r="A59" s="2"/>
      <c r="B59" s="2"/>
      <c r="C59" s="28" t="s">
        <v>27</v>
      </c>
      <c r="D59" s="33" t="s">
        <v>49</v>
      </c>
      <c r="E59" s="39">
        <v>9071488.5575382635</v>
      </c>
      <c r="F59" s="39">
        <v>9391599.5575382635</v>
      </c>
      <c r="G59" s="40" t="s">
        <v>50</v>
      </c>
      <c r="H59" s="35">
        <f>H58*H57</f>
        <v>1656622.2870433235</v>
      </c>
      <c r="I59" s="35">
        <f>I58*I57</f>
        <v>1874232.4897627519</v>
      </c>
      <c r="J59" s="35">
        <f>J58*J57</f>
        <v>1251629.5366651572</v>
      </c>
      <c r="K59" s="35">
        <f>K58*K57</f>
        <v>277737.94879635744</v>
      </c>
      <c r="L59" s="35">
        <f t="shared" ref="L59:U59" si="21">L58*L57</f>
        <v>85061.579776674218</v>
      </c>
      <c r="M59" s="35">
        <f t="shared" si="21"/>
        <v>845898.51486205601</v>
      </c>
      <c r="N59" s="35">
        <f t="shared" si="21"/>
        <v>276969.36414541584</v>
      </c>
      <c r="O59" s="35">
        <f t="shared" si="21"/>
        <v>43734.321818851728</v>
      </c>
      <c r="P59" s="35">
        <f t="shared" si="21"/>
        <v>0</v>
      </c>
      <c r="Q59" s="35">
        <f t="shared" si="21"/>
        <v>0</v>
      </c>
      <c r="R59" s="35">
        <f t="shared" si="21"/>
        <v>0</v>
      </c>
      <c r="S59" s="35">
        <f t="shared" si="21"/>
        <v>0</v>
      </c>
      <c r="T59" s="35">
        <f t="shared" si="21"/>
        <v>0</v>
      </c>
      <c r="U59" s="35">
        <f t="shared" si="21"/>
        <v>0</v>
      </c>
      <c r="V59" s="35">
        <f>SUM(H59:U59)</f>
        <v>6311886.0428705877</v>
      </c>
    </row>
    <row r="60" spans="1:22">
      <c r="A60" s="2"/>
      <c r="B60" s="2"/>
      <c r="C60" s="41"/>
      <c r="D60" s="33"/>
      <c r="E60" s="30"/>
      <c r="F60" s="30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</row>
    <row r="61" spans="1:22">
      <c r="A61" s="2"/>
      <c r="B61" s="2"/>
      <c r="C61" s="28" t="s">
        <v>28</v>
      </c>
      <c r="D61" s="29" t="s">
        <v>51</v>
      </c>
      <c r="E61" s="30">
        <v>160874871.89494899</v>
      </c>
      <c r="F61" s="30">
        <v>160874871.89494899</v>
      </c>
      <c r="G61" s="43"/>
      <c r="H61" s="32">
        <v>29992057</v>
      </c>
      <c r="I61" s="32">
        <v>35577002</v>
      </c>
      <c r="J61" s="32">
        <v>23267490.850545812</v>
      </c>
      <c r="K61" s="32">
        <v>7205570.8793226173</v>
      </c>
      <c r="L61" s="32">
        <v>1124030.1128839722</v>
      </c>
      <c r="M61" s="32">
        <v>14032001.107915206</v>
      </c>
      <c r="N61" s="32">
        <v>8722390</v>
      </c>
      <c r="O61" s="32">
        <v>1705305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43">
        <f>SUM(H61:U61)</f>
        <v>121625846.9506676</v>
      </c>
    </row>
    <row r="62" spans="1:22">
      <c r="A62" s="2"/>
      <c r="B62" s="2"/>
      <c r="C62" s="28" t="s">
        <v>29</v>
      </c>
      <c r="D62" s="33" t="s">
        <v>52</v>
      </c>
      <c r="E62" s="44">
        <f>E59/E61</f>
        <v>5.638847416433021E-2</v>
      </c>
      <c r="F62" s="44">
        <f>F59/F61</f>
        <v>5.8378287714634276E-2</v>
      </c>
      <c r="G62" s="45"/>
      <c r="H62" s="46">
        <f>$E$62</f>
        <v>5.638847416433021E-2</v>
      </c>
      <c r="I62" s="46">
        <f t="shared" ref="I62:J62" si="22">$E$62</f>
        <v>5.638847416433021E-2</v>
      </c>
      <c r="J62" s="46">
        <f t="shared" si="22"/>
        <v>5.638847416433021E-2</v>
      </c>
      <c r="K62" s="46">
        <v>5.8378287714634276E-2</v>
      </c>
      <c r="L62" s="46">
        <f>J62</f>
        <v>5.638847416433021E-2</v>
      </c>
      <c r="M62" s="46">
        <f>$K$62</f>
        <v>5.8378287714634276E-2</v>
      </c>
      <c r="N62" s="46">
        <f t="shared" ref="N62:U62" si="23">$K$62</f>
        <v>5.8378287714634276E-2</v>
      </c>
      <c r="O62" s="46">
        <f t="shared" si="23"/>
        <v>5.8378287714634276E-2</v>
      </c>
      <c r="P62" s="46">
        <f t="shared" si="23"/>
        <v>5.8378287714634276E-2</v>
      </c>
      <c r="Q62" s="46">
        <f t="shared" si="23"/>
        <v>5.8378287714634276E-2</v>
      </c>
      <c r="R62" s="46">
        <f t="shared" si="23"/>
        <v>5.8378287714634276E-2</v>
      </c>
      <c r="S62" s="46">
        <f t="shared" si="23"/>
        <v>5.8378287714634276E-2</v>
      </c>
      <c r="T62" s="46">
        <f t="shared" si="23"/>
        <v>5.8378287714634276E-2</v>
      </c>
      <c r="U62" s="46">
        <f t="shared" si="23"/>
        <v>5.8378287714634276E-2</v>
      </c>
      <c r="V62" s="45"/>
    </row>
    <row r="63" spans="1:22">
      <c r="A63" s="2"/>
      <c r="B63" s="2"/>
      <c r="C63" s="28" t="s">
        <v>30</v>
      </c>
      <c r="D63" s="33" t="s">
        <v>53</v>
      </c>
      <c r="E63" s="39" t="s">
        <v>6</v>
      </c>
      <c r="F63" s="39" t="s">
        <v>6</v>
      </c>
      <c r="G63" s="47" t="s">
        <v>54</v>
      </c>
      <c r="H63" s="48">
        <f>H61*H62</f>
        <v>1691206.3312796191</v>
      </c>
      <c r="I63" s="48">
        <f>I61*I62</f>
        <v>2006132.8581213241</v>
      </c>
      <c r="J63" s="48">
        <f>J61*J62</f>
        <v>1312018.3066947921</v>
      </c>
      <c r="K63" s="48">
        <f>K61*K62</f>
        <v>420648.88994128606</v>
      </c>
      <c r="L63" s="48">
        <f t="shared" ref="L63:U63" si="24">L61*L62</f>
        <v>63382.342980287038</v>
      </c>
      <c r="M63" s="48">
        <f t="shared" si="24"/>
        <v>819164.19788994081</v>
      </c>
      <c r="N63" s="48">
        <f t="shared" si="24"/>
        <v>509198.19297924888</v>
      </c>
      <c r="O63" s="48">
        <f t="shared" si="24"/>
        <v>99552.785931204402</v>
      </c>
      <c r="P63" s="48">
        <f t="shared" si="24"/>
        <v>0</v>
      </c>
      <c r="Q63" s="48">
        <f t="shared" si="24"/>
        <v>0</v>
      </c>
      <c r="R63" s="48">
        <f t="shared" si="24"/>
        <v>0</v>
      </c>
      <c r="S63" s="48">
        <f t="shared" si="24"/>
        <v>0</v>
      </c>
      <c r="T63" s="48">
        <f t="shared" si="24"/>
        <v>0</v>
      </c>
      <c r="U63" s="48">
        <f t="shared" si="24"/>
        <v>0</v>
      </c>
      <c r="V63" s="35">
        <f>SUM(H63:U63)</f>
        <v>6921303.9058177033</v>
      </c>
    </row>
    <row r="64" spans="1:22">
      <c r="A64" s="2"/>
      <c r="B64" s="2"/>
      <c r="C64" s="41"/>
      <c r="D64" s="33"/>
      <c r="E64" s="49"/>
      <c r="F64" s="49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</row>
    <row r="65" spans="1:22">
      <c r="A65" s="2"/>
      <c r="B65" s="2"/>
      <c r="C65" s="28" t="s">
        <v>31</v>
      </c>
      <c r="D65" s="25" t="s">
        <v>55</v>
      </c>
      <c r="E65" s="50"/>
      <c r="F65" s="50"/>
      <c r="G65" s="51" t="s">
        <v>56</v>
      </c>
      <c r="H65" s="52">
        <f>H63-H59</f>
        <v>34584.044236295624</v>
      </c>
      <c r="I65" s="52">
        <f>I63-I59</f>
        <v>131900.36835857225</v>
      </c>
      <c r="J65" s="52">
        <f>J63-J59</f>
        <v>60388.770029634936</v>
      </c>
      <c r="K65" s="52">
        <f>K63-K59</f>
        <v>142910.94114492863</v>
      </c>
      <c r="L65" s="52">
        <f t="shared" ref="L65:U65" si="25">L63-L59</f>
        <v>-21679.23679638718</v>
      </c>
      <c r="M65" s="52">
        <f t="shared" si="25"/>
        <v>-26734.316972115193</v>
      </c>
      <c r="N65" s="52">
        <f t="shared" si="25"/>
        <v>232228.82883383305</v>
      </c>
      <c r="O65" s="52">
        <f t="shared" si="25"/>
        <v>55818.464112352674</v>
      </c>
      <c r="P65" s="52">
        <f t="shared" si="25"/>
        <v>0</v>
      </c>
      <c r="Q65" s="52">
        <f t="shared" si="25"/>
        <v>0</v>
      </c>
      <c r="R65" s="52">
        <f t="shared" si="25"/>
        <v>0</v>
      </c>
      <c r="S65" s="52">
        <f t="shared" si="25"/>
        <v>0</v>
      </c>
      <c r="T65" s="52">
        <f t="shared" si="25"/>
        <v>0</v>
      </c>
      <c r="U65" s="52">
        <f t="shared" si="25"/>
        <v>0</v>
      </c>
      <c r="V65" s="52">
        <f>SUM(H65:U65)</f>
        <v>609417.86294711486</v>
      </c>
    </row>
    <row r="66" spans="1:22">
      <c r="A66" s="2"/>
      <c r="B66" s="2"/>
      <c r="C66" s="28" t="s">
        <v>32</v>
      </c>
      <c r="D66" s="25" t="s">
        <v>67</v>
      </c>
      <c r="E66" s="50"/>
      <c r="F66" s="50"/>
      <c r="G66" s="53"/>
      <c r="H66" s="52">
        <f>(H65/2)*0.0034</f>
        <v>58.792875201702557</v>
      </c>
      <c r="I66" s="52">
        <f>(H67+I65/2)*0.0034</f>
        <v>342.01627238866371</v>
      </c>
      <c r="J66" s="52">
        <f>(I67+J65/2)*0.0033</f>
        <v>650.36270229900981</v>
      </c>
      <c r="K66" s="52">
        <f>(J67+K65/2)*0.0033</f>
        <v>987.95342265462637</v>
      </c>
      <c r="L66" s="52">
        <f>(K67+L65/2)*0.0036</f>
        <v>1299.5410703176146</v>
      </c>
      <c r="M66" s="52">
        <f>(L67+M65/2)*0.0036</f>
        <v>1217.0750213874539</v>
      </c>
      <c r="N66" s="52">
        <f>(M67+N65/2)*0.0035</f>
        <v>1547.1425402373313</v>
      </c>
      <c r="O66" s="52">
        <f>(N67+O65/2)*0.0036</f>
        <v>2115.4014532635292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f>SUM(H66:U66)</f>
        <v>8218.2853577499318</v>
      </c>
    </row>
    <row r="67" spans="1:22">
      <c r="A67" s="54"/>
      <c r="B67" s="54"/>
      <c r="C67" s="28" t="s">
        <v>33</v>
      </c>
      <c r="D67" s="10" t="s">
        <v>58</v>
      </c>
      <c r="E67" s="50"/>
      <c r="F67" s="50"/>
      <c r="G67" s="55" t="s">
        <v>59</v>
      </c>
      <c r="H67" s="56">
        <f>H65+H66</f>
        <v>34642.837111497327</v>
      </c>
      <c r="I67" s="56">
        <f>H67+I65+I66</f>
        <v>166885.22174245823</v>
      </c>
      <c r="J67" s="56">
        <f>I67+J65+J66</f>
        <v>227924.35447439217</v>
      </c>
      <c r="K67" s="56">
        <f t="shared" ref="K67:Q67" si="26">J67+K65+K66</f>
        <v>371823.24904197548</v>
      </c>
      <c r="L67" s="56">
        <f t="shared" si="26"/>
        <v>351443.55331590591</v>
      </c>
      <c r="M67" s="56">
        <f t="shared" si="26"/>
        <v>325926.31136517815</v>
      </c>
      <c r="N67" s="56">
        <f t="shared" si="26"/>
        <v>559702.28273924848</v>
      </c>
      <c r="O67" s="56">
        <f t="shared" si="26"/>
        <v>617636.14830486465</v>
      </c>
      <c r="P67" s="56">
        <v>0</v>
      </c>
      <c r="Q67" s="56">
        <f t="shared" si="26"/>
        <v>0</v>
      </c>
      <c r="R67" s="56">
        <f t="shared" ref="R67:U67" si="27">R65+R66</f>
        <v>0</v>
      </c>
      <c r="S67" s="56">
        <f t="shared" si="27"/>
        <v>0</v>
      </c>
      <c r="T67" s="56">
        <f t="shared" si="27"/>
        <v>0</v>
      </c>
      <c r="U67" s="56">
        <f t="shared" si="27"/>
        <v>0</v>
      </c>
      <c r="V67" s="56">
        <f>O67</f>
        <v>617636.14830486465</v>
      </c>
    </row>
    <row r="68" spans="1:22">
      <c r="A68" s="54"/>
      <c r="B68" s="54"/>
      <c r="C68" s="28" t="s">
        <v>34</v>
      </c>
      <c r="D68" s="10" t="s">
        <v>60</v>
      </c>
      <c r="E68" s="50"/>
      <c r="F68" s="50"/>
      <c r="G68" s="55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>
        <f>-ROUND(F59*0.025,0)</f>
        <v>-234790</v>
      </c>
    </row>
    <row r="69" spans="1:22">
      <c r="A69" s="54"/>
      <c r="B69" s="54"/>
      <c r="C69" s="28" t="s">
        <v>35</v>
      </c>
      <c r="D69" s="10" t="s">
        <v>61</v>
      </c>
      <c r="E69" s="50"/>
      <c r="F69" s="50"/>
      <c r="G69" s="55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64" t="s">
        <v>62</v>
      </c>
    </row>
    <row r="70" spans="1:22">
      <c r="A70" s="54"/>
      <c r="B70" s="54"/>
      <c r="C70" s="28" t="s">
        <v>36</v>
      </c>
      <c r="D70" s="10" t="s">
        <v>63</v>
      </c>
      <c r="E70" s="50"/>
      <c r="F70" s="50"/>
      <c r="G70" s="55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 t="s">
        <v>6</v>
      </c>
    </row>
    <row r="71" spans="1:22">
      <c r="A71" s="58"/>
      <c r="B71" s="58"/>
      <c r="C71" s="59" t="s">
        <v>37</v>
      </c>
      <c r="D71" s="16" t="s">
        <v>64</v>
      </c>
      <c r="E71" s="60"/>
      <c r="F71" s="60"/>
      <c r="G71" s="61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5" t="s">
        <v>65</v>
      </c>
    </row>
    <row r="72" spans="1:22">
      <c r="A72" s="54"/>
      <c r="B72" s="54"/>
      <c r="C72" s="28"/>
      <c r="D72" s="10" t="s">
        <v>58</v>
      </c>
      <c r="E72" s="50"/>
      <c r="F72" s="50"/>
      <c r="G72" s="55"/>
      <c r="H72" s="56">
        <f t="shared" ref="H72:U72" si="28">H19+H35+H51+H67</f>
        <v>1734552.2443850792</v>
      </c>
      <c r="I72" s="56">
        <f t="shared" si="28"/>
        <v>2650694.2630417799</v>
      </c>
      <c r="J72" s="56">
        <f t="shared" si="28"/>
        <v>2738102.8283340065</v>
      </c>
      <c r="K72" s="56">
        <f t="shared" si="28"/>
        <v>2908970.890870125</v>
      </c>
      <c r="L72" s="56">
        <f t="shared" si="28"/>
        <v>2762552.78058034</v>
      </c>
      <c r="M72" s="56">
        <f t="shared" si="28"/>
        <v>1549484.0371884408</v>
      </c>
      <c r="N72" s="56">
        <f t="shared" si="28"/>
        <v>2006977.3437468209</v>
      </c>
      <c r="O72" s="56">
        <f t="shared" si="28"/>
        <v>-519959.92175462365</v>
      </c>
      <c r="P72" s="56">
        <f t="shared" si="28"/>
        <v>0</v>
      </c>
      <c r="Q72" s="56">
        <f t="shared" si="28"/>
        <v>0</v>
      </c>
      <c r="R72" s="56">
        <f t="shared" si="28"/>
        <v>0</v>
      </c>
      <c r="S72" s="56">
        <f t="shared" si="28"/>
        <v>0</v>
      </c>
      <c r="T72" s="56">
        <f t="shared" si="28"/>
        <v>0</v>
      </c>
      <c r="U72" s="56">
        <f t="shared" si="28"/>
        <v>0</v>
      </c>
      <c r="V72" s="56">
        <f>O72</f>
        <v>-519959.92175462365</v>
      </c>
    </row>
    <row r="73" spans="1:22">
      <c r="A73" s="54"/>
      <c r="B73" s="66" t="s">
        <v>70</v>
      </c>
      <c r="C73" s="28"/>
      <c r="D73" s="10"/>
      <c r="E73" s="50"/>
      <c r="F73" s="50"/>
      <c r="G73" s="55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</row>
    <row r="74" spans="1:22">
      <c r="A74" s="54"/>
      <c r="B74" s="54"/>
      <c r="C74" s="28"/>
      <c r="D74" s="10"/>
      <c r="E74" s="50"/>
      <c r="F74" s="50"/>
      <c r="G74" s="55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</row>
    <row r="75" spans="1:22">
      <c r="A75" s="54"/>
      <c r="B75" s="54"/>
      <c r="C75" s="28"/>
      <c r="D75" s="10"/>
      <c r="E75" s="50"/>
      <c r="F75" s="50"/>
      <c r="G75" s="55" t="s">
        <v>71</v>
      </c>
      <c r="H75" s="67">
        <v>0</v>
      </c>
      <c r="I75" s="67">
        <v>0</v>
      </c>
      <c r="J75" s="56"/>
      <c r="K75" s="56"/>
      <c r="L75" s="56"/>
      <c r="M75" s="56"/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56"/>
    </row>
    <row r="76" spans="1:22">
      <c r="A76" s="54"/>
      <c r="B76" s="54"/>
      <c r="C76" s="28"/>
      <c r="D76" s="10"/>
      <c r="E76" s="50"/>
      <c r="F76" s="50"/>
      <c r="G76" s="55"/>
      <c r="J76" s="56"/>
      <c r="K76" s="56"/>
      <c r="L76" s="56"/>
      <c r="M76" s="56"/>
      <c r="V76" s="56"/>
    </row>
    <row r="77" spans="1:22">
      <c r="A77" s="54"/>
      <c r="B77" s="54"/>
      <c r="C77" s="28"/>
      <c r="D77" s="10"/>
      <c r="E77" s="50"/>
      <c r="F77" s="50"/>
      <c r="G77" s="55" t="s">
        <v>71</v>
      </c>
      <c r="H77" s="67">
        <v>0</v>
      </c>
      <c r="I77" s="67">
        <v>0</v>
      </c>
      <c r="J77" s="56"/>
      <c r="K77" s="56"/>
      <c r="L77" s="56"/>
      <c r="M77" s="56"/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56"/>
    </row>
    <row r="78" spans="1:22">
      <c r="A78" s="54"/>
      <c r="B78" s="54"/>
      <c r="C78" s="28"/>
      <c r="D78" s="10"/>
      <c r="E78" s="50"/>
      <c r="F78" s="50"/>
      <c r="G78" s="55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</row>
    <row r="79" spans="1:22">
      <c r="A79" s="54"/>
      <c r="B79" s="54"/>
      <c r="C79" s="28"/>
      <c r="D79" s="10"/>
      <c r="E79" s="50"/>
      <c r="F79" s="50" t="s">
        <v>72</v>
      </c>
      <c r="G79" s="68" t="s">
        <v>18</v>
      </c>
      <c r="H79" s="68">
        <v>3.5999999999999999E-3</v>
      </c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</row>
    <row r="80" spans="1:22">
      <c r="G80" s="68" t="s">
        <v>73</v>
      </c>
      <c r="H80" s="68">
        <v>3.3E-3</v>
      </c>
      <c r="U80" s="4" t="s">
        <v>6</v>
      </c>
    </row>
    <row r="81" spans="9:21">
      <c r="U81" s="4" t="s">
        <v>6</v>
      </c>
    </row>
    <row r="82" spans="9:21">
      <c r="Q82" s="4" t="s">
        <v>6</v>
      </c>
    </row>
    <row r="92" spans="9:21">
      <c r="I92" s="4" t="s">
        <v>6</v>
      </c>
    </row>
  </sheetData>
  <mergeCells count="3">
    <mergeCell ref="H4:O4"/>
    <mergeCell ref="P4:U4"/>
    <mergeCell ref="H5:U5"/>
  </mergeCells>
  <conditionalFormatting sqref="G49:G50 G65:G66 G33:G34 E34:E35 E50:E51 E66:E67 E17:E19 G53 H78:J78 L78:L79 H9:J9 H13:J13 H25:J25 H29:J29 H41:J41 H45:J45 H57:J57 H61:J61 H17:J17 H33:J33 H49:J49 H65:J65 G17:G19 L17 L33:L34 L49:L50 L65:L66 H18:I18 H36:J39 H52:J55 H68:J74 N65:U66 N49:U50 N33:U34 N17:U17 N78:U79 N53:T53 N54:U55 L20:L23 N20:U23 H19:J23 N36:U39 R35:U35 H35 L36:L39 N52:U52 R51:V51 L52:L55 N68:U74 R67:V67 L68:L74 N9:U9 R18:U18 I79:J79 K19:U19 H34:K34 M34 H50:K50 M50 H66:K66 M66">
    <cfRule type="cellIs" dxfId="117" priority="118" operator="lessThan">
      <formula>0</formula>
    </cfRule>
  </conditionalFormatting>
  <conditionalFormatting sqref="E33">
    <cfRule type="cellIs" dxfId="116" priority="117" operator="lessThan">
      <formula>0</formula>
    </cfRule>
  </conditionalFormatting>
  <conditionalFormatting sqref="E49">
    <cfRule type="cellIs" dxfId="115" priority="116" operator="lessThan">
      <formula>0</formula>
    </cfRule>
  </conditionalFormatting>
  <conditionalFormatting sqref="E65">
    <cfRule type="cellIs" dxfId="114" priority="115" operator="lessThan">
      <formula>0</formula>
    </cfRule>
  </conditionalFormatting>
  <conditionalFormatting sqref="V17">
    <cfRule type="cellIs" dxfId="113" priority="114" operator="lessThan">
      <formula>0</formula>
    </cfRule>
  </conditionalFormatting>
  <conditionalFormatting sqref="V33">
    <cfRule type="cellIs" dxfId="112" priority="113" operator="lessThan">
      <formula>0</formula>
    </cfRule>
  </conditionalFormatting>
  <conditionalFormatting sqref="V49">
    <cfRule type="cellIs" dxfId="111" priority="112" operator="lessThan">
      <formula>0</formula>
    </cfRule>
  </conditionalFormatting>
  <conditionalFormatting sqref="V65">
    <cfRule type="cellIs" dxfId="110" priority="111" operator="lessThan">
      <formula>0</formula>
    </cfRule>
  </conditionalFormatting>
  <conditionalFormatting sqref="V18">
    <cfRule type="cellIs" dxfId="109" priority="110" operator="lessThan">
      <formula>0</formula>
    </cfRule>
  </conditionalFormatting>
  <conditionalFormatting sqref="V34">
    <cfRule type="cellIs" dxfId="108" priority="109" operator="lessThan">
      <formula>0</formula>
    </cfRule>
  </conditionalFormatting>
  <conditionalFormatting sqref="V50">
    <cfRule type="cellIs" dxfId="107" priority="108" operator="lessThan">
      <formula>0</formula>
    </cfRule>
  </conditionalFormatting>
  <conditionalFormatting sqref="V66">
    <cfRule type="cellIs" dxfId="106" priority="107" operator="lessThan">
      <formula>0</formula>
    </cfRule>
  </conditionalFormatting>
  <conditionalFormatting sqref="G35">
    <cfRule type="cellIs" dxfId="105" priority="106" operator="lessThan">
      <formula>0</formula>
    </cfRule>
  </conditionalFormatting>
  <conditionalFormatting sqref="G51">
    <cfRule type="cellIs" dxfId="104" priority="105" operator="lessThan">
      <formula>0</formula>
    </cfRule>
  </conditionalFormatting>
  <conditionalFormatting sqref="G67">
    <cfRule type="cellIs" dxfId="103" priority="104" operator="lessThan">
      <formula>0</formula>
    </cfRule>
  </conditionalFormatting>
  <conditionalFormatting sqref="E20:E21">
    <cfRule type="cellIs" dxfId="102" priority="103" operator="lessThan">
      <formula>0</formula>
    </cfRule>
  </conditionalFormatting>
  <conditionalFormatting sqref="V20:V21">
    <cfRule type="cellIs" dxfId="101" priority="102" operator="lessThan">
      <formula>0</formula>
    </cfRule>
  </conditionalFormatting>
  <conditionalFormatting sqref="G20:G21">
    <cfRule type="cellIs" dxfId="100" priority="101" operator="lessThan">
      <formula>0</formula>
    </cfRule>
  </conditionalFormatting>
  <conditionalFormatting sqref="E36">
    <cfRule type="cellIs" dxfId="99" priority="100" operator="lessThan">
      <formula>0</formula>
    </cfRule>
  </conditionalFormatting>
  <conditionalFormatting sqref="V36">
    <cfRule type="cellIs" dxfId="98" priority="99" operator="lessThan">
      <formula>0</formula>
    </cfRule>
  </conditionalFormatting>
  <conditionalFormatting sqref="G36">
    <cfRule type="cellIs" dxfId="97" priority="98" operator="lessThan">
      <formula>0</formula>
    </cfRule>
  </conditionalFormatting>
  <conditionalFormatting sqref="E52">
    <cfRule type="cellIs" dxfId="96" priority="97" operator="lessThan">
      <formula>0</formula>
    </cfRule>
  </conditionalFormatting>
  <conditionalFormatting sqref="V52">
    <cfRule type="cellIs" dxfId="95" priority="96" operator="lessThan">
      <formula>0</formula>
    </cfRule>
  </conditionalFormatting>
  <conditionalFormatting sqref="G52">
    <cfRule type="cellIs" dxfId="94" priority="95" operator="lessThan">
      <formula>0</formula>
    </cfRule>
  </conditionalFormatting>
  <conditionalFormatting sqref="E68:E69">
    <cfRule type="cellIs" dxfId="93" priority="94" operator="lessThan">
      <formula>0</formula>
    </cfRule>
  </conditionalFormatting>
  <conditionalFormatting sqref="V68">
    <cfRule type="cellIs" dxfId="92" priority="93" operator="lessThan">
      <formula>0</formula>
    </cfRule>
  </conditionalFormatting>
  <conditionalFormatting sqref="G68:G69">
    <cfRule type="cellIs" dxfId="91" priority="92" operator="lessThan">
      <formula>0</formula>
    </cfRule>
  </conditionalFormatting>
  <conditionalFormatting sqref="E22:E23">
    <cfRule type="cellIs" dxfId="90" priority="91" operator="lessThan">
      <formula>0</formula>
    </cfRule>
  </conditionalFormatting>
  <conditionalFormatting sqref="V22:V23">
    <cfRule type="cellIs" dxfId="89" priority="90" operator="lessThan">
      <formula>0</formula>
    </cfRule>
  </conditionalFormatting>
  <conditionalFormatting sqref="G22:G23">
    <cfRule type="cellIs" dxfId="88" priority="89" operator="lessThan">
      <formula>0</formula>
    </cfRule>
  </conditionalFormatting>
  <conditionalFormatting sqref="E38:E39">
    <cfRule type="cellIs" dxfId="87" priority="88" operator="lessThan">
      <formula>0</formula>
    </cfRule>
  </conditionalFormatting>
  <conditionalFormatting sqref="V38:V39">
    <cfRule type="cellIs" dxfId="86" priority="87" operator="lessThan">
      <formula>0</formula>
    </cfRule>
  </conditionalFormatting>
  <conditionalFormatting sqref="G38:G39">
    <cfRule type="cellIs" dxfId="85" priority="86" operator="lessThan">
      <formula>0</formula>
    </cfRule>
  </conditionalFormatting>
  <conditionalFormatting sqref="E54:E55">
    <cfRule type="cellIs" dxfId="84" priority="85" operator="lessThan">
      <formula>0</formula>
    </cfRule>
  </conditionalFormatting>
  <conditionalFormatting sqref="G54:G55">
    <cfRule type="cellIs" dxfId="83" priority="84" operator="lessThan">
      <formula>0</formula>
    </cfRule>
  </conditionalFormatting>
  <conditionalFormatting sqref="E37">
    <cfRule type="cellIs" dxfId="82" priority="83" operator="lessThan">
      <formula>0</formula>
    </cfRule>
  </conditionalFormatting>
  <conditionalFormatting sqref="V37">
    <cfRule type="cellIs" dxfId="81" priority="82" operator="lessThan">
      <formula>0</formula>
    </cfRule>
  </conditionalFormatting>
  <conditionalFormatting sqref="G37">
    <cfRule type="cellIs" dxfId="80" priority="81" operator="lessThan">
      <formula>0</formula>
    </cfRule>
  </conditionalFormatting>
  <conditionalFormatting sqref="D53">
    <cfRule type="cellIs" dxfId="79" priority="80" operator="lessThan">
      <formula>0</formula>
    </cfRule>
  </conditionalFormatting>
  <conditionalFormatting sqref="U53">
    <cfRule type="cellIs" dxfId="78" priority="79" operator="lessThan">
      <formula>0</formula>
    </cfRule>
  </conditionalFormatting>
  <conditionalFormatting sqref="E53">
    <cfRule type="cellIs" dxfId="77" priority="78" operator="lessThan">
      <formula>0</formula>
    </cfRule>
  </conditionalFormatting>
  <conditionalFormatting sqref="E70:E79">
    <cfRule type="cellIs" dxfId="76" priority="77" operator="lessThan">
      <formula>0</formula>
    </cfRule>
  </conditionalFormatting>
  <conditionalFormatting sqref="G70:G79">
    <cfRule type="cellIs" dxfId="75" priority="76" operator="lessThan">
      <formula>0</formula>
    </cfRule>
  </conditionalFormatting>
  <conditionalFormatting sqref="V54">
    <cfRule type="cellIs" dxfId="74" priority="75" operator="lessThan">
      <formula>0</formula>
    </cfRule>
  </conditionalFormatting>
  <conditionalFormatting sqref="V70">
    <cfRule type="cellIs" dxfId="73" priority="74" operator="lessThan">
      <formula>0</formula>
    </cfRule>
  </conditionalFormatting>
  <conditionalFormatting sqref="L13">
    <cfRule type="cellIs" dxfId="72" priority="73" operator="lessThan">
      <formula>0</formula>
    </cfRule>
  </conditionalFormatting>
  <conditionalFormatting sqref="L25">
    <cfRule type="cellIs" dxfId="71" priority="72" operator="lessThan">
      <formula>0</formula>
    </cfRule>
  </conditionalFormatting>
  <conditionalFormatting sqref="L29">
    <cfRule type="cellIs" dxfId="70" priority="71" operator="lessThan">
      <formula>0</formula>
    </cfRule>
  </conditionalFormatting>
  <conditionalFormatting sqref="L41">
    <cfRule type="cellIs" dxfId="69" priority="70" operator="lessThan">
      <formula>0</formula>
    </cfRule>
  </conditionalFormatting>
  <conditionalFormatting sqref="L45">
    <cfRule type="cellIs" dxfId="68" priority="69" operator="lessThan">
      <formula>0</formula>
    </cfRule>
  </conditionalFormatting>
  <conditionalFormatting sqref="L57">
    <cfRule type="cellIs" dxfId="67" priority="68" operator="lessThan">
      <formula>0</formula>
    </cfRule>
  </conditionalFormatting>
  <conditionalFormatting sqref="L61">
    <cfRule type="cellIs" dxfId="66" priority="67" operator="lessThan">
      <formula>0</formula>
    </cfRule>
  </conditionalFormatting>
  <conditionalFormatting sqref="N13">
    <cfRule type="cellIs" dxfId="65" priority="66" operator="lessThan">
      <formula>0</formula>
    </cfRule>
  </conditionalFormatting>
  <conditionalFormatting sqref="N25">
    <cfRule type="cellIs" dxfId="64" priority="65" operator="lessThan">
      <formula>0</formula>
    </cfRule>
  </conditionalFormatting>
  <conditionalFormatting sqref="N29">
    <cfRule type="cellIs" dxfId="63" priority="64" operator="lessThan">
      <formula>0</formula>
    </cfRule>
  </conditionalFormatting>
  <conditionalFormatting sqref="N45">
    <cfRule type="cellIs" dxfId="62" priority="63" operator="lessThan">
      <formula>0</formula>
    </cfRule>
  </conditionalFormatting>
  <conditionalFormatting sqref="N57">
    <cfRule type="cellIs" dxfId="61" priority="62" operator="lessThan">
      <formula>0</formula>
    </cfRule>
  </conditionalFormatting>
  <conditionalFormatting sqref="N61">
    <cfRule type="cellIs" dxfId="60" priority="61" operator="lessThan">
      <formula>0</formula>
    </cfRule>
  </conditionalFormatting>
  <conditionalFormatting sqref="N41">
    <cfRule type="cellIs" dxfId="59" priority="60" operator="lessThan">
      <formula>0</formula>
    </cfRule>
  </conditionalFormatting>
  <conditionalFormatting sqref="L9">
    <cfRule type="cellIs" dxfId="58" priority="59" operator="lessThan">
      <formula>0</formula>
    </cfRule>
  </conditionalFormatting>
  <conditionalFormatting sqref="K25">
    <cfRule type="cellIs" dxfId="57" priority="55" operator="lessThan">
      <formula>0</formula>
    </cfRule>
  </conditionalFormatting>
  <conditionalFormatting sqref="K17 K33 K65 K49 K20:K23 K36:K39 K52:K55 K68:K79">
    <cfRule type="cellIs" dxfId="56" priority="58" operator="lessThan">
      <formula>0</formula>
    </cfRule>
  </conditionalFormatting>
  <conditionalFormatting sqref="K9">
    <cfRule type="cellIs" dxfId="55" priority="57" operator="lessThan">
      <formula>0</formula>
    </cfRule>
  </conditionalFormatting>
  <conditionalFormatting sqref="K13">
    <cfRule type="cellIs" dxfId="54" priority="56" operator="lessThan">
      <formula>0</formula>
    </cfRule>
  </conditionalFormatting>
  <conditionalFormatting sqref="K29">
    <cfRule type="cellIs" dxfId="53" priority="54" operator="lessThan">
      <formula>0</formula>
    </cfRule>
  </conditionalFormatting>
  <conditionalFormatting sqref="K41">
    <cfRule type="cellIs" dxfId="52" priority="53" operator="lessThan">
      <formula>0</formula>
    </cfRule>
  </conditionalFormatting>
  <conditionalFormatting sqref="K45">
    <cfRule type="cellIs" dxfId="51" priority="52" operator="lessThan">
      <formula>0</formula>
    </cfRule>
  </conditionalFormatting>
  <conditionalFormatting sqref="K57">
    <cfRule type="cellIs" dxfId="50" priority="51" operator="lessThan">
      <formula>0</formula>
    </cfRule>
  </conditionalFormatting>
  <conditionalFormatting sqref="K61">
    <cfRule type="cellIs" dxfId="49" priority="50" operator="lessThan">
      <formula>0</formula>
    </cfRule>
  </conditionalFormatting>
  <conditionalFormatting sqref="L75:L77 J75:J77">
    <cfRule type="cellIs" dxfId="48" priority="49" operator="lessThan">
      <formula>0</formula>
    </cfRule>
  </conditionalFormatting>
  <conditionalFormatting sqref="V72:V79">
    <cfRule type="cellIs" dxfId="47" priority="48" operator="lessThan">
      <formula>0</formula>
    </cfRule>
  </conditionalFormatting>
  <conditionalFormatting sqref="V35">
    <cfRule type="cellIs" dxfId="46" priority="47" operator="lessThan">
      <formula>0</formula>
    </cfRule>
  </conditionalFormatting>
  <conditionalFormatting sqref="V19">
    <cfRule type="cellIs" dxfId="45" priority="46" operator="lessThan">
      <formula>0</formula>
    </cfRule>
  </conditionalFormatting>
  <conditionalFormatting sqref="F34:F35 F50:F51 F66:F67 F17:F19">
    <cfRule type="cellIs" dxfId="44" priority="45" operator="lessThan">
      <formula>0</formula>
    </cfRule>
  </conditionalFormatting>
  <conditionalFormatting sqref="F33">
    <cfRule type="cellIs" dxfId="43" priority="44" operator="lessThan">
      <formula>0</formula>
    </cfRule>
  </conditionalFormatting>
  <conditionalFormatting sqref="F49">
    <cfRule type="cellIs" dxfId="42" priority="43" operator="lessThan">
      <formula>0</formula>
    </cfRule>
  </conditionalFormatting>
  <conditionalFormatting sqref="F65">
    <cfRule type="cellIs" dxfId="41" priority="42" operator="lessThan">
      <formula>0</formula>
    </cfRule>
  </conditionalFormatting>
  <conditionalFormatting sqref="F20:F21">
    <cfRule type="cellIs" dxfId="40" priority="41" operator="lessThan">
      <formula>0</formula>
    </cfRule>
  </conditionalFormatting>
  <conditionalFormatting sqref="F36">
    <cfRule type="cellIs" dxfId="39" priority="40" operator="lessThan">
      <formula>0</formula>
    </cfRule>
  </conditionalFormatting>
  <conditionalFormatting sqref="F52">
    <cfRule type="cellIs" dxfId="38" priority="39" operator="lessThan">
      <formula>0</formula>
    </cfRule>
  </conditionalFormatting>
  <conditionalFormatting sqref="F68:F69">
    <cfRule type="cellIs" dxfId="37" priority="38" operator="lessThan">
      <formula>0</formula>
    </cfRule>
  </conditionalFormatting>
  <conditionalFormatting sqref="F22:F23">
    <cfRule type="cellIs" dxfId="36" priority="37" operator="lessThan">
      <formula>0</formula>
    </cfRule>
  </conditionalFormatting>
  <conditionalFormatting sqref="F38:F39">
    <cfRule type="cellIs" dxfId="35" priority="36" operator="lessThan">
      <formula>0</formula>
    </cfRule>
  </conditionalFormatting>
  <conditionalFormatting sqref="F54:F55">
    <cfRule type="cellIs" dxfId="34" priority="35" operator="lessThan">
      <formula>0</formula>
    </cfRule>
  </conditionalFormatting>
  <conditionalFormatting sqref="F37">
    <cfRule type="cellIs" dxfId="33" priority="34" operator="lessThan">
      <formula>0</formula>
    </cfRule>
  </conditionalFormatting>
  <conditionalFormatting sqref="F53">
    <cfRule type="cellIs" dxfId="32" priority="33" operator="lessThan">
      <formula>0</formula>
    </cfRule>
  </conditionalFormatting>
  <conditionalFormatting sqref="F70:F79">
    <cfRule type="cellIs" dxfId="31" priority="32" operator="lessThan">
      <formula>0</formula>
    </cfRule>
  </conditionalFormatting>
  <conditionalFormatting sqref="J18:O18">
    <cfRule type="cellIs" dxfId="30" priority="31" operator="lessThan">
      <formula>0</formula>
    </cfRule>
  </conditionalFormatting>
  <conditionalFormatting sqref="M78:M79 M17 M33 M49 M65 M20:M23 M36:M39 M52:M55 M68:M74">
    <cfRule type="cellIs" dxfId="29" priority="30" operator="lessThan">
      <formula>0</formula>
    </cfRule>
  </conditionalFormatting>
  <conditionalFormatting sqref="M13">
    <cfRule type="cellIs" dxfId="28" priority="29" operator="lessThan">
      <formula>0</formula>
    </cfRule>
  </conditionalFormatting>
  <conditionalFormatting sqref="M25">
    <cfRule type="cellIs" dxfId="27" priority="28" operator="lessThan">
      <formula>0</formula>
    </cfRule>
  </conditionalFormatting>
  <conditionalFormatting sqref="M29">
    <cfRule type="cellIs" dxfId="26" priority="27" operator="lessThan">
      <formula>0</formula>
    </cfRule>
  </conditionalFormatting>
  <conditionalFormatting sqref="M41">
    <cfRule type="cellIs" dxfId="25" priority="26" operator="lessThan">
      <formula>0</formula>
    </cfRule>
  </conditionalFormatting>
  <conditionalFormatting sqref="M45">
    <cfRule type="cellIs" dxfId="24" priority="25" operator="lessThan">
      <formula>0</formula>
    </cfRule>
  </conditionalFormatting>
  <conditionalFormatting sqref="M57">
    <cfRule type="cellIs" dxfId="23" priority="24" operator="lessThan">
      <formula>0</formula>
    </cfRule>
  </conditionalFormatting>
  <conditionalFormatting sqref="M61">
    <cfRule type="cellIs" dxfId="22" priority="23" operator="lessThan">
      <formula>0</formula>
    </cfRule>
  </conditionalFormatting>
  <conditionalFormatting sqref="M9">
    <cfRule type="cellIs" dxfId="21" priority="22" operator="lessThan">
      <formula>0</formula>
    </cfRule>
  </conditionalFormatting>
  <conditionalFormatting sqref="M75:M77">
    <cfRule type="cellIs" dxfId="20" priority="21" operator="lessThan">
      <formula>0</formula>
    </cfRule>
  </conditionalFormatting>
  <conditionalFormatting sqref="I35:O35">
    <cfRule type="cellIs" dxfId="19" priority="20" operator="lessThan">
      <formula>0</formula>
    </cfRule>
  </conditionalFormatting>
  <conditionalFormatting sqref="H51">
    <cfRule type="cellIs" dxfId="18" priority="19" operator="lessThan">
      <formula>0</formula>
    </cfRule>
  </conditionalFormatting>
  <conditionalFormatting sqref="I51:O51">
    <cfRule type="cellIs" dxfId="17" priority="18" operator="lessThan">
      <formula>0</formula>
    </cfRule>
  </conditionalFormatting>
  <conditionalFormatting sqref="H67">
    <cfRule type="cellIs" dxfId="16" priority="17" operator="lessThan">
      <formula>0</formula>
    </cfRule>
  </conditionalFormatting>
  <conditionalFormatting sqref="I67:O67">
    <cfRule type="cellIs" dxfId="15" priority="16" operator="lessThan">
      <formula>0</formula>
    </cfRule>
  </conditionalFormatting>
  <conditionalFormatting sqref="O13:U13">
    <cfRule type="cellIs" dxfId="14" priority="15" operator="lessThan">
      <formula>0</formula>
    </cfRule>
  </conditionalFormatting>
  <conditionalFormatting sqref="O25:U25">
    <cfRule type="cellIs" dxfId="13" priority="14" operator="lessThan">
      <formula>0</formula>
    </cfRule>
  </conditionalFormatting>
  <conditionalFormatting sqref="O29:U29">
    <cfRule type="cellIs" dxfId="12" priority="13" operator="lessThan">
      <formula>0</formula>
    </cfRule>
  </conditionalFormatting>
  <conditionalFormatting sqref="O41:U41">
    <cfRule type="cellIs" dxfId="11" priority="12" operator="lessThan">
      <formula>0</formula>
    </cfRule>
  </conditionalFormatting>
  <conditionalFormatting sqref="O45:U45">
    <cfRule type="cellIs" dxfId="10" priority="11" operator="lessThan">
      <formula>0</formula>
    </cfRule>
  </conditionalFormatting>
  <conditionalFormatting sqref="O57:U57">
    <cfRule type="cellIs" dxfId="9" priority="10" operator="lessThan">
      <formula>0</formula>
    </cfRule>
  </conditionalFormatting>
  <conditionalFormatting sqref="O61:U61">
    <cfRule type="cellIs" dxfId="8" priority="9" operator="lessThan">
      <formula>0</formula>
    </cfRule>
  </conditionalFormatting>
  <conditionalFormatting sqref="P18">
    <cfRule type="cellIs" dxfId="7" priority="8" operator="lessThan">
      <formula>0</formula>
    </cfRule>
  </conditionalFormatting>
  <conditionalFormatting sqref="P35:Q35">
    <cfRule type="cellIs" dxfId="6" priority="7" operator="lessThan">
      <formula>0</formula>
    </cfRule>
  </conditionalFormatting>
  <conditionalFormatting sqref="P51:Q51">
    <cfRule type="cellIs" dxfId="5" priority="6" operator="lessThan">
      <formula>0</formula>
    </cfRule>
  </conditionalFormatting>
  <conditionalFormatting sqref="P67:Q67">
    <cfRule type="cellIs" dxfId="4" priority="5" operator="lessThan">
      <formula>0</formula>
    </cfRule>
  </conditionalFormatting>
  <conditionalFormatting sqref="H79">
    <cfRule type="cellIs" dxfId="3" priority="4" operator="lessThan">
      <formula>0</formula>
    </cfRule>
  </conditionalFormatting>
  <conditionalFormatting sqref="Q18">
    <cfRule type="cellIs" dxfId="2" priority="3" operator="lessThan">
      <formula>0</formula>
    </cfRule>
  </conditionalFormatting>
  <conditionalFormatting sqref="G80">
    <cfRule type="cellIs" dxfId="1" priority="2" operator="lessThan">
      <formula>0</formula>
    </cfRule>
  </conditionalFormatting>
  <conditionalFormatting sqref="H80">
    <cfRule type="cellIs" dxfId="0" priority="1" operator="lessThan">
      <formula>0</formula>
    </cfRule>
  </conditionalFormatting>
  <pageMargins left="0.2" right="0" top="0.25" bottom="0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0599F4AAAA2B0489C94937DE7DDA656" ma:contentTypeVersion="76" ma:contentTypeDescription="" ma:contentTypeScope="" ma:versionID="014828134d6465c5118862ca5101a3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180276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31B2059-CE99-45FA-8004-79CBE1BE293A}"/>
</file>

<file path=customXml/itemProps2.xml><?xml version="1.0" encoding="utf-8"?>
<ds:datastoreItem xmlns:ds="http://schemas.openxmlformats.org/officeDocument/2006/customXml" ds:itemID="{E0FB4A4A-8A01-445F-8746-E5949431571E}"/>
</file>

<file path=customXml/itemProps3.xml><?xml version="1.0" encoding="utf-8"?>
<ds:datastoreItem xmlns:ds="http://schemas.openxmlformats.org/officeDocument/2006/customXml" ds:itemID="{0031175E-D9D4-4AF2-9268-96F6CA6FCE1D}"/>
</file>

<file path=customXml/itemProps4.xml><?xml version="1.0" encoding="utf-8"?>
<ds:datastoreItem xmlns:ds="http://schemas.openxmlformats.org/officeDocument/2006/customXml" ds:itemID="{3618D379-1A3A-4F1A-8484-066CD316C2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 Decoupling Year 2</vt:lpstr>
      <vt:lpstr>'WA Decoupling Year 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2018-03-22T16:27:03Z</dcterms:created>
  <dcterms:modified xsi:type="dcterms:W3CDTF">2018-03-22T16:27:06Z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0x0101006E56B4D1795A2E4DB2F0B01679ED314A0070599F4AAAA2B0489C94937DE7DDA656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