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8\February 2018\Feb 12\Cascade Operations Report\"/>
    </mc:Choice>
  </mc:AlternateContent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 calcMode="manual" iterateCount="10" iterateDelta="100" calcCompleted="0" calcOnSave="0"/>
  <fileRecoveryPr autoRecover="0"/>
</workbook>
</file>

<file path=xl/calcChain.xml><?xml version="1.0" encoding="utf-8"?>
<calcChain xmlns="http://schemas.openxmlformats.org/spreadsheetml/2006/main">
  <c r="H143" i="125" l="1"/>
  <c r="H142" i="125"/>
  <c r="H141" i="125"/>
  <c r="E143" i="125"/>
  <c r="E142" i="125"/>
  <c r="E141" i="125"/>
  <c r="C25" i="127" l="1"/>
  <c r="C21" i="127"/>
  <c r="C19" i="127"/>
  <c r="C18" i="127"/>
  <c r="C23" i="127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<sst xmlns="http://schemas.openxmlformats.org/spreadsheetml/2006/main" count="592" uniqueCount="321">
  <si>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</si>
  <si>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</si>
  <si>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</si>
  <si>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</si>
  <si>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</si>
  <si>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</si>
  <si>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</si>
  <si>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</si>
  <si>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</si>
  <si>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</si>
  <si>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</si>
  <si>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</si>
  <si>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</si>
  <si>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</si>
  <si>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</si>
  <si>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</si>
  <si>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</si>
  <si>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</si>
  <si>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</si>
  <si>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</si>
  <si>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</si>
  <si>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</si>
  <si>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</si>
  <si>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</si>
  <si>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</si>
  <si>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</si>
  <si>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</si>
  <si>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</si>
  <si>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</si>
  <si>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</si>
  <si>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</si>
  <si>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</si>
  <si>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</si>
  <si>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</si>
  <si>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</si>
  <si>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</si>
  <si>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</si>
  <si>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</si>
  <si>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</si>
  <si>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</si>
  <si>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</si>
  <si>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</si>
  <si>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</si>
  <si>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</si>
  <si>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</si>
  <si>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</si>
  <si>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</si>
  <si>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</si>
  <si>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</si>
  <si>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</si>
  <si>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</si>
  <si>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</si>
  <si>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</si>
  <si>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</si>
  <si>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</si>
  <si>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</si>
  <si>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</si>
  <si>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</si>
  <si>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</si>
  <si>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</si>
  <si>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</si>
  <si>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</si>
  <si>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</si>
  <si>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</si>
  <si>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</si>
  <si>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</si>
  <si>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</si>
  <si>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</si>
  <si>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</si>
  <si>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</si>
  <si>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</si>
  <si>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</si>
  <si>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</si>
  <si>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</si>
  <si>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</si>
  <si>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</si>
  <si>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</si>
  <si>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</si>
  <si>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</si>
  <si>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</si>
  <si>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</si>
  <si>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</si>
  <si>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</si>
  <si>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</si>
  <si>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</si>
  <si>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</si>
  <si>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</si>
  <si>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</si>
  <si>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</si>
  <si>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</si>
  <si>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</si>
  <si>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</si>
  <si>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</si>
  <si>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</si>
  <si>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</si>
  <si>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</si>
  <si>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</si>
  <si>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</si>
  <si>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</si>
  <si>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</si>
  <si>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</si>
  <si>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</si>
  <si>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</si>
  <si>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</si>
  <si>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</si>
  <si>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</si>
  <si>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</si>
  <si>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</si>
  <si>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</si>
  <si>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</si>
  <si>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</si>
  <si>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</si>
  <si>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</si>
  <si>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</si>
  <si>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</si>
  <si>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</si>
  <si>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</si>
  <si>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</si>
  <si>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</si>
  <si>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</si>
  <si>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</si>
  <si>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</si>
  <si>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</si>
  <si>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</si>
  <si>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</si>
  <si>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</si>
  <si>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</si>
  <si>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</si>
  <si>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</si>
  <si>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</si>
  <si>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</si>
  <si>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</si>
  <si>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</si>
  <si>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</si>
  <si>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</si>
  <si>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</si>
  <si>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</si>
  <si>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</si>
  <si>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</si>
  <si>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</si>
  <si>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</si>
  <si>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</si>
  <si>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</si>
  <si>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</si>
  <si>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</si>
  <si>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</si>
  <si>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</si>
  <si>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</si>
  <si>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</si>
  <si>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</si>
  <si>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</si>
  <si>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</si>
  <si>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</si>
  <si>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</si>
  <si>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</si>
  <si>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</si>
  <si>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</si>
  <si>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</si>
  <si>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</si>
  <si>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</si>
  <si>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</si>
  <si>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</si>
  <si>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</si>
  <si>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</si>
  <si>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</si>
  <si>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</si>
  <si>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</si>
  <si>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</si>
  <si>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</si>
  <si>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</si>
  <si>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</si>
  <si>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</si>
  <si>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</si>
  <si>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</si>
  <si>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</si>
  <si>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</si>
  <si>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</si>
  <si>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</si>
  <si>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</si>
  <si>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</si>
  <si>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</si>
  <si>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</si>
  <si>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</si>
  <si>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</si>
  <si>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</si>
  <si>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</si>
  <si>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</si>
  <si>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</si>
  <si>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</si>
  <si>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</si>
  <si>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</si>
  <si>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</si>
  <si>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</si>
  <si>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</si>
  <si>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</si>
  <si>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</si>
  <si>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</si>
  <si>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</si>
  <si>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</si>
  <si>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</si>
  <si>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</si>
  <si>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</si>
  <si>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</si>
  <si>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</si>
  <si>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</si>
  <si>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</si>
  <si>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</si>
  <si>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</si>
  <si>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</si>
  <si>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</si>
  <si>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</si>
  <si>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</si>
  <si>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</si>
  <si>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</si>
  <si>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</si>
  <si>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</si>
  <si>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</si>
  <si>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</si>
  <si>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</si>
  <si>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</si>
  <si>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</si>
  <si>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</si>
  <si>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</si>
  <si>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</si>
  <si>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</si>
  <si>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</si>
  <si>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</si>
  <si>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</si>
  <si>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</si>
  <si>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</si>
  <si>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</si>
  <si>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</si>
  <si>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</si>
  <si>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</si>
  <si>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</si>
  <si>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</si>
  <si>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</si>
  <si>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</si>
  <si>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</si>
  <si>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</si>
  <si>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</si>
  <si>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</si>
  <si>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</si>
  <si>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</si>
  <si>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</si>
  <si>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</si>
  <si>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</si>
  <si>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</si>
  <si>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</si>
  <si>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</si>
  <si>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</si>
  <si>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</si>
  <si>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</si>
  <si>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</si>
  <si>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</si>
  <si>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</si>
  <si>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</si>
  <si>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</si>
  <si>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</si>
  <si>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</si>
  <si>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</si>
  <si>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</si>
  <si>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</si>
  <si>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</si>
  <si>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</si>
  <si>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</si>
  <si>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</si>
  <si>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</si>
  <si>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</si>
  <si>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</si>
  <si>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</si>
  <si>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</si>
  <si>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</si>
  <si>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</si>
  <si>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</si>
  <si>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</si>
  <si>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</si>
  <si>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</si>
  <si>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</si>
  <si>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</si>
  <si>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</si>
  <si>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</si>
  <si>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</si>
  <si>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</si>
  <si>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</si>
  <si>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</si>
  <si>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</si>
  <si>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</si>
  <si>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</si>
  <si>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</si>
  <si>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</si>
  <si>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</si>
  <si>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</si>
  <si>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</si>
  <si>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</si>
  <si>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</si>
  <si>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</si>
  <si>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</si>
  <si>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</si>
  <si>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</si>
  <si>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</si>
  <si>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</si>
  <si>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</si>
  <si>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</si>
  <si>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</si>
  <si>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</si>
  <si>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</si>
  <si>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</si>
  <si>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</si>
  <si>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</si>
  <si>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</si>
  <si>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</si>
  <si>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</si>
  <si>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</si>
  <si>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 xml:space="preserve"> -   </t>
  </si>
  <si>
    <t>October</t>
  </si>
  <si>
    <t>November</t>
  </si>
  <si>
    <t>December</t>
  </si>
  <si>
    <t>NOVEMBER 1, 2016 THROUGH OCTOBER 31, 2017</t>
  </si>
  <si>
    <t>DECEMBER 1, 2016 THROUGH NOVEMBER 30, 2017</t>
  </si>
  <si>
    <t>JANUARY 1, 2017 THROUGH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</si>
</sst>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39" fontId="22" fillId="0" borderId="26" xfId="0" applyNumberFormat="1" applyFont="1" applyBorder="1"/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xmlns="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xmlns="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xmlns="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P33"/>
  <sheetViews>
    <sheetView tabSelected="1" zoomScaleNormal="100" zoomScaleSheetLayoutView="100" workbookViewId="0">
      <selection activeCell="CK12" sqref="CK12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6" t="s">
        <v>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O1" s="13"/>
      <c r="CP1" s="13"/>
    </row>
    <row r="2" spans="1:94" x14ac:dyDescent="0.25">
      <c r="A2" s="175" t="s">
        <v>269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O2" s="13"/>
      <c r="CP2" s="13"/>
    </row>
    <row r="3" spans="1:94" x14ac:dyDescent="0.25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6" t="s">
        <v>8</v>
      </c>
      <c r="CH5" s="176"/>
      <c r="CI5" s="176"/>
      <c r="CJ5" s="176"/>
      <c r="CK5" s="176"/>
      <c r="CL5" s="176"/>
      <c r="CM5" s="176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7" t="s">
        <v>9</v>
      </c>
      <c r="AU6" s="178"/>
      <c r="AV6" s="179"/>
      <c r="AW6" s="177" t="s">
        <v>9</v>
      </c>
      <c r="AX6" s="178"/>
      <c r="AY6" s="179"/>
      <c r="AZ6" s="177" t="s">
        <v>9</v>
      </c>
      <c r="BA6" s="178"/>
      <c r="BB6" s="179"/>
      <c r="BC6" s="177" t="s">
        <v>9</v>
      </c>
      <c r="BD6" s="178"/>
      <c r="BE6" s="179"/>
      <c r="BF6" s="177" t="s">
        <v>9</v>
      </c>
      <c r="BG6" s="178"/>
      <c r="BH6" s="179"/>
      <c r="BI6" s="177" t="s">
        <v>9</v>
      </c>
      <c r="BJ6" s="180"/>
      <c r="BK6" s="181"/>
      <c r="BL6" s="177" t="s">
        <v>9</v>
      </c>
      <c r="BM6" s="180"/>
      <c r="BN6" s="181"/>
      <c r="BO6" s="177" t="s">
        <v>9</v>
      </c>
      <c r="BP6" s="180"/>
      <c r="BQ6" s="181"/>
      <c r="BR6" s="177" t="s">
        <v>9</v>
      </c>
      <c r="BS6" s="180"/>
      <c r="BT6" s="181"/>
      <c r="BU6" s="177" t="s">
        <v>9</v>
      </c>
      <c r="BV6" s="180"/>
      <c r="BW6" s="181"/>
      <c r="BX6" s="177" t="s">
        <v>9</v>
      </c>
      <c r="BY6" s="180"/>
      <c r="BZ6" s="181"/>
      <c r="CA6" s="177" t="s">
        <v>9</v>
      </c>
      <c r="CB6" s="180"/>
      <c r="CC6" s="181"/>
      <c r="CD6" s="177" t="s">
        <v>9</v>
      </c>
      <c r="CE6" s="180"/>
      <c r="CF6" s="181"/>
      <c r="CG6" s="177" t="s">
        <v>9</v>
      </c>
      <c r="CH6" s="180"/>
      <c r="CI6" s="181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43038</v>
      </c>
      <c r="CH7" s="18">
        <f>+CI7-31</f>
        <v>43069</v>
      </c>
      <c r="CI7" s="18">
        <f>+StatementDate</f>
        <v>43100</v>
      </c>
      <c r="CJ7" s="13"/>
      <c r="CK7" s="18">
        <f>+CG7</f>
        <v>43038</v>
      </c>
      <c r="CL7" s="18">
        <f>+CH7</f>
        <v>43069</v>
      </c>
      <c r="CM7" s="18">
        <f>+CI7</f>
        <v>43100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2017</v>
      </c>
      <c r="CH8" s="20">
        <f>+CI8</f>
        <v>2017</v>
      </c>
      <c r="CI8" s="20">
        <f>YEAR(StatementDate)</f>
        <v>2017</v>
      </c>
      <c r="CJ8" s="13"/>
      <c r="CK8" s="19">
        <f t="shared" ref="CK8:CM8" si="1">+CG8</f>
        <v>2017</v>
      </c>
      <c r="CL8" s="20">
        <f t="shared" si="1"/>
        <v>2017</v>
      </c>
      <c r="CM8" s="20">
        <f t="shared" si="1"/>
        <v>2017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8099544</v>
      </c>
      <c r="CH9" s="23">
        <f>+'Copy Other Data Here'!O4</f>
        <v>15631201</v>
      </c>
      <c r="CI9" s="23">
        <f>+'Copy Other Data Here'!P4</f>
        <v>21947248</v>
      </c>
      <c r="CJ9" s="24"/>
      <c r="CK9" s="25">
        <f>+'Copy Other Data Here'!N10</f>
        <v>128801784</v>
      </c>
      <c r="CL9" s="25">
        <f>+'Copy Other Data Here'!O10</f>
        <v>132604115</v>
      </c>
      <c r="CM9" s="25">
        <f>+'Copy Other Data Here'!P10</f>
        <v>129551066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6740702</v>
      </c>
      <c r="CH10" s="25">
        <f>+'Copy Other Data Here'!O5</f>
        <v>10800803</v>
      </c>
      <c r="CI10" s="25">
        <f>+'Copy Other Data Here'!P5</f>
        <v>16077395</v>
      </c>
      <c r="CJ10" s="24"/>
      <c r="CK10" s="25">
        <f>+'Copy Other Data Here'!N11</f>
        <v>101411257</v>
      </c>
      <c r="CL10" s="25">
        <f>+'Copy Other Data Here'!O11</f>
        <v>104166688</v>
      </c>
      <c r="CM10" s="25">
        <f>+'Copy Other Data Here'!P11</f>
        <v>103297938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1530746</v>
      </c>
      <c r="CH11" s="25">
        <f>+'Copy Other Data Here'!O6</f>
        <v>1278888</v>
      </c>
      <c r="CI11" s="25">
        <f>+'Copy Other Data Here'!P6</f>
        <v>1609946</v>
      </c>
      <c r="CJ11" s="24"/>
      <c r="CK11" s="25">
        <f>+'Copy Other Data Here'!N12</f>
        <v>15542221</v>
      </c>
      <c r="CL11" s="25">
        <f>+'Copy Other Data Here'!O12</f>
        <v>15634041</v>
      </c>
      <c r="CM11" s="25">
        <f>+'Copy Other Data Here'!P12</f>
        <v>15695690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209696</v>
      </c>
      <c r="CH12" s="25">
        <f>+'Copy Other Data Here'!O7</f>
        <v>230027</v>
      </c>
      <c r="CI12" s="25">
        <f>+'Copy Other Data Here'!P7</f>
        <v>258481</v>
      </c>
      <c r="CJ12" s="24"/>
      <c r="CK12" s="25">
        <f>+'Copy Other Data Here'!N13</f>
        <v>3274494</v>
      </c>
      <c r="CL12" s="25">
        <f>+'Copy Other Data Here'!O13</f>
        <v>3126383</v>
      </c>
      <c r="CM12" s="25">
        <f>+'Copy Other Data Here'!P13</f>
        <v>2827747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65017940</v>
      </c>
      <c r="CH13" s="32">
        <f>+'Copy Other Data Here'!O8</f>
        <v>56986228</v>
      </c>
      <c r="CI13" s="32">
        <f>+'Copy Other Data Here'!P8</f>
        <v>67233200</v>
      </c>
      <c r="CJ13" s="24"/>
      <c r="CK13" s="25">
        <f>+'Copy Other Data Here'!N14</f>
        <v>699049796</v>
      </c>
      <c r="CL13" s="25">
        <f>+'Copy Other Data Here'!O14</f>
        <v>702439721</v>
      </c>
      <c r="CM13" s="25">
        <f>+'Copy Other Data Here'!P14</f>
        <v>701643787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81598628</v>
      </c>
      <c r="CH14" s="33">
        <f>SUM(CH9:CH13)</f>
        <v>84927147</v>
      </c>
      <c r="CI14" s="33">
        <f>SUM(CI9:CI13)</f>
        <v>107126270</v>
      </c>
      <c r="CK14" s="36">
        <f>SUM(CK9:CK13)</f>
        <v>948079552</v>
      </c>
      <c r="CL14" s="36">
        <f>SUM(CL9:CL13)</f>
        <v>957970948</v>
      </c>
      <c r="CM14" s="33">
        <f>SUM(CM9:CM13)</f>
        <v>953016228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2"/>
      <c r="N20" s="182"/>
      <c r="O20" s="182"/>
      <c r="P20" s="119"/>
      <c r="Q20" s="119"/>
      <c r="R20" s="119"/>
      <c r="S20" s="183" t="s">
        <v>21</v>
      </c>
      <c r="T20" s="183"/>
      <c r="U20" s="183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83" t="s">
        <v>21</v>
      </c>
      <c r="AI20" s="183"/>
      <c r="AJ20" s="183"/>
      <c r="AK20" s="183" t="s">
        <v>21</v>
      </c>
      <c r="AL20" s="183"/>
      <c r="AM20" s="183"/>
      <c r="AN20" s="183" t="s">
        <v>21</v>
      </c>
      <c r="AO20" s="183"/>
      <c r="AP20" s="183"/>
      <c r="AQ20" s="183" t="s">
        <v>21</v>
      </c>
      <c r="AR20" s="183"/>
      <c r="AS20" s="183"/>
      <c r="AT20" s="183" t="s">
        <v>21</v>
      </c>
      <c r="AU20" s="183"/>
      <c r="AV20" s="183"/>
      <c r="AW20" s="177" t="s">
        <v>21</v>
      </c>
      <c r="AX20" s="180"/>
      <c r="AY20" s="181"/>
      <c r="AZ20" s="177" t="s">
        <v>21</v>
      </c>
      <c r="BA20" s="180"/>
      <c r="BB20" s="181"/>
      <c r="BC20" s="177" t="s">
        <v>21</v>
      </c>
      <c r="BD20" s="180"/>
      <c r="BE20" s="181"/>
      <c r="BF20" s="177" t="s">
        <v>21</v>
      </c>
      <c r="BG20" s="180"/>
      <c r="BH20" s="181"/>
      <c r="BI20" s="177" t="s">
        <v>21</v>
      </c>
      <c r="BJ20" s="180"/>
      <c r="BK20" s="181"/>
      <c r="BL20" s="177" t="s">
        <v>21</v>
      </c>
      <c r="BM20" s="180"/>
      <c r="BN20" s="181"/>
      <c r="BO20" s="177" t="s">
        <v>21</v>
      </c>
      <c r="BP20" s="180"/>
      <c r="BQ20" s="181"/>
      <c r="BR20" s="177" t="s">
        <v>21</v>
      </c>
      <c r="BS20" s="180"/>
      <c r="BT20" s="181"/>
      <c r="BU20" s="177" t="s">
        <v>21</v>
      </c>
      <c r="BV20" s="180"/>
      <c r="BW20" s="181"/>
      <c r="BX20" s="177" t="s">
        <v>21</v>
      </c>
      <c r="BY20" s="180"/>
      <c r="BZ20" s="181"/>
      <c r="CA20" s="177" t="s">
        <v>21</v>
      </c>
      <c r="CB20" s="180"/>
      <c r="CC20" s="181"/>
      <c r="CD20" s="177" t="s">
        <v>21</v>
      </c>
      <c r="CE20" s="180"/>
      <c r="CF20" s="181"/>
      <c r="CG20" s="177" t="s">
        <v>21</v>
      </c>
      <c r="CH20" s="180"/>
      <c r="CI20" s="181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43038</v>
      </c>
      <c r="CH21" s="18">
        <f>+CH7</f>
        <v>43069</v>
      </c>
      <c r="CI21" s="18">
        <f>+CI7</f>
        <v>43100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2017</v>
      </c>
      <c r="CH22" s="20">
        <f t="shared" si="7"/>
        <v>2017</v>
      </c>
      <c r="CI22" s="20">
        <f t="shared" si="7"/>
        <v>2017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185461</v>
      </c>
      <c r="CH23" s="25">
        <f>+'Copy Other Data Here'!O19</f>
        <v>186401</v>
      </c>
      <c r="CI23" s="25">
        <f>+'Copy Other Data Here'!P19</f>
        <v>187010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25890</v>
      </c>
      <c r="CH24" s="25">
        <f>+'Copy Other Data Here'!O20</f>
        <v>26108</v>
      </c>
      <c r="CI24" s="25">
        <f>+'Copy Other Data Here'!P20</f>
        <v>26249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476</v>
      </c>
      <c r="CH25" s="25">
        <f>+'Copy Other Data Here'!O21</f>
        <v>473</v>
      </c>
      <c r="CI25" s="25">
        <f>+'Copy Other Data Here'!P21</f>
        <v>474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10</v>
      </c>
      <c r="CH26" s="25">
        <f>+'Copy Other Data Here'!O22</f>
        <v>10</v>
      </c>
      <c r="CI26" s="25">
        <f>+'Copy Other Data Here'!P22</f>
        <v>10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204</v>
      </c>
      <c r="CH27" s="25">
        <f>+'Copy Other Data Here'!O23</f>
        <v>202</v>
      </c>
      <c r="CI27" s="25">
        <f>+'Copy Other Data Here'!P23</f>
        <v>202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212041</v>
      </c>
      <c r="CH28" s="33">
        <f>SUM(CH23:CH27)</f>
        <v>213194</v>
      </c>
      <c r="CI28" s="33">
        <f>SUM(CI23:CI27)</f>
        <v>213945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1"/>
  <sheetViews>
    <sheetView tabSelected="1" topLeftCell="A7" zoomScaleNormal="100" zoomScaleSheetLayoutView="85" workbookViewId="0">
      <selection activeCell="CK12" sqref="CK12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6" t="str">
        <f>"Month and Twelve Months Ended " &amp; TEXT(DATE(YEAR(StatementDate),MONTH(StatementDate)-1,1)-1,"m/d/yyy")</f>
        <v>Month and Twelve Months Ended 10/31/2017</v>
      </c>
      <c r="B5" s="176"/>
      <c r="C5" s="176"/>
      <c r="D5" s="176"/>
      <c r="E5" s="176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12943800.890000001</v>
      </c>
      <c r="E10" s="55">
        <f>+'Copy Allocation Report Here'!F10</f>
        <v>196217169.05000001</v>
      </c>
    </row>
    <row r="11" spans="1:5" x14ac:dyDescent="0.25">
      <c r="A11" s="52"/>
      <c r="B11" s="13" t="s">
        <v>28</v>
      </c>
      <c r="C11" s="13"/>
      <c r="D11" s="54">
        <f>+'Copy Allocation Report Here'!C14</f>
        <v>2036908.11</v>
      </c>
      <c r="E11" s="55">
        <f>+'Copy Allocation Report Here'!F14</f>
        <v>23178319.870000001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63489.999999999767</v>
      </c>
      <c r="E12" s="57">
        <f>+'Copy Allocation Report Here'!F19-'Copy Allocation Report Here'!F14</f>
        <v>1068980.5599999987</v>
      </c>
    </row>
    <row r="13" spans="1:5" x14ac:dyDescent="0.25">
      <c r="A13" s="52"/>
      <c r="B13" s="13"/>
      <c r="C13" s="13"/>
      <c r="D13" s="58">
        <f>SUM(D10:D12)</f>
        <v>15044199</v>
      </c>
      <c r="E13" s="53">
        <f>SUM(E10:E12)</f>
        <v>220464469.48000002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7236957.0499999998</v>
      </c>
      <c r="E14" s="55">
        <f>+'Copy Allocation Report Here'!F29+'Copy Allocation Report Here'!F43</f>
        <v>108784118.3</v>
      </c>
    </row>
    <row r="15" spans="1:5" x14ac:dyDescent="0.25">
      <c r="A15" s="52"/>
      <c r="B15" s="13" t="s">
        <v>32</v>
      </c>
      <c r="C15" s="13"/>
      <c r="D15" s="54">
        <f>+'Copy Allocation Report Here'!C45</f>
        <v>1068330.42</v>
      </c>
      <c r="E15" s="55">
        <f>+'Copy Allocation Report Here'!F45</f>
        <v>19028197.260000002</v>
      </c>
    </row>
    <row r="16" spans="1:5" x14ac:dyDescent="0.25">
      <c r="A16" s="52" t="s">
        <v>33</v>
      </c>
      <c r="B16" s="13"/>
      <c r="C16" s="13"/>
      <c r="D16" s="59">
        <f>D13-D14-D15</f>
        <v>6738911.5300000003</v>
      </c>
      <c r="E16" s="60">
        <f>E13-E14-E15</f>
        <v>92652153.920000017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Here'!C49</f>
        <v>16940.16</v>
      </c>
      <c r="E18" s="53">
        <f>'Copy Allocation Report Here'!F49</f>
        <v>330073.96000000002</v>
      </c>
    </row>
    <row r="19" spans="1:5" x14ac:dyDescent="0.25">
      <c r="A19" s="52"/>
      <c r="B19" s="13" t="s">
        <v>35</v>
      </c>
      <c r="C19" s="13"/>
      <c r="D19" s="54">
        <f>+'Copy Allocation Report Here'!C77</f>
        <v>1851112.59</v>
      </c>
      <c r="E19" s="55">
        <f>+'Copy Allocation Report Here'!F77</f>
        <v>18522994.670000002</v>
      </c>
    </row>
    <row r="20" spans="1:5" x14ac:dyDescent="0.25">
      <c r="A20" s="52"/>
      <c r="B20" s="13" t="s">
        <v>36</v>
      </c>
      <c r="C20" s="13"/>
      <c r="D20" s="54">
        <f>+'Copy Allocation Report Here'!C85</f>
        <v>566129.31999999995</v>
      </c>
      <c r="E20" s="55">
        <f>+'Copy Allocation Report Here'!F85</f>
        <v>6157563.2599999998</v>
      </c>
    </row>
    <row r="21" spans="1:5" x14ac:dyDescent="0.25">
      <c r="A21" s="52"/>
      <c r="B21" s="13" t="s">
        <v>37</v>
      </c>
      <c r="C21" s="13"/>
      <c r="D21" s="54">
        <f>+'Copy Allocation Report Here'!C92</f>
        <v>28407.74</v>
      </c>
      <c r="E21" s="55">
        <f>+'Copy Allocation Report Here'!F92</f>
        <v>293493.82</v>
      </c>
    </row>
    <row r="22" spans="1:5" x14ac:dyDescent="0.25">
      <c r="A22" s="52"/>
      <c r="B22" s="13" t="s">
        <v>0</v>
      </c>
      <c r="C22" s="13"/>
      <c r="D22" s="54">
        <f>+'Copy Allocation Report Here'!C99</f>
        <v>0</v>
      </c>
      <c r="E22" s="55">
        <f>+'Copy Allocation Report Here'!F99</f>
        <v>3841.08</v>
      </c>
    </row>
    <row r="23" spans="1:5" x14ac:dyDescent="0.25">
      <c r="A23" s="52"/>
      <c r="B23" s="13" t="s">
        <v>38</v>
      </c>
      <c r="C23" s="13"/>
      <c r="D23" s="54">
        <f>+'Copy Allocation Report Here'!C115</f>
        <v>1296823.08</v>
      </c>
      <c r="E23" s="55">
        <f>+'Copy Allocation Report Here'!F115</f>
        <v>17357189.300000001</v>
      </c>
    </row>
    <row r="24" spans="1:5" x14ac:dyDescent="0.25">
      <c r="A24" s="52"/>
      <c r="B24" s="13" t="s">
        <v>39</v>
      </c>
      <c r="C24" s="13"/>
      <c r="D24" s="54">
        <f>+'Copy Allocation Report Here'!C127</f>
        <v>1745781.36</v>
      </c>
      <c r="E24" s="55">
        <f>+'Copy Allocation Report Here'!F127</f>
        <v>20331524.23</v>
      </c>
    </row>
    <row r="25" spans="1:5" x14ac:dyDescent="0.25">
      <c r="A25" s="52"/>
      <c r="B25" s="13" t="s">
        <v>40</v>
      </c>
      <c r="C25" s="13"/>
      <c r="D25" s="54">
        <f>+'Copy Allocation Report Here'!C132</f>
        <v>341852.55</v>
      </c>
      <c r="E25" s="55">
        <f>+'Copy Allocation Report Here'!F132</f>
        <v>4198106.43</v>
      </c>
    </row>
    <row r="26" spans="1:5" x14ac:dyDescent="0.25">
      <c r="A26" s="52"/>
      <c r="B26" s="13" t="s">
        <v>41</v>
      </c>
      <c r="C26" s="13"/>
      <c r="D26" s="54">
        <f>+'Copy Allocation Report Here'!C141</f>
        <v>68896.960000000006</v>
      </c>
      <c r="E26" s="55">
        <f>+'Copy Allocation Report Here'!F141</f>
        <v>6128136.6100000003</v>
      </c>
    </row>
    <row r="27" spans="1:5" x14ac:dyDescent="0.25">
      <c r="A27" s="52"/>
      <c r="B27" s="13"/>
      <c r="C27" s="13" t="s">
        <v>42</v>
      </c>
      <c r="D27" s="59">
        <f>SUM(D18:D26)</f>
        <v>5915943.7599999998</v>
      </c>
      <c r="E27" s="60">
        <f>SUM(E18:E26)</f>
        <v>73322923.359999999</v>
      </c>
    </row>
    <row r="28" spans="1:5" ht="15.75" thickBot="1" x14ac:dyDescent="0.3">
      <c r="A28" s="52" t="s">
        <v>43</v>
      </c>
      <c r="B28" s="13"/>
      <c r="C28" s="13"/>
      <c r="D28" s="61">
        <f>D16-D27</f>
        <v>822967.77000000048</v>
      </c>
      <c r="E28" s="62">
        <f>E16-E27</f>
        <v>19329230.560000017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291473750</v>
      </c>
      <c r="E30" s="64">
        <f>E52</f>
        <v>278171258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2.823471307450501E-3</v>
      </c>
      <c r="E32" s="68">
        <f>E28/E30</f>
        <v>6.9486799962633156E-2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735061585</v>
      </c>
      <c r="E40" s="117">
        <f>+'Copy Other Data Here'!C30</f>
        <v>713471675</v>
      </c>
    </row>
    <row r="41" spans="1:5" x14ac:dyDescent="0.25">
      <c r="A41" s="52" t="s">
        <v>50</v>
      </c>
      <c r="B41" s="13"/>
      <c r="C41" s="13"/>
      <c r="D41" s="56">
        <f>+'Copy Other Data Here'!C19</f>
        <v>-366857443</v>
      </c>
      <c r="E41" s="57">
        <f>+'Copy Other Data Here'!C31</f>
        <v>-358827055</v>
      </c>
    </row>
    <row r="42" spans="1:5" x14ac:dyDescent="0.25">
      <c r="A42" s="52" t="s">
        <v>51</v>
      </c>
      <c r="B42" s="13"/>
      <c r="C42" s="13"/>
      <c r="D42" s="58">
        <f>D40+D41</f>
        <v>368204142</v>
      </c>
      <c r="E42" s="53">
        <f>E40+E41</f>
        <v>354644620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-4418879</v>
      </c>
      <c r="E46" s="55">
        <f>+'Copy Other Data Here'!C33</f>
        <v>-4021386</v>
      </c>
    </row>
    <row r="47" spans="1:5" x14ac:dyDescent="0.25">
      <c r="A47" s="52"/>
      <c r="B47" s="13" t="s">
        <v>55</v>
      </c>
      <c r="C47" s="13"/>
      <c r="D47" s="54">
        <f>+'Copy Other Data Here'!C23</f>
        <v>-75694467</v>
      </c>
      <c r="E47" s="55">
        <f>+'Copy Other Data Here'!C35</f>
        <v>-75532987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288090796</v>
      </c>
      <c r="E49" s="53">
        <f>E42+SUM(E45:E48)</f>
        <v>275090247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3382954</v>
      </c>
      <c r="E51" s="57">
        <f>'Copy Other Data Here'!C37</f>
        <v>3081011</v>
      </c>
    </row>
    <row r="52" spans="1:5" ht="15.75" thickBot="1" x14ac:dyDescent="0.3">
      <c r="A52" s="69" t="s">
        <v>59</v>
      </c>
      <c r="B52" s="70"/>
      <c r="C52" s="70"/>
      <c r="D52" s="76">
        <f>D49+D51</f>
        <v>291473750</v>
      </c>
      <c r="E52" s="77">
        <f>E49+E51</f>
        <v>278171258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61"/>
  <sheetViews>
    <sheetView tabSelected="1" zoomScaleNormal="100" zoomScaleSheetLayoutView="70" workbookViewId="0">
      <selection activeCell="CK12" sqref="CK1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6" t="str">
        <f>"Month and Twelve Months Ended " &amp; TEXT(DATE(YEAR(StatementDate),MONTH(StatementDate),1)-1,"m/d/yyy")</f>
        <v>Month and Twelve Months Ended 11/30/2017</v>
      </c>
      <c r="B5" s="176"/>
      <c r="C5" s="176"/>
      <c r="D5" s="176"/>
      <c r="E5" s="176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23556557.079999998</v>
      </c>
      <c r="E10" s="55">
        <f>+'Copy Allocation Report Here'!G10</f>
        <v>201102804.96000001</v>
      </c>
    </row>
    <row r="11" spans="1:5" x14ac:dyDescent="0.25">
      <c r="A11" s="52"/>
      <c r="B11" s="13" t="s">
        <v>28</v>
      </c>
      <c r="C11" s="13"/>
      <c r="D11" s="54">
        <f>+'Copy Allocation Report Here'!D14</f>
        <v>1994323.87</v>
      </c>
      <c r="E11" s="55">
        <f>+'Copy Allocation Report Here'!G14</f>
        <v>23258194.809999999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61770.189999999944</v>
      </c>
      <c r="E12" s="57">
        <f>+'Copy Allocation Report Here'!G19-'Copy Allocation Report Here'!G14</f>
        <v>1064563.3000000007</v>
      </c>
    </row>
    <row r="13" spans="1:5" x14ac:dyDescent="0.25">
      <c r="A13" s="52"/>
      <c r="B13" s="13"/>
      <c r="C13" s="13"/>
      <c r="D13" s="58">
        <f>SUM(D10:D12)</f>
        <v>25612651.140000001</v>
      </c>
      <c r="E13" s="53">
        <f>SUM(E10:E12)</f>
        <v>225425563.07000002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13603218.050000001</v>
      </c>
      <c r="E14" s="55">
        <f>+'Copy Allocation Report Here'!G29+'Copy Allocation Report Here'!G43</f>
        <v>113016582.44</v>
      </c>
    </row>
    <row r="15" spans="1:5" x14ac:dyDescent="0.25">
      <c r="A15" s="52"/>
      <c r="B15" s="13" t="s">
        <v>32</v>
      </c>
      <c r="C15" s="13"/>
      <c r="D15" s="54">
        <f>+'Copy Allocation Report Here'!D45</f>
        <v>1824577.51</v>
      </c>
      <c r="E15" s="55">
        <f>+'Copy Allocation Report Here'!G45</f>
        <v>19513508.699999999</v>
      </c>
    </row>
    <row r="16" spans="1:5" x14ac:dyDescent="0.25">
      <c r="A16" s="52" t="s">
        <v>33</v>
      </c>
      <c r="B16" s="13"/>
      <c r="C16" s="13"/>
      <c r="D16" s="59">
        <f>D13-D14-D15</f>
        <v>10184855.58</v>
      </c>
      <c r="E16" s="60">
        <f>E13-E14-E15</f>
        <v>92895471.930000022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Here'!D49</f>
        <v>19407.400000000001</v>
      </c>
      <c r="E18" s="53">
        <f>'Copy Allocation Report Here'!G49</f>
        <v>315627.17</v>
      </c>
    </row>
    <row r="19" spans="1:5" x14ac:dyDescent="0.25">
      <c r="A19" s="52"/>
      <c r="B19" s="13" t="s">
        <v>35</v>
      </c>
      <c r="C19" s="13"/>
      <c r="D19" s="54">
        <f>+'Copy Allocation Report Here'!D77</f>
        <v>1591544.68</v>
      </c>
      <c r="E19" s="55">
        <f>+'Copy Allocation Report Here'!G77</f>
        <v>18594704.129999999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626333.23</v>
      </c>
      <c r="E20" s="55">
        <f>+'Copy Allocation Report Here'!G85</f>
        <v>6320481.7800000003</v>
      </c>
    </row>
    <row r="21" spans="1:5" x14ac:dyDescent="0.25">
      <c r="A21" s="52"/>
      <c r="B21" s="13" t="s">
        <v>37</v>
      </c>
      <c r="C21" s="13"/>
      <c r="D21" s="54">
        <f>+'Copy Allocation Report Here'!D92</f>
        <v>33259.18</v>
      </c>
      <c r="E21" s="55">
        <f>+'Copy Allocation Report Here'!G92</f>
        <v>319179.13</v>
      </c>
    </row>
    <row r="22" spans="1:5" x14ac:dyDescent="0.25">
      <c r="A22" s="52"/>
      <c r="B22" s="13" t="s">
        <v>0</v>
      </c>
      <c r="C22" s="13"/>
      <c r="D22" s="54">
        <f>+'Copy Allocation Report Here'!D99</f>
        <v>23.94</v>
      </c>
      <c r="E22" s="55">
        <f>+'Copy Allocation Report Here'!G99</f>
        <v>3262.86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1395998.18</v>
      </c>
      <c r="E23" s="55">
        <f>+'Copy Allocation Report Here'!G115</f>
        <v>17416464.5</v>
      </c>
    </row>
    <row r="24" spans="1:5" x14ac:dyDescent="0.25">
      <c r="A24" s="52"/>
      <c r="B24" s="13" t="s">
        <v>39</v>
      </c>
      <c r="C24" s="13"/>
      <c r="D24" s="54">
        <f>+'Copy Allocation Report Here'!D127</f>
        <v>1768848.82</v>
      </c>
      <c r="E24" s="55">
        <f>+'Copy Allocation Report Here'!G127</f>
        <v>20461189.07</v>
      </c>
    </row>
    <row r="25" spans="1:5" x14ac:dyDescent="0.25">
      <c r="A25" s="52"/>
      <c r="B25" s="13" t="s">
        <v>40</v>
      </c>
      <c r="C25" s="13"/>
      <c r="D25" s="54">
        <f>+'Copy Allocation Report Here'!D132</f>
        <v>352951.64</v>
      </c>
      <c r="E25" s="55">
        <f>+'Copy Allocation Report Here'!G132</f>
        <v>4224988.71</v>
      </c>
    </row>
    <row r="26" spans="1:5" x14ac:dyDescent="0.25">
      <c r="A26" s="52"/>
      <c r="B26" s="13" t="s">
        <v>41</v>
      </c>
      <c r="C26" s="13"/>
      <c r="D26" s="54">
        <f>+'Copy Allocation Report Here'!D141</f>
        <v>1260381.32</v>
      </c>
      <c r="E26" s="55">
        <f>+'Copy Allocation Report Here'!G141</f>
        <v>6076236.0800000001</v>
      </c>
    </row>
    <row r="27" spans="1:5" x14ac:dyDescent="0.25">
      <c r="A27" s="52"/>
      <c r="B27" s="13"/>
      <c r="C27" s="13" t="s">
        <v>42</v>
      </c>
      <c r="D27" s="59">
        <f>SUM(D18:D26)</f>
        <v>7048748.3899999997</v>
      </c>
      <c r="E27" s="60">
        <f>SUM(E18:E26)</f>
        <v>73732133.429999992</v>
      </c>
    </row>
    <row r="28" spans="1:5" ht="15.75" thickBot="1" x14ac:dyDescent="0.3">
      <c r="A28" s="52" t="s">
        <v>43</v>
      </c>
      <c r="B28" s="13"/>
      <c r="C28" s="13"/>
      <c r="D28" s="61">
        <f>D16-D27</f>
        <v>3136107.1900000004</v>
      </c>
      <c r="E28" s="62">
        <f>E16-E27</f>
        <v>19163338.50000003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296508206.5</v>
      </c>
      <c r="E30" s="64">
        <f>E52</f>
        <v>280771618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1.0576797273231627E-2</v>
      </c>
      <c r="E32" s="68">
        <f>E28/E30</f>
        <v>6.8252406124610601E-2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742647773</v>
      </c>
      <c r="E40" s="117">
        <f>+'Copy Other Data Here'!D30</f>
        <v>717341249</v>
      </c>
    </row>
    <row r="41" spans="1:5" x14ac:dyDescent="0.25">
      <c r="A41" s="82" t="s">
        <v>50</v>
      </c>
      <c r="B41" s="3"/>
      <c r="C41" s="13"/>
      <c r="D41" s="56">
        <f>+'Copy Other Data Here'!D19</f>
        <v>-368092750.5</v>
      </c>
      <c r="E41" s="57">
        <f>+'Copy Other Data Here'!D31</f>
        <v>-360250773</v>
      </c>
    </row>
    <row r="42" spans="1:5" x14ac:dyDescent="0.25">
      <c r="A42" s="82" t="s">
        <v>51</v>
      </c>
      <c r="B42" s="3"/>
      <c r="C42" s="13"/>
      <c r="D42" s="58">
        <f>D40+D41</f>
        <v>374555022.5</v>
      </c>
      <c r="E42" s="53">
        <f>E40+E41</f>
        <v>357090476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-4418879</v>
      </c>
      <c r="E46" s="55">
        <f>+'Copy Other Data Here'!D33</f>
        <v>-4055381</v>
      </c>
    </row>
    <row r="47" spans="1:5" x14ac:dyDescent="0.25">
      <c r="A47" s="82"/>
      <c r="B47" s="3" t="s">
        <v>55</v>
      </c>
      <c r="C47" s="13"/>
      <c r="D47" s="54">
        <f>+'Copy Other Data Here'!D23</f>
        <v>-77080612</v>
      </c>
      <c r="E47" s="55">
        <f>+'Copy Other Data Here'!D35</f>
        <v>-75675006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293055531.5</v>
      </c>
      <c r="E49" s="53">
        <f>E42+SUM(E45:E48)</f>
        <v>277360089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3452675</v>
      </c>
      <c r="E51" s="57">
        <f>+'Copy Other Data Here'!D37</f>
        <v>3411529</v>
      </c>
    </row>
    <row r="52" spans="1:5" ht="15.75" thickBot="1" x14ac:dyDescent="0.3">
      <c r="A52" s="83" t="s">
        <v>59</v>
      </c>
      <c r="B52" s="84"/>
      <c r="C52" s="70"/>
      <c r="D52" s="76">
        <f>D49+D51</f>
        <v>296508206.5</v>
      </c>
      <c r="E52" s="77">
        <f>E49+E51</f>
        <v>280771618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61"/>
  <sheetViews>
    <sheetView tabSelected="1" zoomScaleNormal="100" zoomScaleSheetLayoutView="80" workbookViewId="0">
      <selection activeCell="CK12" sqref="CK1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6" t="str">
        <f>"Month and Twelve Months Ended " &amp; TEXT(StatementDate,"m/d/yyy")</f>
        <v>Month and Twelve Months Ended 12/31/2017</v>
      </c>
      <c r="B5" s="176"/>
      <c r="C5" s="176"/>
      <c r="D5" s="176"/>
      <c r="E5" s="176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33084924.25</v>
      </c>
      <c r="E10" s="55">
        <f>+'Copy Allocation Report Here'!H10</f>
        <v>201859941.25999999</v>
      </c>
    </row>
    <row r="11" spans="1:5" x14ac:dyDescent="0.25">
      <c r="A11" s="52"/>
      <c r="B11" s="13" t="s">
        <v>28</v>
      </c>
      <c r="C11" s="13"/>
      <c r="D11" s="54">
        <f>+'Copy Allocation Report Here'!E14</f>
        <v>2105859.83</v>
      </c>
      <c r="E11" s="55">
        <f>+'Copy Allocation Report Here'!H14</f>
        <v>23274238.5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67965.14000000013</v>
      </c>
      <c r="E12" s="57">
        <f>+'Copy Allocation Report Here'!H19-'Copy Allocation Report Here'!H14</f>
        <v>1039898.0799999982</v>
      </c>
    </row>
    <row r="13" spans="1:5" x14ac:dyDescent="0.25">
      <c r="A13" s="52"/>
      <c r="B13" s="13"/>
      <c r="C13" s="13"/>
      <c r="D13" s="58">
        <f>SUM(D10:D12)</f>
        <v>35258749.219999999</v>
      </c>
      <c r="E13" s="53">
        <f>SUM(E10:E12)</f>
        <v>226174077.83999997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19637637.149999999</v>
      </c>
      <c r="E14" s="55">
        <f>+'Copy Allocation Report Here'!H29+'Copy Allocation Report Here'!H43</f>
        <v>113381088.98</v>
      </c>
    </row>
    <row r="15" spans="1:5" x14ac:dyDescent="0.25">
      <c r="A15" s="52"/>
      <c r="B15" s="13" t="s">
        <v>32</v>
      </c>
      <c r="C15" s="13"/>
      <c r="D15" s="54">
        <f>+'Copy Allocation Report Here'!E45</f>
        <v>2713487.66</v>
      </c>
      <c r="E15" s="55">
        <f>+'Copy Allocation Report Here'!H45</f>
        <v>19643138.550000001</v>
      </c>
    </row>
    <row r="16" spans="1:5" x14ac:dyDescent="0.25">
      <c r="A16" s="52" t="s">
        <v>33</v>
      </c>
      <c r="B16" s="13"/>
      <c r="C16" s="13"/>
      <c r="D16" s="59">
        <f>D13-D14-D15</f>
        <v>12907624.41</v>
      </c>
      <c r="E16" s="60">
        <f>E13-E14-E15</f>
        <v>93149850.309999973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Here'!E49</f>
        <v>18829.59</v>
      </c>
      <c r="E18" s="53">
        <f>'Copy Allocation Report Here'!H49</f>
        <v>294447.2</v>
      </c>
    </row>
    <row r="19" spans="1:5" x14ac:dyDescent="0.25">
      <c r="A19" s="52"/>
      <c r="B19" s="13" t="s">
        <v>35</v>
      </c>
      <c r="C19" s="13"/>
      <c r="D19" s="54">
        <f>+'Copy Allocation Report Here'!E77</f>
        <v>1667386.45</v>
      </c>
      <c r="E19" s="55">
        <f>+'Copy Allocation Report Here'!H77</f>
        <v>18788790.280000001</v>
      </c>
    </row>
    <row r="20" spans="1:5" x14ac:dyDescent="0.25">
      <c r="A20" s="52"/>
      <c r="B20" s="13" t="s">
        <v>36</v>
      </c>
      <c r="C20" s="13"/>
      <c r="D20" s="54">
        <f>+'Copy Allocation Report Here'!E85</f>
        <v>564450.59</v>
      </c>
      <c r="E20" s="55">
        <f>+'Copy Allocation Report Here'!H85</f>
        <v>6197704.3799999999</v>
      </c>
    </row>
    <row r="21" spans="1:5" x14ac:dyDescent="0.25">
      <c r="A21" s="52"/>
      <c r="B21" s="13" t="s">
        <v>37</v>
      </c>
      <c r="C21" s="13"/>
      <c r="D21" s="54">
        <f>+'Copy Allocation Report Here'!E92</f>
        <v>57858.9</v>
      </c>
      <c r="E21" s="55">
        <f>+'Copy Allocation Report Here'!H92</f>
        <v>370307.8</v>
      </c>
    </row>
    <row r="22" spans="1:5" x14ac:dyDescent="0.25">
      <c r="A22" s="52"/>
      <c r="B22" s="13" t="s">
        <v>0</v>
      </c>
      <c r="C22" s="13"/>
      <c r="D22" s="54">
        <f>+'Copy Allocation Report Here'!E99</f>
        <v>0</v>
      </c>
      <c r="E22" s="55">
        <f>+'Copy Allocation Report Here'!H99</f>
        <v>3262.86</v>
      </c>
    </row>
    <row r="23" spans="1:5" x14ac:dyDescent="0.25">
      <c r="A23" s="52"/>
      <c r="B23" s="13" t="s">
        <v>38</v>
      </c>
      <c r="C23" s="13"/>
      <c r="D23" s="54">
        <f>+'Copy Allocation Report Here'!E115</f>
        <v>1863452.89</v>
      </c>
      <c r="E23" s="55">
        <f>+'Copy Allocation Report Here'!H115</f>
        <v>17491297.93</v>
      </c>
    </row>
    <row r="24" spans="1:5" x14ac:dyDescent="0.25">
      <c r="A24" s="52"/>
      <c r="B24" s="13" t="s">
        <v>39</v>
      </c>
      <c r="C24" s="13"/>
      <c r="D24" s="54">
        <f>+'Copy Allocation Report Here'!E127</f>
        <v>1791477.22</v>
      </c>
      <c r="E24" s="55">
        <f>+'Copy Allocation Report Here'!H127</f>
        <v>20609143.469999999</v>
      </c>
    </row>
    <row r="25" spans="1:5" x14ac:dyDescent="0.25">
      <c r="A25" s="52"/>
      <c r="B25" s="13" t="s">
        <v>40</v>
      </c>
      <c r="C25" s="13"/>
      <c r="D25" s="54">
        <f>+'Copy Allocation Report Here'!E132</f>
        <v>367084.15</v>
      </c>
      <c r="E25" s="55">
        <f>+'Copy Allocation Report Here'!H132</f>
        <v>4242028.7</v>
      </c>
    </row>
    <row r="26" spans="1:5" x14ac:dyDescent="0.25">
      <c r="A26" s="52"/>
      <c r="B26" s="13" t="s">
        <v>41</v>
      </c>
      <c r="C26" s="13"/>
      <c r="D26" s="54">
        <f>+'Copy Allocation Report Here'!E141</f>
        <v>3007776.5300000003</v>
      </c>
      <c r="E26" s="55">
        <f>+'Copy Allocation Report Here'!H141</f>
        <v>6857364.8799999999</v>
      </c>
    </row>
    <row r="27" spans="1:5" x14ac:dyDescent="0.25">
      <c r="A27" s="52"/>
      <c r="B27" s="13"/>
      <c r="C27" s="13" t="s">
        <v>42</v>
      </c>
      <c r="D27" s="59">
        <f>SUM(D18:D26)</f>
        <v>9338316.3200000003</v>
      </c>
      <c r="E27" s="60">
        <f>SUM(E18:E26)</f>
        <v>74854347.5</v>
      </c>
    </row>
    <row r="28" spans="1:5" ht="15.75" thickBot="1" x14ac:dyDescent="0.3">
      <c r="A28" s="52" t="s">
        <v>43</v>
      </c>
      <c r="B28" s="13"/>
      <c r="C28" s="13"/>
      <c r="D28" s="61">
        <f>D16-D27</f>
        <v>3569308.09</v>
      </c>
      <c r="E28" s="62">
        <f>E16-E27</f>
        <v>18295502.809999973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304932735.5</v>
      </c>
      <c r="E30" s="64">
        <f>E52</f>
        <v>283774538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1.1705230939365641E-2</v>
      </c>
      <c r="E32" s="68">
        <f>E28/E30</f>
        <v>6.4471967566025856E-2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751906569</v>
      </c>
      <c r="E40" s="117">
        <f>+'Copy Other Data Here'!E30</f>
        <v>721672786</v>
      </c>
    </row>
    <row r="41" spans="1:5" x14ac:dyDescent="0.25">
      <c r="A41" s="82" t="s">
        <v>50</v>
      </c>
      <c r="B41" s="3"/>
      <c r="C41" s="13"/>
      <c r="D41" s="56">
        <f>+'Copy Other Data Here'!E19</f>
        <v>-369879552.5</v>
      </c>
      <c r="E41" s="57">
        <f>+'Copy Other Data Here'!E31</f>
        <v>-361711018</v>
      </c>
    </row>
    <row r="42" spans="1:5" x14ac:dyDescent="0.25">
      <c r="A42" s="82" t="s">
        <v>51</v>
      </c>
      <c r="B42" s="3"/>
      <c r="C42" s="13"/>
      <c r="D42" s="58">
        <f>D40+D41</f>
        <v>382027016.5</v>
      </c>
      <c r="E42" s="53">
        <f>E40+E41</f>
        <v>359961768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-4248901</v>
      </c>
      <c r="E46" s="55">
        <f>+'Copy Other Data Here'!E33</f>
        <v>-4078946</v>
      </c>
    </row>
    <row r="47" spans="1:5" x14ac:dyDescent="0.25">
      <c r="A47" s="82"/>
      <c r="B47" s="3" t="s">
        <v>55</v>
      </c>
      <c r="C47" s="13"/>
      <c r="D47" s="54">
        <f>+'Copy Other Data Here'!E23</f>
        <v>-76684094</v>
      </c>
      <c r="E47" s="55">
        <f>+'Copy Other Data Here'!E35</f>
        <v>-75805307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301094021.5</v>
      </c>
      <c r="E49" s="53">
        <f>E42+SUM(E45:E48)</f>
        <v>280077515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3838714</v>
      </c>
      <c r="E51" s="57">
        <f>+'Copy Other Data Here'!E37</f>
        <v>3697023</v>
      </c>
    </row>
    <row r="52" spans="1:5" ht="15.75" thickBot="1" x14ac:dyDescent="0.3">
      <c r="A52" s="83" t="s">
        <v>59</v>
      </c>
      <c r="B52" s="84"/>
      <c r="C52" s="70"/>
      <c r="D52" s="76">
        <f>D49+D51</f>
        <v>304932735.5</v>
      </c>
      <c r="E52" s="77">
        <f>E49+E51</f>
        <v>283774538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H144"/>
  <sheetViews>
    <sheetView tabSelected="1" topLeftCell="A108" zoomScaleNormal="100" zoomScaleSheetLayoutView="100" workbookViewId="0">
      <pane xSplit="2" topLeftCell="C1" activePane="topRight" state="frozen"/>
      <selection activeCell="CK12" sqref="CK12"/>
      <selection pane="topRight" activeCell="CK12" sqref="CK12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43100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4"/>
      <c r="B5" s="195"/>
      <c r="C5" s="188" t="s">
        <v>305</v>
      </c>
      <c r="D5" s="189"/>
      <c r="E5" s="190"/>
      <c r="F5" s="191" t="s">
        <v>306</v>
      </c>
      <c r="G5" s="192"/>
      <c r="H5" s="193"/>
    </row>
    <row r="6" spans="1:8" s="105" customFormat="1" ht="42.75" customHeight="1" thickBot="1" x14ac:dyDescent="0.3">
      <c r="A6" s="186" t="s">
        <v>304</v>
      </c>
      <c r="B6" s="187"/>
      <c r="C6" s="143">
        <v>43009</v>
      </c>
      <c r="D6" s="143">
        <v>43040</v>
      </c>
      <c r="E6" s="143">
        <v>43070</v>
      </c>
      <c r="F6" s="171" t="s">
        <v>318</v>
      </c>
      <c r="G6" s="172" t="s">
        <v>319</v>
      </c>
      <c r="H6" s="173" t="s">
        <v>320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6902715.4900000002</v>
      </c>
      <c r="D8" s="148">
        <v>13931234.439999999</v>
      </c>
      <c r="E8" s="149">
        <v>19256831.48</v>
      </c>
      <c r="F8" s="147">
        <v>109455238.26000001</v>
      </c>
      <c r="G8" s="148">
        <v>112315543.01000001</v>
      </c>
      <c r="H8" s="149">
        <v>112384813.19</v>
      </c>
    </row>
    <row r="9" spans="1:8" x14ac:dyDescent="0.25">
      <c r="A9" s="93" t="s">
        <v>86</v>
      </c>
      <c r="B9" s="94" t="s">
        <v>87</v>
      </c>
      <c r="C9" s="147">
        <v>6041085.4000000004</v>
      </c>
      <c r="D9" s="148">
        <v>9625322.6400000006</v>
      </c>
      <c r="E9" s="149">
        <v>13828092.77</v>
      </c>
      <c r="F9" s="147">
        <v>86761930.790000007</v>
      </c>
      <c r="G9" s="148">
        <v>88787261.950000003</v>
      </c>
      <c r="H9" s="149">
        <v>89475128.069999993</v>
      </c>
    </row>
    <row r="10" spans="1:8" x14ac:dyDescent="0.25">
      <c r="A10" s="106" t="s">
        <v>88</v>
      </c>
      <c r="B10" s="92"/>
      <c r="C10" s="150">
        <v>12943800.890000001</v>
      </c>
      <c r="D10" s="150">
        <v>23556557.079999998</v>
      </c>
      <c r="E10" s="150">
        <v>33084924.25</v>
      </c>
      <c r="F10" s="150">
        <v>196217169.05000001</v>
      </c>
      <c r="G10" s="150">
        <v>201102804.96000001</v>
      </c>
      <c r="H10" s="150">
        <v>201859941.25999999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57086.84</v>
      </c>
      <c r="D13" s="148">
        <v>49642.97</v>
      </c>
      <c r="E13" s="149">
        <v>60477.22</v>
      </c>
      <c r="F13" s="147">
        <v>829615.37</v>
      </c>
      <c r="G13" s="148">
        <v>826664.3</v>
      </c>
      <c r="H13" s="149">
        <v>817036.24</v>
      </c>
    </row>
    <row r="14" spans="1:8" x14ac:dyDescent="0.25">
      <c r="A14" s="108" t="s">
        <v>92</v>
      </c>
      <c r="B14" s="94" t="s">
        <v>93</v>
      </c>
      <c r="C14" s="147">
        <v>2036908.11</v>
      </c>
      <c r="D14" s="148">
        <v>1994323.87</v>
      </c>
      <c r="E14" s="149">
        <v>2105859.83</v>
      </c>
      <c r="F14" s="147">
        <v>23178319.870000001</v>
      </c>
      <c r="G14" s="148">
        <v>23258194.809999999</v>
      </c>
      <c r="H14" s="149">
        <v>23274238.5</v>
      </c>
    </row>
    <row r="15" spans="1:8" x14ac:dyDescent="0.25">
      <c r="A15" s="108" t="s">
        <v>94</v>
      </c>
      <c r="B15" s="94" t="s">
        <v>95</v>
      </c>
      <c r="C15" s="147">
        <v>0</v>
      </c>
      <c r="D15" s="148" t="s">
        <v>314</v>
      </c>
      <c r="E15" s="149" t="s">
        <v>314</v>
      </c>
      <c r="F15" s="147">
        <v>100</v>
      </c>
      <c r="G15" s="148">
        <v>100</v>
      </c>
      <c r="H15" s="149">
        <v>100</v>
      </c>
    </row>
    <row r="16" spans="1:8" x14ac:dyDescent="0.25">
      <c r="A16" s="108" t="s">
        <v>310</v>
      </c>
      <c r="B16" s="94" t="s">
        <v>311</v>
      </c>
      <c r="C16" s="147">
        <v>6403.16</v>
      </c>
      <c r="D16" s="148">
        <v>6403.16</v>
      </c>
      <c r="E16" s="149">
        <v>6403.16</v>
      </c>
      <c r="F16" s="147">
        <v>79276.78</v>
      </c>
      <c r="G16" s="148">
        <v>78057.350000000006</v>
      </c>
      <c r="H16" s="149">
        <v>76837.919999999998</v>
      </c>
    </row>
    <row r="17" spans="1:8" x14ac:dyDescent="0.25">
      <c r="A17" s="108" t="s">
        <v>96</v>
      </c>
      <c r="B17" s="94" t="s">
        <v>97</v>
      </c>
      <c r="C17" s="147" t="s">
        <v>314</v>
      </c>
      <c r="D17" s="148">
        <v>5724.06</v>
      </c>
      <c r="E17" s="149">
        <v>1084.76</v>
      </c>
      <c r="F17" s="147">
        <v>159988.41</v>
      </c>
      <c r="G17" s="148">
        <v>159741.65</v>
      </c>
      <c r="H17" s="149">
        <v>145923.92000000001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06" t="s">
        <v>100</v>
      </c>
      <c r="B19" s="92"/>
      <c r="C19" s="150">
        <v>2100398.11</v>
      </c>
      <c r="D19" s="150">
        <v>2056094.06</v>
      </c>
      <c r="E19" s="150">
        <v>2173824.9700000002</v>
      </c>
      <c r="F19" s="150">
        <v>24247300.43</v>
      </c>
      <c r="G19" s="150">
        <v>24322758.109999999</v>
      </c>
      <c r="H19" s="150">
        <v>24314136.579999998</v>
      </c>
    </row>
    <row r="20" spans="1:8" ht="15.75" thickBot="1" x14ac:dyDescent="0.3">
      <c r="A20" s="106" t="s">
        <v>101</v>
      </c>
      <c r="B20" s="92"/>
      <c r="C20" s="151">
        <v>15044199</v>
      </c>
      <c r="D20" s="151">
        <v>25612651.140000001</v>
      </c>
      <c r="E20" s="151">
        <v>35258749.219999999</v>
      </c>
      <c r="F20" s="151">
        <v>220464469.47999999</v>
      </c>
      <c r="G20" s="151">
        <v>225425563.06999999</v>
      </c>
      <c r="H20" s="151">
        <v>226174077.84</v>
      </c>
    </row>
    <row r="21" spans="1:8" ht="15.75" thickTop="1" x14ac:dyDescent="0.25">
      <c r="A21" s="91"/>
      <c r="B21" s="92"/>
      <c r="C21" s="147"/>
      <c r="D21" s="148"/>
      <c r="E21" s="149"/>
      <c r="F21" s="147"/>
      <c r="G21" s="148"/>
      <c r="H21" s="149"/>
    </row>
    <row r="22" spans="1:8" x14ac:dyDescent="0.25">
      <c r="A22" s="106" t="s">
        <v>102</v>
      </c>
      <c r="B22" s="92"/>
      <c r="C22" s="147"/>
      <c r="D22" s="148"/>
      <c r="E22" s="149"/>
      <c r="F22" s="147"/>
      <c r="G22" s="148"/>
      <c r="H22" s="149"/>
    </row>
    <row r="23" spans="1:8" x14ac:dyDescent="0.25">
      <c r="A23" s="93" t="s">
        <v>103</v>
      </c>
      <c r="B23" s="94" t="s">
        <v>104</v>
      </c>
      <c r="C23" s="147">
        <v>8486338.3599999994</v>
      </c>
      <c r="D23" s="148">
        <v>11533028.15</v>
      </c>
      <c r="E23" s="149">
        <v>15429869.93</v>
      </c>
      <c r="F23" s="147">
        <v>131757633.94</v>
      </c>
      <c r="G23" s="148">
        <v>132208437.38</v>
      </c>
      <c r="H23" s="149">
        <v>128958033.8</v>
      </c>
    </row>
    <row r="24" spans="1:8" x14ac:dyDescent="0.25">
      <c r="A24" s="93" t="s">
        <v>105</v>
      </c>
      <c r="B24" s="94" t="s">
        <v>106</v>
      </c>
      <c r="C24" s="147" t="s">
        <v>314</v>
      </c>
      <c r="D24" s="148">
        <v>0</v>
      </c>
      <c r="E24" s="149">
        <v>0</v>
      </c>
      <c r="F24" s="147">
        <v>0</v>
      </c>
      <c r="G24" s="148">
        <v>0</v>
      </c>
      <c r="H24" s="149">
        <v>0</v>
      </c>
    </row>
    <row r="25" spans="1:8" x14ac:dyDescent="0.25">
      <c r="A25" s="93" t="s">
        <v>107</v>
      </c>
      <c r="B25" s="94" t="s">
        <v>108</v>
      </c>
      <c r="C25" s="147">
        <v>-1247439.46</v>
      </c>
      <c r="D25" s="148">
        <v>1608264.33</v>
      </c>
      <c r="E25" s="149">
        <v>3516574.17</v>
      </c>
      <c r="F25" s="147">
        <v>-22069110.199999999</v>
      </c>
      <c r="G25" s="148">
        <v>-18718791.050000001</v>
      </c>
      <c r="H25" s="149">
        <v>-13978220.039999999</v>
      </c>
    </row>
    <row r="26" spans="1:8" x14ac:dyDescent="0.25">
      <c r="A26" s="93" t="s">
        <v>109</v>
      </c>
      <c r="B26" s="94" t="s">
        <v>110</v>
      </c>
      <c r="C26" s="147" t="s">
        <v>314</v>
      </c>
      <c r="D26" s="148">
        <v>466501.12</v>
      </c>
      <c r="E26" s="149">
        <v>697720.84</v>
      </c>
      <c r="F26" s="147">
        <v>3594843.07</v>
      </c>
      <c r="G26" s="148">
        <v>4053336.23</v>
      </c>
      <c r="H26" s="149">
        <v>2930071.14</v>
      </c>
    </row>
    <row r="27" spans="1:8" x14ac:dyDescent="0.25">
      <c r="A27" s="93" t="s">
        <v>111</v>
      </c>
      <c r="B27" s="94" t="s">
        <v>112</v>
      </c>
      <c r="C27" s="147" t="s">
        <v>314</v>
      </c>
      <c r="D27" s="148">
        <v>0</v>
      </c>
      <c r="E27" s="149" t="s">
        <v>314</v>
      </c>
      <c r="F27" s="147">
        <v>-4451990.13</v>
      </c>
      <c r="G27" s="148">
        <v>-4476229.6100000003</v>
      </c>
      <c r="H27" s="149">
        <v>-4476229.6100000003</v>
      </c>
    </row>
    <row r="28" spans="1:8" x14ac:dyDescent="0.25">
      <c r="A28" s="93" t="s">
        <v>113</v>
      </c>
      <c r="B28" s="94" t="s">
        <v>114</v>
      </c>
      <c r="C28" s="147">
        <v>-1941.85</v>
      </c>
      <c r="D28" s="148">
        <v>-4575.55</v>
      </c>
      <c r="E28" s="149">
        <v>-6527.79</v>
      </c>
      <c r="F28" s="147">
        <v>-47258.38</v>
      </c>
      <c r="G28" s="148">
        <v>-50170.51</v>
      </c>
      <c r="H28" s="149">
        <v>-52566.31</v>
      </c>
    </row>
    <row r="29" spans="1:8" x14ac:dyDescent="0.25">
      <c r="A29" s="106" t="s">
        <v>115</v>
      </c>
      <c r="B29" s="92"/>
      <c r="C29" s="150">
        <v>7236957.0499999998</v>
      </c>
      <c r="D29" s="150">
        <v>13603218.050000001</v>
      </c>
      <c r="E29" s="150">
        <v>19637637.149999999</v>
      </c>
      <c r="F29" s="150">
        <v>108784118.3</v>
      </c>
      <c r="G29" s="150">
        <v>113016582.44</v>
      </c>
      <c r="H29" s="150">
        <v>113381088.98</v>
      </c>
    </row>
    <row r="30" spans="1:8" x14ac:dyDescent="0.25">
      <c r="A30" s="91"/>
      <c r="B30" s="92"/>
      <c r="C30" s="147"/>
      <c r="D30" s="148"/>
      <c r="E30" s="149"/>
      <c r="F30" s="147"/>
      <c r="G30" s="148"/>
      <c r="H30" s="149"/>
    </row>
    <row r="31" spans="1:8" x14ac:dyDescent="0.25">
      <c r="A31" s="106" t="s">
        <v>116</v>
      </c>
      <c r="B31" s="92"/>
      <c r="C31" s="147"/>
      <c r="D31" s="148"/>
      <c r="E31" s="149"/>
      <c r="F31" s="147"/>
      <c r="G31" s="148"/>
      <c r="H31" s="149"/>
    </row>
    <row r="32" spans="1:8" x14ac:dyDescent="0.25">
      <c r="A32" s="93" t="s">
        <v>117</v>
      </c>
      <c r="B32" s="94" t="s">
        <v>118</v>
      </c>
      <c r="C32" s="147">
        <v>0</v>
      </c>
      <c r="D32" s="148">
        <v>0</v>
      </c>
      <c r="E32" s="149">
        <v>0</v>
      </c>
      <c r="F32" s="147">
        <v>0</v>
      </c>
      <c r="G32" s="148">
        <v>0</v>
      </c>
      <c r="H32" s="149">
        <v>0</v>
      </c>
    </row>
    <row r="33" spans="1:8" x14ac:dyDescent="0.25">
      <c r="A33" s="93" t="s">
        <v>119</v>
      </c>
      <c r="B33" s="94" t="s">
        <v>120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121</v>
      </c>
      <c r="B34" s="94" t="s">
        <v>122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123</v>
      </c>
      <c r="B35" s="94" t="s">
        <v>124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125</v>
      </c>
      <c r="B36" s="94" t="s">
        <v>126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127</v>
      </c>
      <c r="B37" s="94" t="s">
        <v>128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129</v>
      </c>
      <c r="B38" s="94" t="s">
        <v>130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131</v>
      </c>
      <c r="B39" s="94" t="s">
        <v>132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133</v>
      </c>
      <c r="B40" s="94" t="s">
        <v>134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135</v>
      </c>
      <c r="B41" s="94" t="s">
        <v>136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137</v>
      </c>
      <c r="B42" s="94" t="s">
        <v>138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106" t="s">
        <v>139</v>
      </c>
      <c r="B43" s="109"/>
      <c r="C43" s="150">
        <v>0</v>
      </c>
      <c r="D43" s="152">
        <v>0</v>
      </c>
      <c r="E43" s="153">
        <v>0</v>
      </c>
      <c r="F43" s="150">
        <v>0</v>
      </c>
      <c r="G43" s="152">
        <v>0</v>
      </c>
      <c r="H43" s="153">
        <v>0</v>
      </c>
    </row>
    <row r="44" spans="1:8" x14ac:dyDescent="0.25">
      <c r="A44" s="91"/>
      <c r="B44" s="92"/>
      <c r="C44" s="147"/>
      <c r="D44" s="148"/>
      <c r="E44" s="149"/>
      <c r="F44" s="147"/>
      <c r="G44" s="148"/>
      <c r="H44" s="149"/>
    </row>
    <row r="45" spans="1:8" x14ac:dyDescent="0.25">
      <c r="A45" s="93" t="s">
        <v>140</v>
      </c>
      <c r="B45" s="94" t="s">
        <v>32</v>
      </c>
      <c r="C45" s="154">
        <v>1068330.42</v>
      </c>
      <c r="D45" s="155">
        <v>1824577.51</v>
      </c>
      <c r="E45" s="156">
        <v>2713487.66</v>
      </c>
      <c r="F45" s="154">
        <v>19028197.260000002</v>
      </c>
      <c r="G45" s="155">
        <v>19513508.699999999</v>
      </c>
      <c r="H45" s="156">
        <v>19643138.550000001</v>
      </c>
    </row>
    <row r="46" spans="1:8" ht="15.75" thickBot="1" x14ac:dyDescent="0.3">
      <c r="A46" s="106" t="s">
        <v>141</v>
      </c>
      <c r="B46" s="92"/>
      <c r="C46" s="151">
        <v>6738911.5300000003</v>
      </c>
      <c r="D46" s="151">
        <v>10184855.58</v>
      </c>
      <c r="E46" s="151">
        <v>12907624.41</v>
      </c>
      <c r="F46" s="151">
        <v>92652153.920000002</v>
      </c>
      <c r="G46" s="151">
        <v>92895471.930000007</v>
      </c>
      <c r="H46" s="151">
        <v>93149850.310000002</v>
      </c>
    </row>
    <row r="47" spans="1:8" ht="15.75" thickTop="1" x14ac:dyDescent="0.25">
      <c r="A47" s="106"/>
      <c r="B47" s="92"/>
      <c r="C47" s="147"/>
      <c r="D47" s="148"/>
      <c r="E47" s="157"/>
      <c r="F47" s="147"/>
      <c r="G47" s="148"/>
      <c r="H47" s="149"/>
    </row>
    <row r="48" spans="1:8" x14ac:dyDescent="0.25">
      <c r="A48" s="106" t="s">
        <v>307</v>
      </c>
      <c r="B48" s="92"/>
      <c r="C48" s="147"/>
      <c r="D48" s="148"/>
      <c r="E48" s="157"/>
      <c r="F48" s="147"/>
      <c r="G48" s="148"/>
      <c r="H48" s="149"/>
    </row>
    <row r="49" spans="1:8" x14ac:dyDescent="0.25">
      <c r="A49" s="110">
        <v>813</v>
      </c>
      <c r="B49" s="94" t="s">
        <v>308</v>
      </c>
      <c r="C49" s="147">
        <v>16940.16</v>
      </c>
      <c r="D49" s="148">
        <v>19407.400000000001</v>
      </c>
      <c r="E49" s="157">
        <v>18829.59</v>
      </c>
      <c r="F49" s="147">
        <v>330073.96000000002</v>
      </c>
      <c r="G49" s="148">
        <v>315627.17</v>
      </c>
      <c r="H49" s="149">
        <v>294447.2</v>
      </c>
    </row>
    <row r="50" spans="1:8" x14ac:dyDescent="0.25">
      <c r="A50" s="91"/>
      <c r="B50" s="92"/>
      <c r="C50" s="147"/>
      <c r="D50" s="148"/>
      <c r="E50" s="149"/>
      <c r="F50" s="147"/>
      <c r="G50" s="148"/>
      <c r="H50" s="149"/>
    </row>
    <row r="51" spans="1:8" x14ac:dyDescent="0.25">
      <c r="A51" s="106" t="s">
        <v>142</v>
      </c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143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93" t="s">
        <v>144</v>
      </c>
      <c r="B53" s="94" t="s">
        <v>145</v>
      </c>
      <c r="C53" s="147">
        <v>163790.1</v>
      </c>
      <c r="D53" s="148">
        <v>179041.23</v>
      </c>
      <c r="E53" s="149">
        <v>254749.4</v>
      </c>
      <c r="F53" s="147">
        <v>1751140.46</v>
      </c>
      <c r="G53" s="148">
        <v>1781564.6</v>
      </c>
      <c r="H53" s="149">
        <v>1923203.11</v>
      </c>
    </row>
    <row r="54" spans="1:8" x14ac:dyDescent="0.25">
      <c r="A54" s="93" t="s">
        <v>146</v>
      </c>
      <c r="B54" s="94" t="s">
        <v>147</v>
      </c>
      <c r="C54" s="147">
        <v>23705.65</v>
      </c>
      <c r="D54" s="148">
        <v>28321.68</v>
      </c>
      <c r="E54" s="149">
        <v>27648.83</v>
      </c>
      <c r="F54" s="147">
        <v>371920.25</v>
      </c>
      <c r="G54" s="148">
        <v>360027.54</v>
      </c>
      <c r="H54" s="149">
        <v>343236.02</v>
      </c>
    </row>
    <row r="55" spans="1:8" x14ac:dyDescent="0.25">
      <c r="A55" s="108" t="s">
        <v>148</v>
      </c>
      <c r="B55" s="94" t="s">
        <v>149</v>
      </c>
      <c r="C55" s="147">
        <v>4895.1000000000004</v>
      </c>
      <c r="D55" s="148">
        <v>6632.84</v>
      </c>
      <c r="E55" s="149">
        <v>6083.6</v>
      </c>
      <c r="F55" s="147">
        <v>96572.09</v>
      </c>
      <c r="G55" s="148">
        <v>96892.57</v>
      </c>
      <c r="H55" s="149">
        <v>97924.42</v>
      </c>
    </row>
    <row r="56" spans="1:8" x14ac:dyDescent="0.25">
      <c r="A56" s="108" t="s">
        <v>150</v>
      </c>
      <c r="B56" s="94" t="s">
        <v>151</v>
      </c>
      <c r="C56" s="147">
        <v>334653.03000000003</v>
      </c>
      <c r="D56" s="148">
        <v>279741.34000000003</v>
      </c>
      <c r="E56" s="149">
        <v>233059.01</v>
      </c>
      <c r="F56" s="147">
        <v>3680610.28</v>
      </c>
      <c r="G56" s="148">
        <v>3606255.44</v>
      </c>
      <c r="H56" s="149">
        <v>3588516.32</v>
      </c>
    </row>
    <row r="57" spans="1:8" x14ac:dyDescent="0.25">
      <c r="A57" s="93" t="s">
        <v>152</v>
      </c>
      <c r="B57" s="94" t="s">
        <v>153</v>
      </c>
      <c r="C57" s="147">
        <v>36736.82</v>
      </c>
      <c r="D57" s="148">
        <v>34622.26</v>
      </c>
      <c r="E57" s="149">
        <v>31557.66</v>
      </c>
      <c r="F57" s="147">
        <v>628510.97</v>
      </c>
      <c r="G57" s="148">
        <v>577075.61</v>
      </c>
      <c r="H57" s="149">
        <v>560263.44999999995</v>
      </c>
    </row>
    <row r="58" spans="1:8" x14ac:dyDescent="0.25">
      <c r="A58" s="93" t="s">
        <v>154</v>
      </c>
      <c r="B58" s="94" t="s">
        <v>155</v>
      </c>
      <c r="C58" s="147">
        <v>18639.400000000001</v>
      </c>
      <c r="D58" s="148">
        <v>6425.95</v>
      </c>
      <c r="E58" s="149">
        <v>8321.64</v>
      </c>
      <c r="F58" s="147">
        <v>197278.76</v>
      </c>
      <c r="G58" s="148">
        <v>174932.96</v>
      </c>
      <c r="H58" s="149">
        <v>165104.19</v>
      </c>
    </row>
    <row r="59" spans="1:8" x14ac:dyDescent="0.25">
      <c r="A59" s="93" t="s">
        <v>156</v>
      </c>
      <c r="B59" s="94" t="s">
        <v>157</v>
      </c>
      <c r="C59" s="147">
        <v>100862.28</v>
      </c>
      <c r="D59" s="148">
        <v>69051.360000000001</v>
      </c>
      <c r="E59" s="149">
        <v>68362.77</v>
      </c>
      <c r="F59" s="147">
        <v>1333592.78</v>
      </c>
      <c r="G59" s="148">
        <v>1287203.7</v>
      </c>
      <c r="H59" s="149">
        <v>1237977.27</v>
      </c>
    </row>
    <row r="60" spans="1:8" x14ac:dyDescent="0.25">
      <c r="A60" s="93" t="s">
        <v>158</v>
      </c>
      <c r="B60" s="94" t="s">
        <v>159</v>
      </c>
      <c r="C60" s="147">
        <v>76791.48</v>
      </c>
      <c r="D60" s="148">
        <v>76462.63</v>
      </c>
      <c r="E60" s="149">
        <v>74112.649999999994</v>
      </c>
      <c r="F60" s="147">
        <v>1038088.92</v>
      </c>
      <c r="G60" s="148">
        <v>1009739.36</v>
      </c>
      <c r="H60" s="149">
        <v>969727.02</v>
      </c>
    </row>
    <row r="61" spans="1:8" x14ac:dyDescent="0.25">
      <c r="A61" s="93" t="s">
        <v>160</v>
      </c>
      <c r="B61" s="94" t="s">
        <v>161</v>
      </c>
      <c r="C61" s="147">
        <v>361878.98</v>
      </c>
      <c r="D61" s="148">
        <v>413369.86</v>
      </c>
      <c r="E61" s="149">
        <v>388169.48</v>
      </c>
      <c r="F61" s="147">
        <v>3550201.29</v>
      </c>
      <c r="G61" s="148">
        <v>3702494.78</v>
      </c>
      <c r="H61" s="149">
        <v>3800622.8</v>
      </c>
    </row>
    <row r="62" spans="1:8" x14ac:dyDescent="0.25">
      <c r="A62" s="93" t="s">
        <v>162</v>
      </c>
      <c r="B62" s="94" t="s">
        <v>163</v>
      </c>
      <c r="C62" s="147">
        <v>23420.28</v>
      </c>
      <c r="D62" s="148">
        <v>9358.92</v>
      </c>
      <c r="E62" s="149">
        <v>4396.01</v>
      </c>
      <c r="F62" s="147">
        <v>161856.41</v>
      </c>
      <c r="G62" s="148">
        <v>158928.1</v>
      </c>
      <c r="H62" s="149">
        <v>127798.38</v>
      </c>
    </row>
    <row r="63" spans="1:8" x14ac:dyDescent="0.25">
      <c r="A63" s="93" t="s">
        <v>164</v>
      </c>
      <c r="B63" s="94" t="s">
        <v>165</v>
      </c>
      <c r="C63" s="147">
        <v>0</v>
      </c>
      <c r="D63" s="148">
        <v>0</v>
      </c>
      <c r="E63" s="149">
        <v>0</v>
      </c>
      <c r="F63" s="147">
        <v>0</v>
      </c>
      <c r="G63" s="148">
        <v>0</v>
      </c>
      <c r="H63" s="149">
        <v>0</v>
      </c>
    </row>
    <row r="64" spans="1:8" x14ac:dyDescent="0.25">
      <c r="A64" s="91"/>
      <c r="B64" s="111" t="s">
        <v>300</v>
      </c>
      <c r="C64" s="150">
        <v>1145373.1200000001</v>
      </c>
      <c r="D64" s="150">
        <v>1103028.07</v>
      </c>
      <c r="E64" s="150">
        <v>1096461.05</v>
      </c>
      <c r="F64" s="150">
        <v>12809772.210000001</v>
      </c>
      <c r="G64" s="150">
        <v>12755114.66</v>
      </c>
      <c r="H64" s="150">
        <v>12814372.98</v>
      </c>
    </row>
    <row r="65" spans="1:8" x14ac:dyDescent="0.25">
      <c r="A65" s="91"/>
      <c r="B65" s="92"/>
      <c r="C65" s="147"/>
      <c r="D65" s="148"/>
      <c r="E65" s="149"/>
      <c r="F65" s="147"/>
      <c r="G65" s="148"/>
      <c r="H65" s="149"/>
    </row>
    <row r="66" spans="1:8" x14ac:dyDescent="0.25">
      <c r="A66" s="106" t="s">
        <v>166</v>
      </c>
      <c r="B66" s="92"/>
      <c r="C66" s="147"/>
      <c r="D66" s="148"/>
      <c r="E66" s="149"/>
      <c r="F66" s="147"/>
      <c r="G66" s="148"/>
      <c r="H66" s="149"/>
    </row>
    <row r="67" spans="1:8" x14ac:dyDescent="0.25">
      <c r="A67" s="93" t="s">
        <v>167</v>
      </c>
      <c r="B67" s="94" t="s">
        <v>168</v>
      </c>
      <c r="C67" s="147">
        <v>78036.55</v>
      </c>
      <c r="D67" s="148">
        <v>85189.57</v>
      </c>
      <c r="E67" s="149">
        <v>123706.4</v>
      </c>
      <c r="F67" s="147">
        <v>271558.08</v>
      </c>
      <c r="G67" s="148">
        <v>343618.54</v>
      </c>
      <c r="H67" s="149">
        <v>463643.93</v>
      </c>
    </row>
    <row r="68" spans="1:8" x14ac:dyDescent="0.25">
      <c r="A68" s="93" t="s">
        <v>169</v>
      </c>
      <c r="B68" s="94" t="s">
        <v>170</v>
      </c>
      <c r="C68" s="147">
        <v>536.75</v>
      </c>
      <c r="D68" s="148">
        <v>918.85</v>
      </c>
      <c r="E68" s="149">
        <v>484.8</v>
      </c>
      <c r="F68" s="147">
        <v>8601.27</v>
      </c>
      <c r="G68" s="148">
        <v>8727.1</v>
      </c>
      <c r="H68" s="149">
        <v>2400.13</v>
      </c>
    </row>
    <row r="69" spans="1:8" x14ac:dyDescent="0.25">
      <c r="A69" s="93" t="s">
        <v>171</v>
      </c>
      <c r="B69" s="94" t="s">
        <v>172</v>
      </c>
      <c r="C69" s="147">
        <v>201768.43</v>
      </c>
      <c r="D69" s="148">
        <v>119395.11</v>
      </c>
      <c r="E69" s="149">
        <v>101407.56</v>
      </c>
      <c r="F69" s="147">
        <v>2120608.7400000002</v>
      </c>
      <c r="G69" s="148">
        <v>2118800.5299999998</v>
      </c>
      <c r="H69" s="149">
        <v>2048047.04</v>
      </c>
    </row>
    <row r="70" spans="1:8" x14ac:dyDescent="0.25">
      <c r="A70" s="108" t="s">
        <v>173</v>
      </c>
      <c r="B70" s="94" t="s">
        <v>149</v>
      </c>
      <c r="C70" s="147">
        <v>990.36</v>
      </c>
      <c r="D70" s="148">
        <v>4688.43</v>
      </c>
      <c r="E70" s="149">
        <v>5721.18</v>
      </c>
      <c r="F70" s="147">
        <v>50928.71</v>
      </c>
      <c r="G70" s="148">
        <v>45338.11</v>
      </c>
      <c r="H70" s="149">
        <v>49929.73</v>
      </c>
    </row>
    <row r="71" spans="1:8" x14ac:dyDescent="0.25">
      <c r="A71" s="93" t="s">
        <v>174</v>
      </c>
      <c r="B71" s="94" t="s">
        <v>175</v>
      </c>
      <c r="C71" s="147">
        <v>38507.99</v>
      </c>
      <c r="D71" s="148">
        <v>24592.39</v>
      </c>
      <c r="E71" s="149">
        <v>19424.45</v>
      </c>
      <c r="F71" s="147">
        <v>374092.41</v>
      </c>
      <c r="G71" s="148">
        <v>375863.74</v>
      </c>
      <c r="H71" s="149">
        <v>356862.98</v>
      </c>
    </row>
    <row r="72" spans="1:8" x14ac:dyDescent="0.25">
      <c r="A72" s="93" t="s">
        <v>176</v>
      </c>
      <c r="B72" s="94" t="s">
        <v>177</v>
      </c>
      <c r="C72" s="147">
        <v>730.25</v>
      </c>
      <c r="D72" s="148">
        <v>1948</v>
      </c>
      <c r="E72" s="149">
        <v>111.67</v>
      </c>
      <c r="F72" s="147">
        <v>21707.46</v>
      </c>
      <c r="G72" s="148">
        <v>22766.91</v>
      </c>
      <c r="H72" s="149">
        <v>20077.12</v>
      </c>
    </row>
    <row r="73" spans="1:8" x14ac:dyDescent="0.25">
      <c r="A73" s="93" t="s">
        <v>178</v>
      </c>
      <c r="B73" s="94" t="s">
        <v>179</v>
      </c>
      <c r="C73" s="147">
        <v>220437.11</v>
      </c>
      <c r="D73" s="148">
        <v>96617.75</v>
      </c>
      <c r="E73" s="149">
        <v>136557.06</v>
      </c>
      <c r="F73" s="147">
        <v>1527800.32</v>
      </c>
      <c r="G73" s="148">
        <v>1528168.02</v>
      </c>
      <c r="H73" s="149">
        <v>1566026.23</v>
      </c>
    </row>
    <row r="74" spans="1:8" x14ac:dyDescent="0.25">
      <c r="A74" s="93" t="s">
        <v>180</v>
      </c>
      <c r="B74" s="94" t="s">
        <v>181</v>
      </c>
      <c r="C74" s="147">
        <v>104566.91</v>
      </c>
      <c r="D74" s="148">
        <v>80769.289999999994</v>
      </c>
      <c r="E74" s="149">
        <v>89434.66</v>
      </c>
      <c r="F74" s="147">
        <v>1083355.03</v>
      </c>
      <c r="G74" s="148">
        <v>1078627.77</v>
      </c>
      <c r="H74" s="149">
        <v>1079759.8899999999</v>
      </c>
    </row>
    <row r="75" spans="1:8" x14ac:dyDescent="0.25">
      <c r="A75" s="93" t="s">
        <v>182</v>
      </c>
      <c r="B75" s="94" t="s">
        <v>183</v>
      </c>
      <c r="C75" s="147">
        <v>60165.120000000003</v>
      </c>
      <c r="D75" s="148">
        <v>74397.22</v>
      </c>
      <c r="E75" s="149">
        <v>94077.62</v>
      </c>
      <c r="F75" s="147">
        <v>254570.44</v>
      </c>
      <c r="G75" s="148">
        <v>317678.75</v>
      </c>
      <c r="H75" s="149">
        <v>387670.25</v>
      </c>
    </row>
    <row r="76" spans="1:8" x14ac:dyDescent="0.25">
      <c r="A76" s="91"/>
      <c r="B76" s="111" t="s">
        <v>301</v>
      </c>
      <c r="C76" s="150">
        <v>705739.47</v>
      </c>
      <c r="D76" s="150">
        <v>488516.61</v>
      </c>
      <c r="E76" s="150">
        <v>570925.4</v>
      </c>
      <c r="F76" s="150">
        <v>5713222.46</v>
      </c>
      <c r="G76" s="150">
        <v>5839589.4699999997</v>
      </c>
      <c r="H76" s="150">
        <v>5974417.2999999998</v>
      </c>
    </row>
    <row r="77" spans="1:8" x14ac:dyDescent="0.25">
      <c r="A77" s="106" t="s">
        <v>184</v>
      </c>
      <c r="B77" s="92"/>
      <c r="C77" s="154">
        <v>1851112.59</v>
      </c>
      <c r="D77" s="154">
        <v>1591544.68</v>
      </c>
      <c r="E77" s="154">
        <v>1667386.45</v>
      </c>
      <c r="F77" s="154">
        <v>18522994.670000002</v>
      </c>
      <c r="G77" s="154">
        <v>18594704.129999999</v>
      </c>
      <c r="H77" s="154">
        <v>18788790.280000001</v>
      </c>
    </row>
    <row r="78" spans="1:8" x14ac:dyDescent="0.25">
      <c r="A78" s="91"/>
      <c r="B78" s="92"/>
      <c r="C78" s="147"/>
      <c r="D78" s="148"/>
      <c r="E78" s="149"/>
      <c r="F78" s="147"/>
      <c r="G78" s="148"/>
      <c r="H78" s="149"/>
    </row>
    <row r="79" spans="1:8" x14ac:dyDescent="0.25">
      <c r="A79" s="106" t="s">
        <v>185</v>
      </c>
      <c r="B79" s="92"/>
      <c r="C79" s="147"/>
      <c r="D79" s="148"/>
      <c r="E79" s="149"/>
      <c r="F79" s="147"/>
      <c r="G79" s="148"/>
      <c r="H79" s="149"/>
    </row>
    <row r="80" spans="1:8" x14ac:dyDescent="0.25">
      <c r="A80" s="93" t="s">
        <v>186</v>
      </c>
      <c r="B80" s="94" t="s">
        <v>187</v>
      </c>
      <c r="C80" s="147">
        <v>1620.8</v>
      </c>
      <c r="D80" s="148">
        <v>11546.63</v>
      </c>
      <c r="E80" s="149">
        <v>12298.1</v>
      </c>
      <c r="F80" s="147">
        <v>10217.709999999999</v>
      </c>
      <c r="G80" s="148">
        <v>21764.34</v>
      </c>
      <c r="H80" s="149">
        <v>36790.230000000003</v>
      </c>
    </row>
    <row r="81" spans="1:8" x14ac:dyDescent="0.25">
      <c r="A81" s="93" t="s">
        <v>188</v>
      </c>
      <c r="B81" s="94" t="s">
        <v>189</v>
      </c>
      <c r="C81" s="147">
        <v>57928.56</v>
      </c>
      <c r="D81" s="148">
        <v>46328.09</v>
      </c>
      <c r="E81" s="149">
        <v>46678.11</v>
      </c>
      <c r="F81" s="147">
        <v>517546.46</v>
      </c>
      <c r="G81" s="148">
        <v>527677.11</v>
      </c>
      <c r="H81" s="149">
        <v>539965.07999999996</v>
      </c>
    </row>
    <row r="82" spans="1:8" x14ac:dyDescent="0.25">
      <c r="A82" s="93" t="s">
        <v>190</v>
      </c>
      <c r="B82" s="94" t="s">
        <v>191</v>
      </c>
      <c r="C82" s="147">
        <v>414106.11</v>
      </c>
      <c r="D82" s="148">
        <v>360765.01</v>
      </c>
      <c r="E82" s="149">
        <v>365269.55</v>
      </c>
      <c r="F82" s="147">
        <v>4726027.59</v>
      </c>
      <c r="G82" s="148">
        <v>4686266.08</v>
      </c>
      <c r="H82" s="149">
        <v>4629761.32</v>
      </c>
    </row>
    <row r="83" spans="1:8" x14ac:dyDescent="0.25">
      <c r="A83" s="93" t="s">
        <v>192</v>
      </c>
      <c r="B83" s="94" t="s">
        <v>193</v>
      </c>
      <c r="C83" s="147">
        <v>91849.82</v>
      </c>
      <c r="D83" s="148">
        <v>207693.5</v>
      </c>
      <c r="E83" s="149">
        <v>140204.82999999999</v>
      </c>
      <c r="F83" s="147">
        <v>903147.47</v>
      </c>
      <c r="G83" s="148">
        <v>1084150.22</v>
      </c>
      <c r="H83" s="149">
        <v>990563.72</v>
      </c>
    </row>
    <row r="84" spans="1:8" x14ac:dyDescent="0.25">
      <c r="A84" s="93" t="s">
        <v>194</v>
      </c>
      <c r="B84" s="94" t="s">
        <v>195</v>
      </c>
      <c r="C84" s="147">
        <v>624.03</v>
      </c>
      <c r="D84" s="148" t="s">
        <v>314</v>
      </c>
      <c r="E84" s="149" t="s">
        <v>314</v>
      </c>
      <c r="F84" s="147">
        <v>624.03</v>
      </c>
      <c r="G84" s="148">
        <v>624.03</v>
      </c>
      <c r="H84" s="149">
        <v>624.03</v>
      </c>
    </row>
    <row r="85" spans="1:8" x14ac:dyDescent="0.25">
      <c r="A85" s="106" t="s">
        <v>196</v>
      </c>
      <c r="B85" s="92"/>
      <c r="C85" s="150">
        <v>566129.31999999995</v>
      </c>
      <c r="D85" s="150">
        <v>626333.23</v>
      </c>
      <c r="E85" s="150">
        <v>564450.59</v>
      </c>
      <c r="F85" s="150">
        <v>6157563.2599999998</v>
      </c>
      <c r="G85" s="150">
        <v>6320481.7800000003</v>
      </c>
      <c r="H85" s="150">
        <v>6197704.3799999999</v>
      </c>
    </row>
    <row r="86" spans="1:8" x14ac:dyDescent="0.25">
      <c r="A86" s="91"/>
      <c r="B86" s="92"/>
      <c r="C86" s="147"/>
      <c r="D86" s="148"/>
      <c r="E86" s="149"/>
      <c r="F86" s="147"/>
      <c r="G86" s="148"/>
      <c r="H86" s="149"/>
    </row>
    <row r="87" spans="1:8" x14ac:dyDescent="0.25">
      <c r="A87" s="106" t="s">
        <v>197</v>
      </c>
      <c r="B87" s="92"/>
      <c r="C87" s="147"/>
      <c r="D87" s="148"/>
      <c r="E87" s="149"/>
      <c r="F87" s="147"/>
      <c r="G87" s="148"/>
      <c r="H87" s="149"/>
    </row>
    <row r="88" spans="1:8" x14ac:dyDescent="0.25">
      <c r="A88" s="93" t="s">
        <v>198</v>
      </c>
      <c r="B88" s="94" t="s">
        <v>187</v>
      </c>
      <c r="C88" s="147">
        <v>0</v>
      </c>
      <c r="D88" s="148" t="s">
        <v>314</v>
      </c>
      <c r="E88" s="149" t="s">
        <v>314</v>
      </c>
      <c r="F88" s="147">
        <v>0</v>
      </c>
      <c r="G88" s="148" t="s">
        <v>314</v>
      </c>
      <c r="H88" s="149" t="s">
        <v>314</v>
      </c>
    </row>
    <row r="89" spans="1:8" x14ac:dyDescent="0.25">
      <c r="A89" s="93" t="s">
        <v>199</v>
      </c>
      <c r="B89" s="94" t="s">
        <v>200</v>
      </c>
      <c r="C89" s="147">
        <v>13109.63</v>
      </c>
      <c r="D89" s="148">
        <v>17572.240000000002</v>
      </c>
      <c r="E89" s="149">
        <v>40970.19</v>
      </c>
      <c r="F89" s="147">
        <v>245052.74</v>
      </c>
      <c r="G89" s="148">
        <v>258491.24</v>
      </c>
      <c r="H89" s="149">
        <v>293443.61</v>
      </c>
    </row>
    <row r="90" spans="1:8" x14ac:dyDescent="0.25">
      <c r="A90" s="93" t="s">
        <v>201</v>
      </c>
      <c r="B90" s="94" t="s">
        <v>202</v>
      </c>
      <c r="C90" s="147">
        <v>1899.9</v>
      </c>
      <c r="D90" s="148">
        <v>2644.24</v>
      </c>
      <c r="E90" s="149">
        <v>2260.7600000000002</v>
      </c>
      <c r="F90" s="147">
        <v>24644.15</v>
      </c>
      <c r="G90" s="148">
        <v>23848.26</v>
      </c>
      <c r="H90" s="149">
        <v>25396.61</v>
      </c>
    </row>
    <row r="91" spans="1:8" x14ac:dyDescent="0.25">
      <c r="A91" s="112" t="s">
        <v>203</v>
      </c>
      <c r="B91" s="94" t="s">
        <v>204</v>
      </c>
      <c r="C91" s="147">
        <v>13398.21</v>
      </c>
      <c r="D91" s="148">
        <v>13042.7</v>
      </c>
      <c r="E91" s="149">
        <v>14627.95</v>
      </c>
      <c r="F91" s="147">
        <v>23796.93</v>
      </c>
      <c r="G91" s="148">
        <v>36839.629999999997</v>
      </c>
      <c r="H91" s="149">
        <v>51467.58</v>
      </c>
    </row>
    <row r="92" spans="1:8" x14ac:dyDescent="0.25">
      <c r="A92" s="107" t="s">
        <v>205</v>
      </c>
      <c r="B92" s="92"/>
      <c r="C92" s="150">
        <v>28407.74</v>
      </c>
      <c r="D92" s="150">
        <v>33259.18</v>
      </c>
      <c r="E92" s="150">
        <v>57858.9</v>
      </c>
      <c r="F92" s="150">
        <v>293493.82</v>
      </c>
      <c r="G92" s="150">
        <v>319179.13</v>
      </c>
      <c r="H92" s="150">
        <v>370307.8</v>
      </c>
    </row>
    <row r="93" spans="1:8" x14ac:dyDescent="0.25">
      <c r="A93" s="91"/>
      <c r="B93" s="92"/>
      <c r="C93" s="147"/>
      <c r="D93" s="148"/>
      <c r="E93" s="149"/>
      <c r="F93" s="147"/>
      <c r="G93" s="148"/>
      <c r="H93" s="149"/>
    </row>
    <row r="94" spans="1:8" x14ac:dyDescent="0.25">
      <c r="A94" s="106" t="s">
        <v>206</v>
      </c>
      <c r="B94" s="92"/>
      <c r="C94" s="147"/>
      <c r="D94" s="148"/>
      <c r="E94" s="149"/>
      <c r="F94" s="147"/>
      <c r="G94" s="148"/>
      <c r="H94" s="149"/>
    </row>
    <row r="95" spans="1:8" x14ac:dyDescent="0.25">
      <c r="A95" s="93" t="s">
        <v>207</v>
      </c>
      <c r="B95" s="94" t="s">
        <v>187</v>
      </c>
      <c r="C95" s="147">
        <v>0</v>
      </c>
      <c r="D95" s="148">
        <v>0</v>
      </c>
      <c r="E95" s="149">
        <v>0</v>
      </c>
      <c r="F95" s="147">
        <v>0</v>
      </c>
      <c r="G95" s="148">
        <v>0</v>
      </c>
      <c r="H95" s="149">
        <v>0</v>
      </c>
    </row>
    <row r="96" spans="1:8" x14ac:dyDescent="0.25">
      <c r="A96" s="93" t="s">
        <v>208</v>
      </c>
      <c r="B96" s="94" t="s">
        <v>209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210</v>
      </c>
      <c r="B97" s="94" t="s">
        <v>211</v>
      </c>
      <c r="C97" s="147">
        <v>0</v>
      </c>
      <c r="D97" s="148">
        <v>23.94</v>
      </c>
      <c r="E97" s="149">
        <v>0</v>
      </c>
      <c r="F97" s="147">
        <v>3841.08</v>
      </c>
      <c r="G97" s="148">
        <v>3262.86</v>
      </c>
      <c r="H97" s="149">
        <v>3262.86</v>
      </c>
    </row>
    <row r="98" spans="1:8" x14ac:dyDescent="0.25">
      <c r="A98" s="93" t="s">
        <v>212</v>
      </c>
      <c r="B98" s="94" t="s">
        <v>213</v>
      </c>
      <c r="C98" s="147">
        <v>0</v>
      </c>
      <c r="D98" s="148">
        <v>0</v>
      </c>
      <c r="E98" s="149">
        <v>0</v>
      </c>
      <c r="F98" s="147">
        <v>0</v>
      </c>
      <c r="G98" s="148">
        <v>0</v>
      </c>
      <c r="H98" s="149">
        <v>0</v>
      </c>
    </row>
    <row r="99" spans="1:8" x14ac:dyDescent="0.25">
      <c r="A99" s="106" t="s">
        <v>214</v>
      </c>
      <c r="B99" s="92"/>
      <c r="C99" s="150">
        <v>0</v>
      </c>
      <c r="D99" s="150">
        <v>23.94</v>
      </c>
      <c r="E99" s="150">
        <v>0</v>
      </c>
      <c r="F99" s="150">
        <v>3841.08</v>
      </c>
      <c r="G99" s="150">
        <v>3262.86</v>
      </c>
      <c r="H99" s="150">
        <v>3262.86</v>
      </c>
    </row>
    <row r="100" spans="1:8" x14ac:dyDescent="0.25">
      <c r="A100" s="91"/>
      <c r="B100" s="92"/>
      <c r="C100" s="147"/>
      <c r="D100" s="148"/>
      <c r="E100" s="149"/>
      <c r="F100" s="147"/>
      <c r="G100" s="148"/>
      <c r="H100" s="149"/>
    </row>
    <row r="101" spans="1:8" x14ac:dyDescent="0.25">
      <c r="A101" s="106" t="s">
        <v>215</v>
      </c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93" t="s">
        <v>216</v>
      </c>
      <c r="B102" s="94" t="s">
        <v>217</v>
      </c>
      <c r="C102" s="147">
        <v>443118.63</v>
      </c>
      <c r="D102" s="148">
        <v>625584.39</v>
      </c>
      <c r="E102" s="149">
        <v>423991.49</v>
      </c>
      <c r="F102" s="147">
        <v>6113018.7000000002</v>
      </c>
      <c r="G102" s="148">
        <v>6265964.8899999997</v>
      </c>
      <c r="H102" s="149">
        <v>6109958.54</v>
      </c>
    </row>
    <row r="103" spans="1:8" x14ac:dyDescent="0.25">
      <c r="A103" s="93" t="s">
        <v>218</v>
      </c>
      <c r="B103" s="94" t="s">
        <v>219</v>
      </c>
      <c r="C103" s="147">
        <v>213371.86</v>
      </c>
      <c r="D103" s="148">
        <v>140339.46</v>
      </c>
      <c r="E103" s="149">
        <v>441185.75</v>
      </c>
      <c r="F103" s="147">
        <v>2751056.72</v>
      </c>
      <c r="G103" s="148">
        <v>2770901.01</v>
      </c>
      <c r="H103" s="149">
        <v>2978494.33</v>
      </c>
    </row>
    <row r="104" spans="1:8" x14ac:dyDescent="0.25">
      <c r="A104" s="93" t="s">
        <v>220</v>
      </c>
      <c r="B104" s="94" t="s">
        <v>221</v>
      </c>
      <c r="C104" s="147">
        <v>77386.460000000006</v>
      </c>
      <c r="D104" s="148">
        <v>24258.36</v>
      </c>
      <c r="E104" s="149">
        <v>156929.93</v>
      </c>
      <c r="F104" s="147">
        <v>1190862.78</v>
      </c>
      <c r="G104" s="148">
        <v>1150030.48</v>
      </c>
      <c r="H104" s="149">
        <v>1157941.6200000001</v>
      </c>
    </row>
    <row r="105" spans="1:8" x14ac:dyDescent="0.25">
      <c r="A105" s="93" t="s">
        <v>222</v>
      </c>
      <c r="B105" s="94" t="s">
        <v>223</v>
      </c>
      <c r="C105" s="147">
        <v>4466.37</v>
      </c>
      <c r="D105" s="148">
        <v>4476.17</v>
      </c>
      <c r="E105" s="149">
        <v>4476.17</v>
      </c>
      <c r="F105" s="147">
        <v>55148.92</v>
      </c>
      <c r="G105" s="148">
        <v>54464.7</v>
      </c>
      <c r="H105" s="149">
        <v>54037.9</v>
      </c>
    </row>
    <row r="106" spans="1:8" x14ac:dyDescent="0.25">
      <c r="A106" s="93" t="s">
        <v>224</v>
      </c>
      <c r="B106" s="94" t="s">
        <v>225</v>
      </c>
      <c r="C106" s="147">
        <v>84696.88</v>
      </c>
      <c r="D106" s="148">
        <v>84253.75</v>
      </c>
      <c r="E106" s="149">
        <v>94241.43</v>
      </c>
      <c r="F106" s="147">
        <v>1011774.28</v>
      </c>
      <c r="G106" s="148">
        <v>1018246.44</v>
      </c>
      <c r="H106" s="149">
        <v>936974.44</v>
      </c>
    </row>
    <row r="107" spans="1:8" x14ac:dyDescent="0.25">
      <c r="A107" s="93" t="s">
        <v>226</v>
      </c>
      <c r="B107" s="94" t="s">
        <v>227</v>
      </c>
      <c r="C107" s="147">
        <v>365877.68</v>
      </c>
      <c r="D107" s="148">
        <v>396400.08</v>
      </c>
      <c r="E107" s="149">
        <v>611987.18000000005</v>
      </c>
      <c r="F107" s="147">
        <v>4703826.2699999996</v>
      </c>
      <c r="G107" s="148">
        <v>4624203.87</v>
      </c>
      <c r="H107" s="149">
        <v>4766248.3099999996</v>
      </c>
    </row>
    <row r="108" spans="1:8" x14ac:dyDescent="0.25">
      <c r="A108" s="93" t="s">
        <v>228</v>
      </c>
      <c r="B108" s="94" t="s">
        <v>229</v>
      </c>
      <c r="C108" s="147" t="s">
        <v>314</v>
      </c>
      <c r="D108" s="148" t="s">
        <v>314</v>
      </c>
      <c r="E108" s="149">
        <v>0</v>
      </c>
      <c r="F108" s="147" t="s">
        <v>314</v>
      </c>
      <c r="G108" s="148" t="s">
        <v>314</v>
      </c>
      <c r="H108" s="149">
        <v>0</v>
      </c>
    </row>
    <row r="109" spans="1:8" x14ac:dyDescent="0.25">
      <c r="A109" s="93" t="s">
        <v>230</v>
      </c>
      <c r="B109" s="94" t="s">
        <v>231</v>
      </c>
      <c r="C109" s="147">
        <v>4197.51</v>
      </c>
      <c r="D109" s="148">
        <v>2737.43</v>
      </c>
      <c r="E109" s="149">
        <v>2882.48</v>
      </c>
      <c r="F109" s="147">
        <v>45342.46</v>
      </c>
      <c r="G109" s="148">
        <v>43758.01</v>
      </c>
      <c r="H109" s="149">
        <v>29117.85</v>
      </c>
    </row>
    <row r="110" spans="1:8" x14ac:dyDescent="0.25">
      <c r="A110" s="93" t="s">
        <v>232</v>
      </c>
      <c r="B110" s="94" t="s">
        <v>233</v>
      </c>
      <c r="C110" s="147">
        <v>42649.67</v>
      </c>
      <c r="D110" s="148">
        <v>40429.550000000003</v>
      </c>
      <c r="E110" s="149">
        <v>58349.34</v>
      </c>
      <c r="F110" s="147">
        <v>657240.36</v>
      </c>
      <c r="G110" s="148">
        <v>662606.81000000006</v>
      </c>
      <c r="H110" s="149">
        <v>644427.28</v>
      </c>
    </row>
    <row r="111" spans="1:8" x14ac:dyDescent="0.25">
      <c r="A111" s="93" t="s">
        <v>234</v>
      </c>
      <c r="B111" s="94" t="s">
        <v>163</v>
      </c>
      <c r="C111" s="147">
        <v>86978.35</v>
      </c>
      <c r="D111" s="148">
        <v>86972.42</v>
      </c>
      <c r="E111" s="149">
        <v>86889.77</v>
      </c>
      <c r="F111" s="147">
        <v>1075545.1200000001</v>
      </c>
      <c r="G111" s="148">
        <v>1059862.0900000001</v>
      </c>
      <c r="H111" s="149">
        <v>1044253.2</v>
      </c>
    </row>
    <row r="112" spans="1:8" x14ac:dyDescent="0.25">
      <c r="A112" s="93" t="s">
        <v>235</v>
      </c>
      <c r="B112" s="94" t="s">
        <v>236</v>
      </c>
      <c r="C112" s="154">
        <v>2672.8</v>
      </c>
      <c r="D112" s="155">
        <v>8646.82</v>
      </c>
      <c r="E112" s="156">
        <v>3777.94</v>
      </c>
      <c r="F112" s="154">
        <v>41289.5</v>
      </c>
      <c r="G112" s="155">
        <v>46335.77</v>
      </c>
      <c r="H112" s="156">
        <v>42423.17</v>
      </c>
    </row>
    <row r="113" spans="1:8" x14ac:dyDescent="0.25">
      <c r="A113" s="91"/>
      <c r="B113" s="92"/>
      <c r="C113" s="158">
        <v>1325416.21</v>
      </c>
      <c r="D113" s="158">
        <v>1414098.43</v>
      </c>
      <c r="E113" s="158">
        <v>1884711.48</v>
      </c>
      <c r="F113" s="158">
        <v>17645105.109999999</v>
      </c>
      <c r="G113" s="158">
        <v>17696374.07</v>
      </c>
      <c r="H113" s="158">
        <v>17763876.640000001</v>
      </c>
    </row>
    <row r="114" spans="1:8" x14ac:dyDescent="0.25">
      <c r="A114" s="93" t="s">
        <v>237</v>
      </c>
      <c r="B114" s="94" t="s">
        <v>238</v>
      </c>
      <c r="C114" s="147">
        <v>-28593.13</v>
      </c>
      <c r="D114" s="148">
        <v>-18100.25</v>
      </c>
      <c r="E114" s="149">
        <v>-21258.59</v>
      </c>
      <c r="F114" s="147">
        <v>-287915.81</v>
      </c>
      <c r="G114" s="148">
        <v>-279909.57</v>
      </c>
      <c r="H114" s="149">
        <v>-272578.71000000002</v>
      </c>
    </row>
    <row r="115" spans="1:8" x14ac:dyDescent="0.25">
      <c r="A115" s="106" t="s">
        <v>239</v>
      </c>
      <c r="B115" s="92"/>
      <c r="C115" s="150">
        <v>1296823.08</v>
      </c>
      <c r="D115" s="150">
        <v>1395998.18</v>
      </c>
      <c r="E115" s="150">
        <v>1863452.89</v>
      </c>
      <c r="F115" s="150">
        <v>17357189.300000001</v>
      </c>
      <c r="G115" s="150">
        <v>17416464.5</v>
      </c>
      <c r="H115" s="150">
        <v>17491297.93</v>
      </c>
    </row>
    <row r="116" spans="1:8" ht="13.5" customHeight="1" x14ac:dyDescent="0.25">
      <c r="A116" s="91"/>
      <c r="B116" s="92"/>
      <c r="C116" s="147"/>
      <c r="D116" s="148"/>
      <c r="E116" s="149"/>
      <c r="F116" s="147"/>
      <c r="G116" s="148"/>
      <c r="H116" s="149"/>
    </row>
    <row r="117" spans="1:8" ht="13.5" customHeight="1" thickBot="1" x14ac:dyDescent="0.3">
      <c r="A117" s="184" t="s">
        <v>302</v>
      </c>
      <c r="B117" s="185"/>
      <c r="C117" s="151">
        <v>3759412.89</v>
      </c>
      <c r="D117" s="151">
        <v>3666566.61</v>
      </c>
      <c r="E117" s="151">
        <v>4171978.42</v>
      </c>
      <c r="F117" s="151">
        <v>42665156.090000004</v>
      </c>
      <c r="G117" s="151">
        <v>42969719.57</v>
      </c>
      <c r="H117" s="151">
        <v>43145810.450000003</v>
      </c>
    </row>
    <row r="118" spans="1:8" ht="15.75" thickTop="1" x14ac:dyDescent="0.25">
      <c r="A118" s="91"/>
      <c r="B118" s="92"/>
      <c r="C118" s="147"/>
      <c r="D118" s="148"/>
      <c r="E118" s="149"/>
      <c r="F118" s="147"/>
      <c r="G118" s="148"/>
      <c r="H118" s="149"/>
    </row>
    <row r="119" spans="1:8" x14ac:dyDescent="0.25">
      <c r="A119" s="106" t="s">
        <v>240</v>
      </c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93" t="s">
        <v>241</v>
      </c>
      <c r="B120" s="94" t="s">
        <v>242</v>
      </c>
      <c r="C120" s="147">
        <v>1745781.36</v>
      </c>
      <c r="D120" s="148">
        <v>1768848.82</v>
      </c>
      <c r="E120" s="149">
        <v>1791477.22</v>
      </c>
      <c r="F120" s="147">
        <v>20331524.23</v>
      </c>
      <c r="G120" s="148">
        <v>20461189.07</v>
      </c>
      <c r="H120" s="149">
        <v>20609143.469999999</v>
      </c>
    </row>
    <row r="121" spans="1:8" x14ac:dyDescent="0.25">
      <c r="A121" s="91"/>
      <c r="B121" s="94" t="s">
        <v>243</v>
      </c>
      <c r="C121" s="147" t="s">
        <v>314</v>
      </c>
      <c r="D121" s="148" t="s">
        <v>314</v>
      </c>
      <c r="E121" s="149">
        <v>0</v>
      </c>
      <c r="F121" s="147" t="s">
        <v>314</v>
      </c>
      <c r="G121" s="148" t="s">
        <v>314</v>
      </c>
      <c r="H121" s="149">
        <v>0</v>
      </c>
    </row>
    <row r="122" spans="1:8" x14ac:dyDescent="0.25">
      <c r="A122" s="91"/>
      <c r="B122" s="94" t="s">
        <v>244</v>
      </c>
      <c r="C122" s="147" t="s">
        <v>314</v>
      </c>
      <c r="D122" s="148" t="s">
        <v>314</v>
      </c>
      <c r="E122" s="149">
        <v>0</v>
      </c>
      <c r="F122" s="147" t="s">
        <v>314</v>
      </c>
      <c r="G122" s="148" t="s">
        <v>314</v>
      </c>
      <c r="H122" s="149">
        <v>0</v>
      </c>
    </row>
    <row r="123" spans="1:8" x14ac:dyDescent="0.25">
      <c r="A123" s="91"/>
      <c r="B123" s="94" t="s">
        <v>245</v>
      </c>
      <c r="C123" s="147" t="s">
        <v>314</v>
      </c>
      <c r="D123" s="148" t="s">
        <v>314</v>
      </c>
      <c r="E123" s="149" t="s">
        <v>314</v>
      </c>
      <c r="F123" s="147" t="s">
        <v>314</v>
      </c>
      <c r="G123" s="148" t="s">
        <v>314</v>
      </c>
      <c r="H123" s="149" t="s">
        <v>314</v>
      </c>
    </row>
    <row r="124" spans="1:8" x14ac:dyDescent="0.25">
      <c r="A124" s="91"/>
      <c r="B124" s="94" t="s">
        <v>246</v>
      </c>
      <c r="C124" s="147" t="s">
        <v>314</v>
      </c>
      <c r="D124" s="148" t="s">
        <v>314</v>
      </c>
      <c r="E124" s="149">
        <v>0</v>
      </c>
      <c r="F124" s="147" t="s">
        <v>314</v>
      </c>
      <c r="G124" s="148" t="s">
        <v>314</v>
      </c>
      <c r="H124" s="149">
        <v>0</v>
      </c>
    </row>
    <row r="125" spans="1:8" x14ac:dyDescent="0.25">
      <c r="A125" s="91"/>
      <c r="B125" s="94" t="s">
        <v>247</v>
      </c>
      <c r="C125" s="147" t="s">
        <v>314</v>
      </c>
      <c r="D125" s="148" t="s">
        <v>314</v>
      </c>
      <c r="E125" s="149">
        <v>0</v>
      </c>
      <c r="F125" s="147" t="s">
        <v>314</v>
      </c>
      <c r="G125" s="148" t="s">
        <v>314</v>
      </c>
      <c r="H125" s="149">
        <v>0</v>
      </c>
    </row>
    <row r="126" spans="1:8" x14ac:dyDescent="0.25">
      <c r="A126" s="93" t="s">
        <v>248</v>
      </c>
      <c r="B126" s="94" t="s">
        <v>249</v>
      </c>
      <c r="C126" s="147" t="s">
        <v>314</v>
      </c>
      <c r="D126" s="148" t="s">
        <v>314</v>
      </c>
      <c r="E126" s="149">
        <v>0</v>
      </c>
      <c r="F126" s="147" t="s">
        <v>314</v>
      </c>
      <c r="G126" s="148" t="s">
        <v>314</v>
      </c>
      <c r="H126" s="149">
        <v>0</v>
      </c>
    </row>
    <row r="127" spans="1:8" x14ac:dyDescent="0.25">
      <c r="A127" s="106" t="s">
        <v>250</v>
      </c>
      <c r="B127" s="92"/>
      <c r="C127" s="150">
        <v>1745781.36</v>
      </c>
      <c r="D127" s="150">
        <v>1768848.82</v>
      </c>
      <c r="E127" s="150">
        <v>1791477.22</v>
      </c>
      <c r="F127" s="150">
        <v>20331524.23</v>
      </c>
      <c r="G127" s="150">
        <v>20461189.07</v>
      </c>
      <c r="H127" s="150">
        <v>20609143.469999999</v>
      </c>
    </row>
    <row r="128" spans="1:8" x14ac:dyDescent="0.25">
      <c r="A128" s="91"/>
      <c r="B128" s="92"/>
      <c r="C128" s="147"/>
      <c r="D128" s="148"/>
      <c r="E128" s="149"/>
      <c r="F128" s="147"/>
      <c r="G128" s="148"/>
      <c r="H128" s="149"/>
    </row>
    <row r="129" spans="1:8" x14ac:dyDescent="0.25">
      <c r="A129" s="108" t="s">
        <v>303</v>
      </c>
      <c r="B129" s="92" t="s">
        <v>251</v>
      </c>
      <c r="C129" s="147">
        <v>0</v>
      </c>
      <c r="D129" s="148">
        <v>0</v>
      </c>
      <c r="E129" s="149">
        <v>0</v>
      </c>
      <c r="F129" s="147">
        <v>0</v>
      </c>
      <c r="G129" s="148">
        <v>0</v>
      </c>
      <c r="H129" s="149">
        <v>0</v>
      </c>
    </row>
    <row r="130" spans="1:8" x14ac:dyDescent="0.25">
      <c r="A130" s="91"/>
      <c r="B130" s="92"/>
      <c r="C130" s="147"/>
      <c r="D130" s="148"/>
      <c r="E130" s="149"/>
      <c r="F130" s="147"/>
      <c r="G130" s="148"/>
      <c r="H130" s="149"/>
    </row>
    <row r="131" spans="1:8" x14ac:dyDescent="0.25">
      <c r="A131" s="106" t="s">
        <v>252</v>
      </c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93" t="s">
        <v>253</v>
      </c>
      <c r="B132" s="94" t="s">
        <v>254</v>
      </c>
      <c r="C132" s="154">
        <v>341852.55</v>
      </c>
      <c r="D132" s="155">
        <v>352951.64</v>
      </c>
      <c r="E132" s="159">
        <v>367084.15</v>
      </c>
      <c r="F132" s="154">
        <v>4198106.43</v>
      </c>
      <c r="G132" s="155">
        <v>4224988.71</v>
      </c>
      <c r="H132" s="156">
        <v>4242028.7</v>
      </c>
    </row>
    <row r="133" spans="1:8" x14ac:dyDescent="0.25">
      <c r="A133" s="91"/>
      <c r="B133" s="92"/>
      <c r="C133" s="147"/>
      <c r="D133" s="148"/>
      <c r="E133" s="149"/>
      <c r="F133" s="147"/>
      <c r="G133" s="148"/>
      <c r="H133" s="149"/>
    </row>
    <row r="134" spans="1:8" x14ac:dyDescent="0.25">
      <c r="A134" s="106" t="s">
        <v>255</v>
      </c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93" t="s">
        <v>256</v>
      </c>
      <c r="B135" s="94" t="s">
        <v>257</v>
      </c>
      <c r="C135" s="147">
        <v>-424659.59</v>
      </c>
      <c r="D135" s="148">
        <v>-1347496.24</v>
      </c>
      <c r="E135" s="149">
        <v>2461750.9500000002</v>
      </c>
      <c r="F135" s="147">
        <v>95406.32</v>
      </c>
      <c r="G135" s="148">
        <v>-1292891.79</v>
      </c>
      <c r="H135" s="174">
        <v>-1508118.62</v>
      </c>
    </row>
    <row r="136" spans="1:8" x14ac:dyDescent="0.25">
      <c r="A136" s="93" t="s">
        <v>256</v>
      </c>
      <c r="B136" s="94" t="s">
        <v>258</v>
      </c>
      <c r="C136" s="147">
        <v>0</v>
      </c>
      <c r="D136" s="148">
        <v>0</v>
      </c>
      <c r="E136" s="149">
        <v>0</v>
      </c>
      <c r="F136" s="147">
        <v>0</v>
      </c>
      <c r="G136" s="148">
        <v>0</v>
      </c>
      <c r="H136" s="149">
        <v>0</v>
      </c>
    </row>
    <row r="137" spans="1:8" x14ac:dyDescent="0.25">
      <c r="A137" s="93" t="s">
        <v>259</v>
      </c>
      <c r="B137" s="94" t="s">
        <v>260</v>
      </c>
      <c r="C137" s="147">
        <v>496291.81</v>
      </c>
      <c r="D137" s="148">
        <v>2607042.62</v>
      </c>
      <c r="E137" s="149">
        <v>548963.77</v>
      </c>
      <c r="F137" s="147">
        <v>6066329.8499999996</v>
      </c>
      <c r="G137" s="148">
        <v>7398759.04</v>
      </c>
      <c r="H137" s="149">
        <v>8394939.3200000003</v>
      </c>
    </row>
    <row r="138" spans="1:8" x14ac:dyDescent="0.25">
      <c r="A138" s="93" t="s">
        <v>259</v>
      </c>
      <c r="B138" s="94" t="s">
        <v>261</v>
      </c>
      <c r="C138" s="147">
        <v>0</v>
      </c>
      <c r="D138" s="148">
        <v>0</v>
      </c>
      <c r="E138" s="149">
        <v>0</v>
      </c>
      <c r="F138" s="147">
        <v>0</v>
      </c>
      <c r="G138" s="148">
        <v>0</v>
      </c>
      <c r="H138" s="149">
        <v>0</v>
      </c>
    </row>
    <row r="139" spans="1:8" x14ac:dyDescent="0.25">
      <c r="A139" s="93" t="s">
        <v>262</v>
      </c>
      <c r="B139" s="94" t="s">
        <v>263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264</v>
      </c>
      <c r="B140" s="94" t="s">
        <v>265</v>
      </c>
      <c r="C140" s="147">
        <v>-2735.26</v>
      </c>
      <c r="D140" s="148">
        <v>834.94</v>
      </c>
      <c r="E140" s="149">
        <v>-2938.19</v>
      </c>
      <c r="F140" s="147">
        <v>-33599.56</v>
      </c>
      <c r="G140" s="148">
        <v>-29631.17</v>
      </c>
      <c r="H140" s="149">
        <v>-29455.82</v>
      </c>
    </row>
    <row r="141" spans="1:8" x14ac:dyDescent="0.25">
      <c r="A141" s="106" t="s">
        <v>266</v>
      </c>
      <c r="B141" s="92"/>
      <c r="C141" s="150">
        <v>68896.960000000006</v>
      </c>
      <c r="D141" s="150">
        <v>1260381.32</v>
      </c>
      <c r="E141" s="150">
        <f>SUM(E135:E140)</f>
        <v>3007776.5300000003</v>
      </c>
      <c r="F141" s="150">
        <v>6128136.6100000003</v>
      </c>
      <c r="G141" s="150">
        <v>6076236.0800000001</v>
      </c>
      <c r="H141" s="152">
        <f>SUM(H135:H140)</f>
        <v>6857364.8799999999</v>
      </c>
    </row>
    <row r="142" spans="1:8" x14ac:dyDescent="0.25">
      <c r="A142" s="106" t="s">
        <v>267</v>
      </c>
      <c r="B142" s="92"/>
      <c r="C142" s="147">
        <v>5915943.7599999998</v>
      </c>
      <c r="D142" s="147">
        <v>7048748.3899999997</v>
      </c>
      <c r="E142" s="147">
        <f>E49+E77+E85+E92+E99+E115+E127+E129+E132+E141</f>
        <v>9338316.3200000003</v>
      </c>
      <c r="F142" s="147">
        <v>73322923.359999999</v>
      </c>
      <c r="G142" s="147">
        <v>73732133.430000007</v>
      </c>
      <c r="H142" s="148">
        <f>H49+H77+H85+H92+H99+H115+H127+H129+H132+H141</f>
        <v>74854347.5</v>
      </c>
    </row>
    <row r="143" spans="1:8" ht="15.75" thickBot="1" x14ac:dyDescent="0.3">
      <c r="A143" s="113" t="s">
        <v>268</v>
      </c>
      <c r="B143" s="114"/>
      <c r="C143" s="160">
        <v>822967.77</v>
      </c>
      <c r="D143" s="160">
        <v>3136107.19</v>
      </c>
      <c r="E143" s="160">
        <f>E46-E142</f>
        <v>3569308.09</v>
      </c>
      <c r="F143" s="160">
        <v>19329230.559999999</v>
      </c>
      <c r="G143" s="160">
        <v>19163338.5</v>
      </c>
      <c r="H143" s="161">
        <f>H46-H142</f>
        <v>18295502.810000002</v>
      </c>
    </row>
    <row r="144" spans="1:8" ht="15.75" thickTop="1" x14ac:dyDescent="0.25">
      <c r="A144" s="91"/>
      <c r="B144" s="115"/>
      <c r="C144" s="139"/>
      <c r="D144" s="139"/>
      <c r="E144" s="139"/>
      <c r="F144" s="139"/>
      <c r="G144" s="139"/>
      <c r="H144" s="139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B1:P40"/>
  <sheetViews>
    <sheetView zoomScale="120" zoomScaleNormal="120" workbookViewId="0">
      <selection activeCell="J29" sqref="J29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6" t="s">
        <v>296</v>
      </c>
      <c r="C1" s="196"/>
      <c r="D1" s="196"/>
      <c r="E1" s="196"/>
      <c r="I1" s="196" t="s">
        <v>297</v>
      </c>
      <c r="J1" s="196"/>
      <c r="K1" s="196"/>
      <c r="L1" s="196"/>
      <c r="M1" s="196"/>
      <c r="N1" s="196"/>
      <c r="O1" s="196"/>
      <c r="P1" s="196"/>
    </row>
    <row r="2" spans="2:16" x14ac:dyDescent="0.2">
      <c r="B2" s="98"/>
      <c r="I2" s="142"/>
      <c r="J2" s="142"/>
      <c r="N2" s="136" t="str">
        <f>+C4</f>
        <v>October</v>
      </c>
      <c r="O2" s="136" t="str">
        <f>+D4</f>
        <v>November</v>
      </c>
      <c r="P2" s="136" t="str">
        <f>+E4</f>
        <v>December</v>
      </c>
    </row>
    <row r="3" spans="2:16" x14ac:dyDescent="0.2">
      <c r="B3" s="99"/>
      <c r="I3" s="197" t="s">
        <v>299</v>
      </c>
      <c r="J3" s="197"/>
      <c r="K3" s="197"/>
      <c r="L3" s="197"/>
      <c r="M3" s="197"/>
      <c r="N3" s="197"/>
      <c r="O3" s="197"/>
      <c r="P3" s="197"/>
    </row>
    <row r="4" spans="2:16" x14ac:dyDescent="0.2">
      <c r="B4" s="100" t="s">
        <v>271</v>
      </c>
      <c r="C4" s="137" t="s">
        <v>315</v>
      </c>
      <c r="D4" s="137" t="s">
        <v>316</v>
      </c>
      <c r="E4" s="137" t="s">
        <v>317</v>
      </c>
      <c r="I4" s="101" t="s">
        <v>9</v>
      </c>
      <c r="J4" s="101" t="s">
        <v>285</v>
      </c>
      <c r="K4" s="169"/>
      <c r="L4" s="169"/>
      <c r="M4" s="169"/>
      <c r="N4" s="170">
        <v>8099544</v>
      </c>
      <c r="O4" s="170">
        <v>15631201</v>
      </c>
      <c r="P4" s="170">
        <v>21947248</v>
      </c>
    </row>
    <row r="5" spans="2:16" x14ac:dyDescent="0.2">
      <c r="I5" s="102"/>
      <c r="J5" s="101" t="s">
        <v>286</v>
      </c>
      <c r="K5" s="169"/>
      <c r="L5" s="169"/>
      <c r="M5" s="169"/>
      <c r="N5" s="170">
        <v>6740702</v>
      </c>
      <c r="O5" s="170">
        <v>10800803</v>
      </c>
      <c r="P5" s="170">
        <v>16077395</v>
      </c>
    </row>
    <row r="6" spans="2:16" x14ac:dyDescent="0.2">
      <c r="B6" s="100" t="s">
        <v>272</v>
      </c>
      <c r="C6" s="164">
        <v>739131082</v>
      </c>
      <c r="D6" s="164">
        <v>746164464</v>
      </c>
      <c r="E6" s="164">
        <v>757648674</v>
      </c>
      <c r="I6" s="102"/>
      <c r="J6" s="101" t="s">
        <v>287</v>
      </c>
      <c r="K6" s="169"/>
      <c r="L6" s="169"/>
      <c r="M6" s="169"/>
      <c r="N6" s="170">
        <v>1530746</v>
      </c>
      <c r="O6" s="170">
        <v>1278888</v>
      </c>
      <c r="P6" s="170">
        <v>1609946</v>
      </c>
    </row>
    <row r="7" spans="2:16" x14ac:dyDescent="0.2">
      <c r="B7" s="100" t="s">
        <v>273</v>
      </c>
      <c r="C7" s="165">
        <v>-367321472</v>
      </c>
      <c r="D7" s="165">
        <v>-368864029</v>
      </c>
      <c r="E7" s="165">
        <v>-370895076</v>
      </c>
      <c r="I7" s="102"/>
      <c r="J7" s="101" t="s">
        <v>288</v>
      </c>
      <c r="K7" s="169"/>
      <c r="L7" s="169"/>
      <c r="M7" s="169"/>
      <c r="N7" s="170">
        <v>209696</v>
      </c>
      <c r="O7" s="170">
        <v>230027</v>
      </c>
      <c r="P7" s="170">
        <v>258481</v>
      </c>
    </row>
    <row r="8" spans="2:16" x14ac:dyDescent="0.2">
      <c r="B8" s="100" t="s">
        <v>274</v>
      </c>
      <c r="C8" s="164">
        <f>+C6+C7</f>
        <v>371809610</v>
      </c>
      <c r="D8" s="164">
        <f>+D6+D7</f>
        <v>377300435</v>
      </c>
      <c r="E8" s="164">
        <f>+E6+E7</f>
        <v>386753598</v>
      </c>
      <c r="I8" s="102"/>
      <c r="J8" s="101" t="s">
        <v>289</v>
      </c>
      <c r="K8" s="169"/>
      <c r="L8" s="169"/>
      <c r="M8" s="169"/>
      <c r="N8" s="170">
        <v>65017940</v>
      </c>
      <c r="O8" s="170">
        <v>56986228</v>
      </c>
      <c r="P8" s="170">
        <v>67233200</v>
      </c>
    </row>
    <row r="9" spans="2:16" x14ac:dyDescent="0.2">
      <c r="B9" s="100" t="s">
        <v>275</v>
      </c>
      <c r="C9" s="164">
        <v>-4418879</v>
      </c>
      <c r="D9" s="164">
        <v>-4418879</v>
      </c>
      <c r="E9" s="164">
        <v>-4078923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128801784</v>
      </c>
      <c r="O10" s="170">
        <v>132604115</v>
      </c>
      <c r="P10" s="170">
        <v>129551066</v>
      </c>
    </row>
    <row r="11" spans="2:16" x14ac:dyDescent="0.2">
      <c r="B11" s="100" t="s">
        <v>277</v>
      </c>
      <c r="C11" s="165">
        <v>-75694467</v>
      </c>
      <c r="D11" s="165">
        <v>-77080612</v>
      </c>
      <c r="E11" s="165">
        <v>-76684094</v>
      </c>
      <c r="I11" s="102"/>
      <c r="J11" s="101" t="s">
        <v>286</v>
      </c>
      <c r="K11" s="169"/>
      <c r="L11" s="169"/>
      <c r="M11" s="169"/>
      <c r="N11" s="170">
        <v>101411257</v>
      </c>
      <c r="O11" s="170">
        <v>104166688</v>
      </c>
      <c r="P11" s="170">
        <v>103297938</v>
      </c>
    </row>
    <row r="12" spans="2:16" x14ac:dyDescent="0.2">
      <c r="B12" s="100" t="s">
        <v>278</v>
      </c>
      <c r="C12" s="164">
        <f>SUM(C8:C11)</f>
        <v>291696264</v>
      </c>
      <c r="D12" s="164">
        <f>SUM(D8:D11)</f>
        <v>295800944</v>
      </c>
      <c r="E12" s="164">
        <f>SUM(E8:E11)</f>
        <v>305990581</v>
      </c>
      <c r="I12" s="102"/>
      <c r="J12" s="101" t="s">
        <v>287</v>
      </c>
      <c r="K12" s="169"/>
      <c r="L12" s="169"/>
      <c r="M12" s="169"/>
      <c r="N12" s="170">
        <v>15542221</v>
      </c>
      <c r="O12" s="170">
        <v>15634041</v>
      </c>
      <c r="P12" s="170">
        <v>15695690</v>
      </c>
    </row>
    <row r="13" spans="2:16" x14ac:dyDescent="0.2">
      <c r="B13" s="100" t="s">
        <v>279</v>
      </c>
      <c r="C13" s="165">
        <v>3266998</v>
      </c>
      <c r="D13" s="165">
        <v>3638352</v>
      </c>
      <c r="E13" s="165">
        <v>4039076</v>
      </c>
      <c r="I13" s="102"/>
      <c r="J13" s="101" t="s">
        <v>288</v>
      </c>
      <c r="K13" s="169"/>
      <c r="L13" s="169"/>
      <c r="M13" s="169"/>
      <c r="N13" s="170">
        <v>3274494</v>
      </c>
      <c r="O13" s="170">
        <v>3126383</v>
      </c>
      <c r="P13" s="170">
        <v>2827747</v>
      </c>
    </row>
    <row r="14" spans="2:16" ht="13.5" thickBot="1" x14ac:dyDescent="0.25">
      <c r="B14" s="98" t="s">
        <v>280</v>
      </c>
      <c r="C14" s="134">
        <f>+C13+C12</f>
        <v>294963262</v>
      </c>
      <c r="D14" s="134">
        <f>+D13+D12</f>
        <v>299439296</v>
      </c>
      <c r="E14" s="134">
        <f>+E13+E12</f>
        <v>310029657</v>
      </c>
      <c r="I14" s="102"/>
      <c r="J14" s="101" t="s">
        <v>289</v>
      </c>
      <c r="K14" s="169"/>
      <c r="L14" s="169"/>
      <c r="M14" s="169"/>
      <c r="N14" s="170">
        <v>699049796</v>
      </c>
      <c r="O14" s="170">
        <v>702439721</v>
      </c>
      <c r="P14" s="170">
        <v>701643787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198" t="s">
        <v>298</v>
      </c>
      <c r="J17" s="198"/>
      <c r="K17" s="198"/>
      <c r="L17" s="198"/>
      <c r="M17" s="198"/>
      <c r="N17" s="198"/>
      <c r="O17" s="198"/>
      <c r="P17" s="198"/>
    </row>
    <row r="18" spans="2:16" x14ac:dyDescent="0.2">
      <c r="B18" s="100" t="s">
        <v>272</v>
      </c>
      <c r="C18" s="164">
        <f>AVERAGE(C6,730992088)</f>
        <v>735061585</v>
      </c>
      <c r="D18" s="164">
        <f>AVERAGE(C6,D6)</f>
        <v>742647773</v>
      </c>
      <c r="E18" s="164">
        <f>AVERAGE(D6,E6)</f>
        <v>751906569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AVERAGE(C7,-366393414)</f>
        <v>-366857443</v>
      </c>
      <c r="D19" s="165">
        <f>AVERAGE(C7,D7)</f>
        <v>-368092750.5</v>
      </c>
      <c r="E19" s="165">
        <f>AVERAGE(D7,E7)</f>
        <v>-369879552.5</v>
      </c>
      <c r="I19" s="169"/>
      <c r="J19" s="101" t="s">
        <v>291</v>
      </c>
      <c r="K19" s="169"/>
      <c r="L19" s="169"/>
      <c r="M19" s="169"/>
      <c r="N19" s="170">
        <v>185461</v>
      </c>
      <c r="O19" s="170">
        <v>186401</v>
      </c>
      <c r="P19" s="170">
        <v>187010</v>
      </c>
    </row>
    <row r="20" spans="2:16" x14ac:dyDescent="0.2">
      <c r="B20" s="100" t="s">
        <v>274</v>
      </c>
      <c r="C20" s="164">
        <f>+C19+C18</f>
        <v>368204142</v>
      </c>
      <c r="D20" s="164">
        <f>+D19+D18</f>
        <v>374555022.5</v>
      </c>
      <c r="E20" s="164">
        <f>+E19+E18</f>
        <v>382027016.5</v>
      </c>
      <c r="I20" s="169"/>
      <c r="J20" s="101" t="s">
        <v>292</v>
      </c>
      <c r="K20" s="169"/>
      <c r="L20" s="169"/>
      <c r="M20" s="169"/>
      <c r="N20" s="170">
        <v>25890</v>
      </c>
      <c r="O20" s="170">
        <v>26108</v>
      </c>
      <c r="P20" s="170">
        <v>26249</v>
      </c>
    </row>
    <row r="21" spans="2:16" x14ac:dyDescent="0.2">
      <c r="B21" s="100" t="s">
        <v>275</v>
      </c>
      <c r="C21" s="164">
        <f>AVERAGE(C9,-4418879)</f>
        <v>-4418879</v>
      </c>
      <c r="D21" s="164">
        <f>AVERAGE(C9,D9)</f>
        <v>-4418879</v>
      </c>
      <c r="E21" s="164">
        <f>AVERAGE(D9,E9)</f>
        <v>-4248901</v>
      </c>
      <c r="I21" s="169"/>
      <c r="J21" s="101" t="s">
        <v>293</v>
      </c>
      <c r="K21" s="169"/>
      <c r="L21" s="169"/>
      <c r="M21" s="169"/>
      <c r="N21" s="170">
        <v>476</v>
      </c>
      <c r="O21" s="170">
        <v>473</v>
      </c>
      <c r="P21" s="170">
        <v>474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10</v>
      </c>
      <c r="O22" s="170">
        <v>10</v>
      </c>
      <c r="P22" s="170">
        <v>10</v>
      </c>
    </row>
    <row r="23" spans="2:16" x14ac:dyDescent="0.2">
      <c r="B23" s="100" t="s">
        <v>277</v>
      </c>
      <c r="C23" s="165">
        <f>+C11</f>
        <v>-75694467</v>
      </c>
      <c r="D23" s="165">
        <f>+D11</f>
        <v>-77080612</v>
      </c>
      <c r="E23" s="165">
        <f>+E11</f>
        <v>-76684094</v>
      </c>
      <c r="I23" s="169"/>
      <c r="J23" s="101" t="s">
        <v>295</v>
      </c>
      <c r="K23" s="169"/>
      <c r="L23" s="169"/>
      <c r="M23" s="169"/>
      <c r="N23" s="170">
        <v>204</v>
      </c>
      <c r="O23" s="170">
        <v>202</v>
      </c>
      <c r="P23" s="170">
        <v>202</v>
      </c>
    </row>
    <row r="24" spans="2:16" x14ac:dyDescent="0.2">
      <c r="B24" s="100" t="s">
        <v>278</v>
      </c>
      <c r="C24" s="164">
        <f>SUM(C20:C23)</f>
        <v>288090796</v>
      </c>
      <c r="D24" s="164">
        <f>SUM(D20:D23)</f>
        <v>293055531.5</v>
      </c>
      <c r="E24" s="164">
        <f>SUM(E20:E23)</f>
        <v>301094021.5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AVERAGE(C13,3498910)</f>
        <v>3382954</v>
      </c>
      <c r="D25" s="165">
        <f>AVERAGE(C13,D13)</f>
        <v>3452675</v>
      </c>
      <c r="E25" s="165">
        <f>AVERAGE(D13,E13)</f>
        <v>3838714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291473750</v>
      </c>
      <c r="D26" s="134">
        <f>+D25+D24</f>
        <v>296508206.5</v>
      </c>
      <c r="E26" s="134">
        <f>+E25+E24</f>
        <v>304932735.5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713471675</v>
      </c>
      <c r="D30" s="167">
        <v>717341249</v>
      </c>
      <c r="E30" s="135">
        <v>721672786</v>
      </c>
      <c r="N30" s="1"/>
      <c r="O30" s="1"/>
      <c r="P30" s="1"/>
    </row>
    <row r="31" spans="2:16" x14ac:dyDescent="0.2">
      <c r="B31" s="100" t="s">
        <v>273</v>
      </c>
      <c r="C31" s="168">
        <v>-358827055</v>
      </c>
      <c r="D31" s="168">
        <v>-360250773</v>
      </c>
      <c r="E31" s="165">
        <v>-361711018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354644620</v>
      </c>
      <c r="D32" s="135">
        <f>+D31+D30</f>
        <v>357090476</v>
      </c>
      <c r="E32" s="135">
        <f>+E31+E30</f>
        <v>359961768</v>
      </c>
    </row>
    <row r="33" spans="2:5" x14ac:dyDescent="0.2">
      <c r="B33" s="100" t="s">
        <v>275</v>
      </c>
      <c r="C33" s="167">
        <v>-4021386</v>
      </c>
      <c r="D33" s="135">
        <v>-4055381</v>
      </c>
      <c r="E33" s="167">
        <v>-4078946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-75532987</v>
      </c>
      <c r="D35" s="165">
        <v>-75675006</v>
      </c>
      <c r="E35" s="168">
        <v>-75805307</v>
      </c>
    </row>
    <row r="36" spans="2:5" x14ac:dyDescent="0.2">
      <c r="B36" s="100" t="s">
        <v>278</v>
      </c>
      <c r="C36" s="135">
        <f>SUM(C32:C35)</f>
        <v>275090247</v>
      </c>
      <c r="D36" s="135">
        <f>SUM(D32:D35)</f>
        <v>277360089</v>
      </c>
      <c r="E36" s="135">
        <f>SUM(E32:E35)</f>
        <v>280077515</v>
      </c>
    </row>
    <row r="37" spans="2:5" x14ac:dyDescent="0.2">
      <c r="B37" s="100" t="s">
        <v>279</v>
      </c>
      <c r="C37" s="167">
        <v>3081011</v>
      </c>
      <c r="D37" s="165">
        <v>3411529</v>
      </c>
      <c r="E37" s="167">
        <v>3697023</v>
      </c>
    </row>
    <row r="38" spans="2:5" ht="13.5" thickBot="1" x14ac:dyDescent="0.25">
      <c r="B38" s="98" t="s">
        <v>284</v>
      </c>
      <c r="C38" s="134">
        <f>+C37+C36</f>
        <v>278171258</v>
      </c>
      <c r="D38" s="140">
        <f>+D37+D36</f>
        <v>280771618</v>
      </c>
      <c r="E38" s="140">
        <f>+E37+E36</f>
        <v>283774538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77E223DAB02642B8F55D9ED54B1D0F" ma:contentTypeVersion="76" ma:contentTypeDescription="" ma:contentTypeScope="" ma:versionID="10262156d6b158bb24735403ab47da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2018-02-12T08:00:00+00:00</OpenedDate>
    <SignificantOrder xmlns="dc463f71-b30c-4ab2-9473-d307f9d35888">false</SignificantOrder>
    <Date1 xmlns="dc463f71-b30c-4ab2-9473-d307f9d35888">2018-02-12T08:00:00+00:00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180118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4B460E1-48DA-4D9A-88F7-1E41255023E5}"/>
</file>

<file path=customXml/itemProps2.xml><?xml version="1.0" encoding="utf-8"?>
<ds:datastoreItem xmlns:ds="http://schemas.openxmlformats.org/officeDocument/2006/customXml" ds:itemID="{D30AA7B4-501B-40F6-83F2-E266E6D6E70F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4CBFA1-BA38-4768-8905-144C978C7C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9ED60D-DA7F-4350-9360-C1971EAB8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Huey, Lorilyn (UTC)</cp:lastModifiedBy>
  <cp:lastPrinted>2018-02-09T22:46:05Z</cp:lastPrinted>
  <dcterms:created xsi:type="dcterms:W3CDTF">2004-02-03T00:32:55Z</dcterms:created>
  <dcterms:modified xsi:type="dcterms:W3CDTF">2018-02-12T16:14:03Z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0x0101006E56B4D1795A2E4DB2F0B01679ED314A002A77E223DAB02642B8F55D9ED54B1D0F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