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August 2017\August 15\Cascade Natural\"/>
    </mc:Choice>
  </mc:AlternateContent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iterate="1" iterateCount="1000"/>
  <fileRecoveryPr autoRecover="0"/>
</workbook>
</file>

<file path=xl/calcChain.xml><?xml version="1.0" encoding="utf-8"?>
<calcChain xmlns="http://schemas.openxmlformats.org/spreadsheetml/2006/main">
  <c r="C25" i="127" l="1"/>
  <c r="C21" i="127"/>
  <c r="C19" i="127"/>
  <c r="C18" i="127"/>
  <c r="E51" i="121" l="1"/>
  <c r="E51" i="122"/>
  <c r="E51" i="123"/>
  <c r="D51" i="123"/>
  <c r="E25" i="127" l="1"/>
  <c r="D51" i="121" s="1"/>
  <c r="D18" i="127" l="1"/>
  <c r="E18" i="127"/>
  <c r="D19" i="127"/>
  <c r="E19" i="127"/>
  <c r="D21" i="127"/>
  <c r="E21" i="127"/>
  <c r="CI12" i="124" l="1"/>
  <c r="C8" i="127" l="1"/>
  <c r="C12" i="127" s="1"/>
  <c r="C14" i="127" s="1"/>
  <c r="C23" i="127" l="1"/>
  <c r="C20" i="127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<sst xmlns="http://schemas.openxmlformats.org/spreadsheetml/2006/main" count="549" uniqueCount="319">
  <si>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</si>
  <si>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</si>
  <si>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</si>
  <si>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</si>
  <si>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</si>
  <si>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</si>
  <si>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</si>
  <si>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</si>
  <si>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</si>
  <si>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</si>
  <si>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</si>
  <si>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</si>
  <si>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</si>
  <si>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</si>
  <si>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</si>
  <si>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</si>
  <si>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</si>
  <si>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</si>
  <si>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</si>
  <si>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</si>
  <si>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</si>
  <si>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</si>
  <si>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</si>
  <si>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</si>
  <si>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</si>
  <si>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</si>
  <si>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</si>
  <si>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</si>
  <si>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</si>
  <si>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</si>
  <si>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</si>
  <si>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</si>
  <si>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</si>
  <si>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</si>
  <si>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</si>
  <si>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</si>
  <si>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</si>
  <si>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</si>
  <si>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</si>
  <si>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</si>
  <si>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</si>
  <si>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</si>
  <si>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</si>
  <si>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</si>
  <si>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</si>
  <si>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</si>
  <si>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</si>
  <si>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</si>
  <si>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</si>
  <si>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</si>
  <si>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</si>
  <si>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</si>
  <si>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</si>
  <si>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</si>
  <si>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</si>
  <si>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</si>
  <si>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</si>
  <si>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</si>
  <si>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</si>
  <si>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</si>
  <si>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</si>
  <si>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</si>
  <si>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</si>
  <si>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</si>
  <si>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</si>
  <si>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</si>
  <si>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</si>
  <si>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</si>
  <si>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</si>
  <si>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</si>
  <si>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</si>
  <si>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</si>
  <si>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</si>
  <si>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</si>
  <si>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</si>
  <si>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</si>
  <si>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</si>
  <si>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</si>
  <si>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</si>
  <si>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</si>
  <si>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</si>
  <si>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</si>
  <si>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</si>
  <si>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</si>
  <si>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</si>
  <si>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</si>
  <si>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</si>
  <si>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</si>
  <si>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</si>
  <si>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</si>
  <si>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</si>
  <si>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</si>
  <si>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</si>
  <si>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</si>
  <si>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</si>
  <si>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</si>
  <si>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</si>
  <si>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</si>
  <si>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</si>
  <si>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</si>
  <si>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</si>
  <si>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</si>
  <si>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</si>
  <si>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</si>
  <si>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</si>
  <si>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</si>
  <si>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</si>
  <si>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</si>
  <si>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</si>
  <si>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</si>
  <si>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</si>
  <si>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</si>
  <si>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</si>
  <si>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</si>
  <si>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</si>
  <si>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</si>
  <si>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</si>
  <si>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</si>
  <si>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</si>
  <si>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</si>
  <si>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</si>
  <si>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</si>
  <si>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</si>
  <si>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</si>
  <si>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</si>
  <si>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</si>
  <si>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</si>
  <si>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</si>
  <si>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</si>
  <si>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</si>
  <si>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</si>
  <si>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</si>
  <si>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</si>
  <si>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</si>
  <si>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</si>
  <si>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</si>
  <si>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</si>
  <si>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</si>
  <si>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</si>
  <si>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</si>
  <si>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</si>
  <si>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</si>
  <si>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</si>
  <si>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</si>
  <si>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</si>
  <si>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</si>
  <si>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</si>
  <si>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</si>
  <si>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</si>
  <si>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</si>
  <si>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</si>
  <si>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</si>
  <si>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</si>
  <si>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</si>
  <si>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</si>
  <si>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</si>
  <si>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</si>
  <si>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</si>
  <si>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</si>
  <si>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</si>
  <si>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</si>
  <si>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</si>
  <si>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</si>
  <si>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</si>
  <si>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</si>
  <si>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</si>
  <si>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</si>
  <si>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</si>
  <si>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</si>
  <si>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</si>
  <si>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</si>
  <si>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</si>
  <si>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</si>
  <si>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</si>
  <si>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</si>
  <si>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</si>
  <si>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</si>
  <si>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</si>
  <si>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</si>
  <si>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</si>
  <si>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</si>
  <si>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</si>
  <si>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</si>
  <si>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</si>
  <si>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</si>
  <si>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</si>
  <si>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</si>
  <si>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</si>
  <si>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</si>
  <si>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</si>
  <si>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</si>
  <si>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</si>
  <si>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</si>
  <si>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</si>
  <si>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</si>
  <si>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</si>
  <si>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</si>
  <si>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</si>
  <si>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</si>
  <si>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</si>
  <si>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</si>
  <si>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</si>
  <si>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</si>
  <si>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</si>
  <si>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</si>
  <si>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</si>
  <si>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</si>
  <si>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</si>
  <si>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</si>
  <si>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</si>
  <si>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</si>
  <si>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</si>
  <si>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</si>
  <si>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</si>
  <si>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</si>
  <si>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</si>
  <si>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</si>
  <si>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</si>
  <si>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</si>
  <si>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</si>
  <si>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</si>
  <si>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</si>
  <si>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</si>
  <si>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</si>
  <si>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</si>
  <si>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</si>
  <si>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</si>
  <si>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</si>
  <si>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</si>
  <si>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</si>
  <si>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</si>
  <si>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</si>
  <si>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</si>
  <si>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</si>
  <si>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</si>
  <si>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</si>
  <si>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</si>
  <si>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</si>
  <si>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</si>
  <si>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</si>
  <si>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</si>
  <si>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</si>
  <si>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</si>
  <si>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</si>
  <si>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</si>
  <si>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</si>
  <si>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</si>
  <si>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</si>
  <si>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</si>
  <si>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</si>
  <si>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</si>
  <si>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</si>
  <si>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</si>
  <si>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</si>
  <si>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</si>
  <si>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</si>
  <si>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</si>
  <si>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</si>
  <si>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</si>
  <si>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</si>
  <si>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</si>
  <si>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</si>
  <si>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</si>
  <si>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</si>
  <si>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</si>
  <si>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</si>
  <si>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</si>
  <si>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</si>
  <si>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</si>
  <si>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</si>
  <si>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</si>
  <si>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</si>
  <si>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</si>
  <si>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</si>
  <si>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</si>
  <si>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</si>
  <si>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</si>
  <si>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</si>
  <si>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</si>
  <si>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</si>
  <si>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</si>
  <si>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</si>
  <si>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</si>
  <si>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</si>
  <si>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</si>
  <si>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</si>
  <si>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</si>
  <si>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</si>
  <si>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</si>
  <si>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</si>
  <si>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</si>
  <si>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</si>
  <si>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</si>
  <si>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</si>
  <si>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</si>
  <si>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</si>
  <si>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</si>
  <si>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</si>
  <si>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</si>
  <si>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</si>
  <si>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</si>
  <si>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</si>
  <si>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</si>
  <si>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</si>
  <si>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</si>
  <si>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</si>
  <si>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</si>
  <si>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</si>
  <si>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</si>
  <si>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</si>
  <si>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</si>
  <si>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</si>
  <si>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</si>
  <si>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</si>
  <si>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MAY 1, 2016 THROUGH APRIL 30, 2017</t>
  </si>
  <si>
    <t>JUNE 1, 2016 THROUGH MAY 31, 2017</t>
  </si>
  <si>
    <t>JULY 1, 2016 THROUGH JUNE 30, 2017</t>
  </si>
  <si>
    <t>April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</si>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</sst>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xmlns="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xmlns="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xmlns="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abSelected="1" zoomScaleNormal="100" zoomScaleSheetLayoutView="100" workbookViewId="0">
      <selection activeCell="CG9" sqref="CG9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5" t="s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O1" s="13"/>
      <c r="CP1" s="13"/>
    </row>
    <row r="2" spans="1:94" x14ac:dyDescent="0.25">
      <c r="A2" s="174" t="s">
        <v>269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O2" s="13"/>
      <c r="CP2" s="13"/>
    </row>
    <row r="3" spans="1:94" x14ac:dyDescent="0.2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5" t="s">
        <v>8</v>
      </c>
      <c r="CH5" s="175"/>
      <c r="CI5" s="175"/>
      <c r="CJ5" s="175"/>
      <c r="CK5" s="175"/>
      <c r="CL5" s="175"/>
      <c r="CM5" s="175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6" t="s">
        <v>9</v>
      </c>
      <c r="AU6" s="177"/>
      <c r="AV6" s="178"/>
      <c r="AW6" s="176" t="s">
        <v>9</v>
      </c>
      <c r="AX6" s="177"/>
      <c r="AY6" s="178"/>
      <c r="AZ6" s="176" t="s">
        <v>9</v>
      </c>
      <c r="BA6" s="177"/>
      <c r="BB6" s="178"/>
      <c r="BC6" s="176" t="s">
        <v>9</v>
      </c>
      <c r="BD6" s="177"/>
      <c r="BE6" s="178"/>
      <c r="BF6" s="176" t="s">
        <v>9</v>
      </c>
      <c r="BG6" s="177"/>
      <c r="BH6" s="178"/>
      <c r="BI6" s="176" t="s">
        <v>9</v>
      </c>
      <c r="BJ6" s="179"/>
      <c r="BK6" s="180"/>
      <c r="BL6" s="176" t="s">
        <v>9</v>
      </c>
      <c r="BM6" s="179"/>
      <c r="BN6" s="180"/>
      <c r="BO6" s="176" t="s">
        <v>9</v>
      </c>
      <c r="BP6" s="179"/>
      <c r="BQ6" s="180"/>
      <c r="BR6" s="176" t="s">
        <v>9</v>
      </c>
      <c r="BS6" s="179"/>
      <c r="BT6" s="180"/>
      <c r="BU6" s="176" t="s">
        <v>9</v>
      </c>
      <c r="BV6" s="179"/>
      <c r="BW6" s="180"/>
      <c r="BX6" s="176" t="s">
        <v>9</v>
      </c>
      <c r="BY6" s="179"/>
      <c r="BZ6" s="180"/>
      <c r="CA6" s="176" t="s">
        <v>9</v>
      </c>
      <c r="CB6" s="179"/>
      <c r="CC6" s="180"/>
      <c r="CD6" s="176" t="s">
        <v>9</v>
      </c>
      <c r="CE6" s="179"/>
      <c r="CF6" s="180"/>
      <c r="CG6" s="176" t="s">
        <v>9</v>
      </c>
      <c r="CH6" s="179"/>
      <c r="CI6" s="180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42854</v>
      </c>
      <c r="CH7" s="18">
        <f>+CI7-31</f>
        <v>42885</v>
      </c>
      <c r="CI7" s="18">
        <f>+StatementDate</f>
        <v>42916</v>
      </c>
      <c r="CJ7" s="13"/>
      <c r="CK7" s="18">
        <f>+CG7</f>
        <v>42854</v>
      </c>
      <c r="CL7" s="18">
        <f>+CH7</f>
        <v>42885</v>
      </c>
      <c r="CM7" s="18">
        <f>+CI7</f>
        <v>42916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2017</v>
      </c>
      <c r="CH8" s="20">
        <f>+CI8</f>
        <v>2017</v>
      </c>
      <c r="CI8" s="20">
        <f>YEAR(StatementDate)</f>
        <v>2017</v>
      </c>
      <c r="CJ8" s="13"/>
      <c r="CK8" s="19">
        <f t="shared" ref="CK8:CM8" si="1">+CG8</f>
        <v>2017</v>
      </c>
      <c r="CL8" s="20">
        <f t="shared" si="1"/>
        <v>2017</v>
      </c>
      <c r="CM8" s="20">
        <f t="shared" si="1"/>
        <v>2017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10014817</v>
      </c>
      <c r="CH9" s="23">
        <f>+'Copy Other Data Here'!O4</f>
        <v>5997311</v>
      </c>
      <c r="CI9" s="23">
        <f>+'Copy Other Data Here'!P4</f>
        <v>1727370</v>
      </c>
      <c r="CJ9" s="24"/>
      <c r="CK9" s="25">
        <f>+'Copy Other Data Here'!N10</f>
        <v>127902997</v>
      </c>
      <c r="CL9" s="25">
        <f>+'Copy Other Data Here'!O10</f>
        <v>130166608</v>
      </c>
      <c r="CM9" s="25">
        <f>+'Copy Other Data Here'!P10</f>
        <v>128719890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7470189</v>
      </c>
      <c r="CH10" s="25">
        <f>+'Copy Other Data Here'!O5</f>
        <v>5136907</v>
      </c>
      <c r="CI10" s="25">
        <f>+'Copy Other Data Here'!P5</f>
        <v>2449793</v>
      </c>
      <c r="CJ10" s="24"/>
      <c r="CK10" s="25">
        <f>+'Copy Other Data Here'!N11</f>
        <v>99554677</v>
      </c>
      <c r="CL10" s="25">
        <f>+'Copy Other Data Here'!O11</f>
        <v>101239060</v>
      </c>
      <c r="CM10" s="25">
        <f>+'Copy Other Data Here'!P11</f>
        <v>100673050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1187261</v>
      </c>
      <c r="CH11" s="25">
        <f>+'Copy Other Data Here'!O6</f>
        <v>1017214</v>
      </c>
      <c r="CI11" s="25">
        <f>+'Copy Other Data Here'!P6</f>
        <v>969855</v>
      </c>
      <c r="CJ11" s="24"/>
      <c r="CK11" s="25">
        <f>+'Copy Other Data Here'!N12</f>
        <v>14883594</v>
      </c>
      <c r="CL11" s="25">
        <f>+'Copy Other Data Here'!O12</f>
        <v>15134572</v>
      </c>
      <c r="CM11" s="25">
        <f>+'Copy Other Data Here'!P12</f>
        <v>15275044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215195</v>
      </c>
      <c r="CH12" s="25">
        <f>+'Copy Other Data Here'!O7</f>
        <v>163812</v>
      </c>
      <c r="CI12" s="25">
        <f>+'Copy Other Data Here'!P7</f>
        <v>116861</v>
      </c>
      <c r="CJ12" s="24"/>
      <c r="CK12" s="25">
        <f>+'Copy Other Data Here'!N13</f>
        <v>3861545</v>
      </c>
      <c r="CL12" s="25">
        <f>+'Copy Other Data Here'!O13</f>
        <v>3785877</v>
      </c>
      <c r="CM12" s="25">
        <f>+'Copy Other Data Here'!P13</f>
        <v>3707231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52239986</v>
      </c>
      <c r="CH13" s="32">
        <f>+'Copy Other Data Here'!O8</f>
        <v>42469938</v>
      </c>
      <c r="CI13" s="32">
        <f>+'Copy Other Data Here'!P8</f>
        <v>43587666</v>
      </c>
      <c r="CJ13" s="24"/>
      <c r="CK13" s="25">
        <f>+'Copy Other Data Here'!N14</f>
        <v>728955027</v>
      </c>
      <c r="CL13" s="25">
        <f>+'Copy Other Data Here'!O14</f>
        <v>720167863</v>
      </c>
      <c r="CM13" s="25">
        <f>+'Copy Other Data Here'!P14</f>
        <v>707666294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71127448</v>
      </c>
      <c r="CH14" s="33">
        <f>SUM(CH9:CH13)</f>
        <v>54785182</v>
      </c>
      <c r="CI14" s="33">
        <f>SUM(CI9:CI13)</f>
        <v>48851545</v>
      </c>
      <c r="CK14" s="36">
        <f>SUM(CK9:CK13)</f>
        <v>975157840</v>
      </c>
      <c r="CL14" s="36">
        <f>SUM(CL9:CL13)</f>
        <v>970493980</v>
      </c>
      <c r="CM14" s="33">
        <f>SUM(CM9:CM13)</f>
        <v>956041509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1"/>
      <c r="N20" s="181"/>
      <c r="O20" s="181"/>
      <c r="P20" s="119"/>
      <c r="Q20" s="119"/>
      <c r="R20" s="119"/>
      <c r="S20" s="182" t="s">
        <v>21</v>
      </c>
      <c r="T20" s="182"/>
      <c r="U20" s="182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2" t="s">
        <v>21</v>
      </c>
      <c r="AI20" s="182"/>
      <c r="AJ20" s="182"/>
      <c r="AK20" s="182" t="s">
        <v>21</v>
      </c>
      <c r="AL20" s="182"/>
      <c r="AM20" s="182"/>
      <c r="AN20" s="182" t="s">
        <v>21</v>
      </c>
      <c r="AO20" s="182"/>
      <c r="AP20" s="182"/>
      <c r="AQ20" s="182" t="s">
        <v>21</v>
      </c>
      <c r="AR20" s="182"/>
      <c r="AS20" s="182"/>
      <c r="AT20" s="182" t="s">
        <v>21</v>
      </c>
      <c r="AU20" s="182"/>
      <c r="AV20" s="182"/>
      <c r="AW20" s="176" t="s">
        <v>21</v>
      </c>
      <c r="AX20" s="179"/>
      <c r="AY20" s="180"/>
      <c r="AZ20" s="176" t="s">
        <v>21</v>
      </c>
      <c r="BA20" s="179"/>
      <c r="BB20" s="180"/>
      <c r="BC20" s="176" t="s">
        <v>21</v>
      </c>
      <c r="BD20" s="179"/>
      <c r="BE20" s="180"/>
      <c r="BF20" s="176" t="s">
        <v>21</v>
      </c>
      <c r="BG20" s="179"/>
      <c r="BH20" s="180"/>
      <c r="BI20" s="176" t="s">
        <v>21</v>
      </c>
      <c r="BJ20" s="179"/>
      <c r="BK20" s="180"/>
      <c r="BL20" s="176" t="s">
        <v>21</v>
      </c>
      <c r="BM20" s="179"/>
      <c r="BN20" s="180"/>
      <c r="BO20" s="176" t="s">
        <v>21</v>
      </c>
      <c r="BP20" s="179"/>
      <c r="BQ20" s="180"/>
      <c r="BR20" s="176" t="s">
        <v>21</v>
      </c>
      <c r="BS20" s="179"/>
      <c r="BT20" s="180"/>
      <c r="BU20" s="176" t="s">
        <v>21</v>
      </c>
      <c r="BV20" s="179"/>
      <c r="BW20" s="180"/>
      <c r="BX20" s="176" t="s">
        <v>21</v>
      </c>
      <c r="BY20" s="179"/>
      <c r="BZ20" s="180"/>
      <c r="CA20" s="176" t="s">
        <v>21</v>
      </c>
      <c r="CB20" s="179"/>
      <c r="CC20" s="180"/>
      <c r="CD20" s="176" t="s">
        <v>21</v>
      </c>
      <c r="CE20" s="179"/>
      <c r="CF20" s="180"/>
      <c r="CG20" s="176" t="s">
        <v>21</v>
      </c>
      <c r="CH20" s="179"/>
      <c r="CI20" s="180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42854</v>
      </c>
      <c r="CH21" s="18">
        <f>+CH7</f>
        <v>42885</v>
      </c>
      <c r="CI21" s="18">
        <f>+CI7</f>
        <v>42916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2017</v>
      </c>
      <c r="CH22" s="20">
        <f t="shared" si="7"/>
        <v>2017</v>
      </c>
      <c r="CI22" s="20">
        <f t="shared" si="7"/>
        <v>2017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184449</v>
      </c>
      <c r="CH23" s="25">
        <f>+'Copy Other Data Here'!O19</f>
        <v>184099</v>
      </c>
      <c r="CI23" s="25">
        <f>+'Copy Other Data Here'!P19</f>
        <v>183698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25902</v>
      </c>
      <c r="CH24" s="25">
        <f>+'Copy Other Data Here'!O20</f>
        <v>25848</v>
      </c>
      <c r="CI24" s="25">
        <f>+'Copy Other Data Here'!P20</f>
        <v>25727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473</v>
      </c>
      <c r="CH25" s="25">
        <f>+'Copy Other Data Here'!O21</f>
        <v>473</v>
      </c>
      <c r="CI25" s="25">
        <f>+'Copy Other Data Here'!P21</f>
        <v>470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10</v>
      </c>
      <c r="CH26" s="25">
        <f>+'Copy Other Data Here'!O22</f>
        <v>9</v>
      </c>
      <c r="CI26" s="25">
        <f>+'Copy Other Data Here'!P22</f>
        <v>9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207</v>
      </c>
      <c r="CH27" s="25">
        <f>+'Copy Other Data Here'!O23</f>
        <v>207</v>
      </c>
      <c r="CI27" s="25">
        <f>+'Copy Other Data Here'!P23</f>
        <v>207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211041</v>
      </c>
      <c r="CH28" s="33">
        <f>SUM(CH23:CH27)</f>
        <v>210636</v>
      </c>
      <c r="CI28" s="33">
        <f>SUM(CI23:CI27)</f>
        <v>210111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zoomScaleNormal="100" zoomScaleSheetLayoutView="85" workbookViewId="0">
      <selection activeCell="E32" sqref="E32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5" t="str">
        <f>"Month and Twelve Months Ended " &amp; TEXT(DATE(YEAR(StatementDate),MONTH(StatementDate)-1,1)-1,"m/d/yyy")</f>
        <v>Month and Twelve Months Ended 4/30/2017</v>
      </c>
      <c r="B5" s="175"/>
      <c r="C5" s="175"/>
      <c r="D5" s="175"/>
      <c r="E5" s="175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14709972.49</v>
      </c>
      <c r="E10" s="55">
        <f>+'Copy Allocation Report Here'!F10</f>
        <v>195418913.19999999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1834641.45</v>
      </c>
      <c r="E11" s="55">
        <f>+'Copy Allocation Report Here'!F14</f>
        <v>22337125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156718.45999999996</v>
      </c>
      <c r="E12" s="57">
        <f>+'Copy Allocation Report Here'!F19-'Copy Allocation Report Here'!F14</f>
        <v>1066417.120000001</v>
      </c>
    </row>
    <row r="13" spans="1:5" x14ac:dyDescent="0.25">
      <c r="A13" s="52"/>
      <c r="B13" s="13"/>
      <c r="C13" s="13"/>
      <c r="D13" s="58">
        <f>SUM(D10:D12)</f>
        <v>16701332.399999999</v>
      </c>
      <c r="E13" s="53">
        <f>SUM(E10:E12)</f>
        <v>218822455.31999999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8249921.2799999993</v>
      </c>
      <c r="E14" s="55">
        <f>+'Copy Allocation Report Here'!F29+'Copy Allocation Report Here'!F43</f>
        <v>109991174.11000001</v>
      </c>
    </row>
    <row r="15" spans="1:5" x14ac:dyDescent="0.25">
      <c r="A15" s="52"/>
      <c r="B15" s="13" t="s">
        <v>32</v>
      </c>
      <c r="C15" s="13"/>
      <c r="D15" s="54">
        <f>+'Copy Allocation Report Here'!C45</f>
        <v>1547612.78</v>
      </c>
      <c r="E15" s="55">
        <f>+'Copy Allocation Report Here'!F45</f>
        <v>18737403.630000003</v>
      </c>
    </row>
    <row r="16" spans="1:5" x14ac:dyDescent="0.25">
      <c r="A16" s="52" t="s">
        <v>33</v>
      </c>
      <c r="B16" s="13"/>
      <c r="C16" s="13"/>
      <c r="D16" s="59">
        <f>D13-D14-D15</f>
        <v>6903798.3399999989</v>
      </c>
      <c r="E16" s="60">
        <f>E13-E14-E15</f>
        <v>90093877.579999983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Here'!C49</f>
        <v>30807.5</v>
      </c>
      <c r="E18" s="53">
        <f>'Copy Allocation Report Here'!F49</f>
        <v>479858.31000000006</v>
      </c>
    </row>
    <row r="19" spans="1:5" x14ac:dyDescent="0.25">
      <c r="A19" s="52"/>
      <c r="B19" s="13" t="s">
        <v>35</v>
      </c>
      <c r="C19" s="13"/>
      <c r="D19" s="54">
        <f>+'Copy Allocation Report Here'!C77</f>
        <v>1374325.7699999998</v>
      </c>
      <c r="E19" s="55">
        <f>+'Copy Allocation Report Here'!F77</f>
        <v>17153301.770000003</v>
      </c>
    </row>
    <row r="20" spans="1:5" x14ac:dyDescent="0.25">
      <c r="A20" s="52"/>
      <c r="B20" s="13" t="s">
        <v>36</v>
      </c>
      <c r="C20" s="13"/>
      <c r="D20" s="54">
        <f>+'Copy Allocation Report Here'!C85</f>
        <v>381146.2</v>
      </c>
      <c r="E20" s="55">
        <f>+'Copy Allocation Report Here'!F85</f>
        <v>6293580.7800000012</v>
      </c>
    </row>
    <row r="21" spans="1:5" x14ac:dyDescent="0.25">
      <c r="A21" s="52"/>
      <c r="B21" s="13" t="s">
        <v>37</v>
      </c>
      <c r="C21" s="13"/>
      <c r="D21" s="54">
        <f>+'Copy Allocation Report Here'!C92</f>
        <v>7671.85</v>
      </c>
      <c r="E21" s="55">
        <f>+'Copy Allocation Report Here'!F92</f>
        <v>621488.12</v>
      </c>
    </row>
    <row r="22" spans="1:5" x14ac:dyDescent="0.25">
      <c r="A22" s="52"/>
      <c r="B22" s="13" t="s">
        <v>0</v>
      </c>
      <c r="C22" s="13"/>
      <c r="D22" s="54">
        <f>+'Copy Allocation Report Here'!C99</f>
        <v>750.4</v>
      </c>
      <c r="E22" s="55">
        <f>+'Copy Allocation Report Here'!F99</f>
        <v>6560.42</v>
      </c>
    </row>
    <row r="23" spans="1:5" x14ac:dyDescent="0.25">
      <c r="A23" s="52"/>
      <c r="B23" s="13" t="s">
        <v>38</v>
      </c>
      <c r="C23" s="13"/>
      <c r="D23" s="54">
        <f>+'Copy Allocation Report Here'!C115</f>
        <v>1313302.1299999997</v>
      </c>
      <c r="E23" s="55">
        <f>+'Copy Allocation Report Here'!F115</f>
        <v>17221404.300000001</v>
      </c>
    </row>
    <row r="24" spans="1:5" x14ac:dyDescent="0.25">
      <c r="A24" s="52"/>
      <c r="B24" s="13" t="s">
        <v>39</v>
      </c>
      <c r="C24" s="13"/>
      <c r="D24" s="54">
        <f>+'Copy Allocation Report Here'!C127</f>
        <v>1700472.52</v>
      </c>
      <c r="E24" s="55">
        <f>+'Copy Allocation Report Here'!F127</f>
        <v>19617818.23</v>
      </c>
    </row>
    <row r="25" spans="1:5" x14ac:dyDescent="0.25">
      <c r="A25" s="52"/>
      <c r="B25" s="13" t="s">
        <v>40</v>
      </c>
      <c r="C25" s="13"/>
      <c r="D25" s="54">
        <f>+'Copy Allocation Report Here'!C132</f>
        <v>300239.86</v>
      </c>
      <c r="E25" s="55">
        <f>+'Copy Allocation Report Here'!F132</f>
        <v>3914315.46</v>
      </c>
    </row>
    <row r="26" spans="1:5" x14ac:dyDescent="0.25">
      <c r="A26" s="52"/>
      <c r="B26" s="13" t="s">
        <v>41</v>
      </c>
      <c r="C26" s="13"/>
      <c r="D26" s="54">
        <f>+'Copy Allocation Report Here'!C141</f>
        <v>355029.8</v>
      </c>
      <c r="E26" s="55">
        <f>+'Copy Allocation Report Here'!F141</f>
        <v>5642744.0100000007</v>
      </c>
    </row>
    <row r="27" spans="1:5" x14ac:dyDescent="0.25">
      <c r="A27" s="52"/>
      <c r="B27" s="13"/>
      <c r="C27" s="13" t="s">
        <v>42</v>
      </c>
      <c r="D27" s="59">
        <f>SUM(D18:D26)</f>
        <v>5463746.0299999993</v>
      </c>
      <c r="E27" s="60">
        <f>SUM(E18:E26)</f>
        <v>70951071.400000006</v>
      </c>
    </row>
    <row r="28" spans="1:5" ht="15.75" thickBot="1" x14ac:dyDescent="0.3">
      <c r="A28" s="52" t="s">
        <v>43</v>
      </c>
      <c r="B28" s="13"/>
      <c r="C28" s="13"/>
      <c r="D28" s="61">
        <f>D16-D27</f>
        <v>1440052.3099999996</v>
      </c>
      <c r="E28" s="62">
        <f>E16-E27</f>
        <v>19142806.179999977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283556665.15488005</v>
      </c>
      <c r="E30" s="64">
        <f>E52</f>
        <v>271951210.40756166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5.0785345116590224E-3</v>
      </c>
      <c r="E32" s="68">
        <f>E28/E30</f>
        <v>7.0390590103686146E-2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711018826.35500002</v>
      </c>
      <c r="E40" s="117">
        <f>+'Copy Other Data Here'!C30</f>
        <v>691642313.38</v>
      </c>
    </row>
    <row r="41" spans="1:5" x14ac:dyDescent="0.25">
      <c r="A41" s="52" t="s">
        <v>50</v>
      </c>
      <c r="B41" s="13"/>
      <c r="C41" s="13"/>
      <c r="D41" s="56">
        <f>+'Copy Other Data Here'!C19</f>
        <v>-358008212.80500001</v>
      </c>
      <c r="E41" s="57">
        <f>+'Copy Other Data Here'!C31</f>
        <v>-350328426.50708336</v>
      </c>
    </row>
    <row r="42" spans="1:5" x14ac:dyDescent="0.25">
      <c r="A42" s="52" t="s">
        <v>51</v>
      </c>
      <c r="B42" s="13"/>
      <c r="C42" s="13"/>
      <c r="D42" s="58">
        <f>D40+D41</f>
        <v>353010613.55000001</v>
      </c>
      <c r="E42" s="53">
        <f>E40+E41</f>
        <v>341313886.87291664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-3901268.2450000001</v>
      </c>
      <c r="E46" s="55">
        <f>+'Copy Other Data Here'!C33</f>
        <v>-3893272.8291666671</v>
      </c>
    </row>
    <row r="47" spans="1:5" x14ac:dyDescent="0.25">
      <c r="A47" s="52"/>
      <c r="B47" s="13" t="s">
        <v>55</v>
      </c>
      <c r="C47" s="13"/>
      <c r="D47" s="54">
        <f>+'Copy Other Data Here'!C23</f>
        <v>-75668802.969999999</v>
      </c>
      <c r="E47" s="55">
        <f>+'Copy Other Data Here'!C35</f>
        <v>-74411706.492916659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273440542.33500004</v>
      </c>
      <c r="E49" s="53">
        <f>E42+SUM(E45:E48)</f>
        <v>263008907.55083331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10116122.819880001</v>
      </c>
      <c r="E51" s="57">
        <f>'Copy Other Data Here'!C37</f>
        <v>8942302.856728334</v>
      </c>
    </row>
    <row r="52" spans="1:5" ht="15.75" thickBot="1" x14ac:dyDescent="0.3">
      <c r="A52" s="69" t="s">
        <v>59</v>
      </c>
      <c r="B52" s="70"/>
      <c r="C52" s="70"/>
      <c r="D52" s="76">
        <f>D49+D51</f>
        <v>283556665.15488005</v>
      </c>
      <c r="E52" s="77">
        <f>E49+E51</f>
        <v>271951210.40756166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zoomScaleNormal="100" zoomScaleSheetLayoutView="70" workbookViewId="0">
      <selection activeCell="CG7" sqref="CG7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5" t="str">
        <f>"Month and Twelve Months Ended " &amp; TEXT(DATE(YEAR(StatementDate),MONTH(StatementDate),1)-1,"m/d/yyy")</f>
        <v>Month and Twelve Months Ended 5/31/2017</v>
      </c>
      <c r="B5" s="175"/>
      <c r="C5" s="175"/>
      <c r="D5" s="175"/>
      <c r="E5" s="175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10103983.220000001</v>
      </c>
      <c r="E10" s="55">
        <f>+'Copy Allocation Report Here'!G10</f>
        <v>197678138.28</v>
      </c>
    </row>
    <row r="11" spans="1:5" x14ac:dyDescent="0.25">
      <c r="A11" s="52"/>
      <c r="B11" s="13" t="s">
        <v>28</v>
      </c>
      <c r="C11" s="13"/>
      <c r="D11" s="54">
        <f>+'Copy Allocation Report Here'!D14</f>
        <v>1737774.18</v>
      </c>
      <c r="E11" s="55">
        <f>+'Copy Allocation Report Here'!G14</f>
        <v>22502085.68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72183.64000000013</v>
      </c>
      <c r="E12" s="57">
        <f>+'Copy Allocation Report Here'!G19-'Copy Allocation Report Here'!G14</f>
        <v>1052240.9199999981</v>
      </c>
    </row>
    <row r="13" spans="1:5" x14ac:dyDescent="0.25">
      <c r="A13" s="52"/>
      <c r="B13" s="13"/>
      <c r="C13" s="13"/>
      <c r="D13" s="58">
        <f>SUM(D10:D12)</f>
        <v>11913941.040000001</v>
      </c>
      <c r="E13" s="53">
        <f>SUM(E10:E12)</f>
        <v>221232464.88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5371674.6799999997</v>
      </c>
      <c r="E14" s="55">
        <f>+'Copy Allocation Report Here'!G29+'Copy Allocation Report Here'!G43</f>
        <v>111118420.06</v>
      </c>
    </row>
    <row r="15" spans="1:5" x14ac:dyDescent="0.25">
      <c r="A15" s="52"/>
      <c r="B15" s="13" t="s">
        <v>32</v>
      </c>
      <c r="C15" s="13"/>
      <c r="D15" s="54">
        <f>+'Copy Allocation Report Here'!D45</f>
        <v>1137712.6200000001</v>
      </c>
      <c r="E15" s="55">
        <f>+'Copy Allocation Report Here'!G45</f>
        <v>19041711.670000002</v>
      </c>
    </row>
    <row r="16" spans="1:5" x14ac:dyDescent="0.25">
      <c r="A16" s="52" t="s">
        <v>33</v>
      </c>
      <c r="B16" s="13"/>
      <c r="C16" s="13"/>
      <c r="D16" s="59">
        <f>D13-D14-D15</f>
        <v>5404553.7400000012</v>
      </c>
      <c r="E16" s="60">
        <f>E13-E14-E15</f>
        <v>91072333.149999991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Here'!D49</f>
        <v>24105.4</v>
      </c>
      <c r="E18" s="53">
        <f>'Copy Allocation Report Here'!G49</f>
        <v>476583.92000000004</v>
      </c>
    </row>
    <row r="19" spans="1:5" x14ac:dyDescent="0.25">
      <c r="A19" s="52"/>
      <c r="B19" s="13" t="s">
        <v>35</v>
      </c>
      <c r="C19" s="13"/>
      <c r="D19" s="54">
        <f>+'Copy Allocation Report Here'!D77</f>
        <v>1510908.6600000001</v>
      </c>
      <c r="E19" s="55">
        <f>+'Copy Allocation Report Here'!G77</f>
        <v>17283233.289999999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432994.06999999995</v>
      </c>
      <c r="E20" s="55">
        <f>+'Copy Allocation Report Here'!G85</f>
        <v>6227939.7300000004</v>
      </c>
    </row>
    <row r="21" spans="1:5" x14ac:dyDescent="0.25">
      <c r="A21" s="52"/>
      <c r="B21" s="13" t="s">
        <v>37</v>
      </c>
      <c r="C21" s="13"/>
      <c r="D21" s="54">
        <f>+'Copy Allocation Report Here'!D92</f>
        <v>23638.61</v>
      </c>
      <c r="E21" s="55">
        <f>+'Copy Allocation Report Here'!G92</f>
        <v>543613.13</v>
      </c>
    </row>
    <row r="22" spans="1:5" x14ac:dyDescent="0.25">
      <c r="A22" s="52"/>
      <c r="B22" s="13" t="s">
        <v>0</v>
      </c>
      <c r="C22" s="13"/>
      <c r="D22" s="54">
        <f>+'Copy Allocation Report Here'!D99</f>
        <v>0</v>
      </c>
      <c r="E22" s="55">
        <f>+'Copy Allocation Report Here'!G99</f>
        <v>5497.2300000000005</v>
      </c>
    </row>
    <row r="23" spans="1:5" x14ac:dyDescent="0.25">
      <c r="A23" s="52"/>
      <c r="B23" s="13" t="s">
        <v>38</v>
      </c>
      <c r="C23" s="13"/>
      <c r="D23" s="54">
        <f>+'Copy Allocation Report Here'!D115</f>
        <v>1274095.8500000003</v>
      </c>
      <c r="E23" s="55">
        <f>+'Copy Allocation Report Here'!G115</f>
        <v>17174156.810000006</v>
      </c>
    </row>
    <row r="24" spans="1:5" x14ac:dyDescent="0.25">
      <c r="A24" s="52"/>
      <c r="B24" s="13" t="s">
        <v>39</v>
      </c>
      <c r="C24" s="13"/>
      <c r="D24" s="54">
        <f>+'Copy Allocation Report Here'!D127</f>
        <v>1704811.39</v>
      </c>
      <c r="E24" s="55">
        <f>+'Copy Allocation Report Here'!G127</f>
        <v>19727496.98</v>
      </c>
    </row>
    <row r="25" spans="1:5" x14ac:dyDescent="0.25">
      <c r="A25" s="52"/>
      <c r="B25" s="13" t="s">
        <v>40</v>
      </c>
      <c r="C25" s="13"/>
      <c r="D25" s="54">
        <f>+'Copy Allocation Report Here'!D132</f>
        <v>339380.93</v>
      </c>
      <c r="E25" s="55">
        <f>+'Copy Allocation Report Here'!G132</f>
        <v>3896234.3500000006</v>
      </c>
    </row>
    <row r="26" spans="1:5" x14ac:dyDescent="0.25">
      <c r="A26" s="52"/>
      <c r="B26" s="13" t="s">
        <v>41</v>
      </c>
      <c r="C26" s="13"/>
      <c r="D26" s="54">
        <f>+'Copy Allocation Report Here'!D141</f>
        <v>-211670.58000000002</v>
      </c>
      <c r="E26" s="55">
        <f>+'Copy Allocation Report Here'!G141</f>
        <v>5947558</v>
      </c>
    </row>
    <row r="27" spans="1:5" x14ac:dyDescent="0.25">
      <c r="A27" s="52"/>
      <c r="B27" s="13"/>
      <c r="C27" s="13" t="s">
        <v>42</v>
      </c>
      <c r="D27" s="59">
        <f>SUM(D18:D26)</f>
        <v>5098264.33</v>
      </c>
      <c r="E27" s="60">
        <f>SUM(E18:E26)</f>
        <v>71282313.439999998</v>
      </c>
    </row>
    <row r="28" spans="1:5" ht="15.75" thickBot="1" x14ac:dyDescent="0.3">
      <c r="A28" s="52" t="s">
        <v>43</v>
      </c>
      <c r="B28" s="13"/>
      <c r="C28" s="13"/>
      <c r="D28" s="61">
        <f>D16-D27</f>
        <v>306289.41000000108</v>
      </c>
      <c r="E28" s="62">
        <f>E16-E27</f>
        <v>19790019.709999993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283788274.79911494</v>
      </c>
      <c r="E30" s="64">
        <f>E52</f>
        <v>272557830.45414406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1.0792884597392687E-3</v>
      </c>
      <c r="E32" s="68">
        <f>E28/E30</f>
        <v>7.2608516427597275E-2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714173964.04999995</v>
      </c>
      <c r="E40" s="117">
        <f>+'Copy Other Data Here'!D30</f>
        <v>695352569.44500005</v>
      </c>
    </row>
    <row r="41" spans="1:5" x14ac:dyDescent="0.25">
      <c r="A41" s="82" t="s">
        <v>50</v>
      </c>
      <c r="B41" s="3"/>
      <c r="C41" s="13"/>
      <c r="D41" s="56">
        <f>+'Copy Other Data Here'!D19</f>
        <v>-359441791.745</v>
      </c>
      <c r="E41" s="57">
        <f>+'Copy Other Data Here'!D31</f>
        <v>-351702223.38583332</v>
      </c>
    </row>
    <row r="42" spans="1:5" x14ac:dyDescent="0.25">
      <c r="A42" s="82" t="s">
        <v>51</v>
      </c>
      <c r="B42" s="3"/>
      <c r="C42" s="13"/>
      <c r="D42" s="58">
        <f>D40+D41</f>
        <v>354732172.30499995</v>
      </c>
      <c r="E42" s="53">
        <f>E40+E41</f>
        <v>343650346.05916673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-3874536.58</v>
      </c>
      <c r="E46" s="55">
        <f>+'Copy Other Data Here'!D33</f>
        <v>-3922011.3941666665</v>
      </c>
    </row>
    <row r="47" spans="1:5" x14ac:dyDescent="0.25">
      <c r="A47" s="82"/>
      <c r="B47" s="3" t="s">
        <v>55</v>
      </c>
      <c r="C47" s="13"/>
      <c r="D47" s="54">
        <f>+'Copy Other Data Here'!D23</f>
        <v>-75609642.140000001</v>
      </c>
      <c r="E47" s="55">
        <f>+'Copy Other Data Here'!D35</f>
        <v>-74620047.091666669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275247993.58499992</v>
      </c>
      <c r="E49" s="53">
        <f>E42+SUM(E45:E48)</f>
        <v>265108287.57333338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8540281.2141150013</v>
      </c>
      <c r="E51" s="57">
        <f>+'Copy Other Data Here'!D37</f>
        <v>7449542.8808106687</v>
      </c>
    </row>
    <row r="52" spans="1:5" ht="15.75" thickBot="1" x14ac:dyDescent="0.3">
      <c r="A52" s="83" t="s">
        <v>59</v>
      </c>
      <c r="B52" s="84"/>
      <c r="C52" s="70"/>
      <c r="D52" s="76">
        <f>D49+D51</f>
        <v>283788274.79911494</v>
      </c>
      <c r="E52" s="77">
        <f>E49+E51</f>
        <v>272557830.45414406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opLeftCell="A19" zoomScaleNormal="100" zoomScaleSheetLayoutView="80" workbookViewId="0">
      <selection activeCell="D40" sqref="D40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5" t="str">
        <f>"Month and Twelve Months Ended " &amp; TEXT(StatementDate,"m/d/yyy")</f>
        <v>Month and Twelve Months Ended 6/30/2017</v>
      </c>
      <c r="B5" s="175"/>
      <c r="C5" s="175"/>
      <c r="D5" s="175"/>
      <c r="E5" s="175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5866733.5</v>
      </c>
      <c r="E10" s="55">
        <f>+'Copy Allocation Report Here'!H10</f>
        <v>196507875.08000001</v>
      </c>
    </row>
    <row r="11" spans="1:5" x14ac:dyDescent="0.25">
      <c r="A11" s="52"/>
      <c r="B11" s="13" t="s">
        <v>28</v>
      </c>
      <c r="C11" s="13"/>
      <c r="D11" s="54">
        <f>+'Copy Allocation Report Here'!E14</f>
        <v>1736501.17</v>
      </c>
      <c r="E11" s="55">
        <f>+'Copy Allocation Report Here'!H14</f>
        <v>22633100.419999998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68421.159999999916</v>
      </c>
      <c r="E12" s="57">
        <f>+'Copy Allocation Report Here'!H19-'Copy Allocation Report Here'!H14</f>
        <v>1025147.9200000018</v>
      </c>
    </row>
    <row r="13" spans="1:5" x14ac:dyDescent="0.25">
      <c r="A13" s="52"/>
      <c r="B13" s="13"/>
      <c r="C13" s="13"/>
      <c r="D13" s="58">
        <f>SUM(D10:D12)</f>
        <v>7671655.8300000001</v>
      </c>
      <c r="E13" s="53">
        <f>SUM(E10:E12)</f>
        <v>220166123.42000002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2283442.4800000004</v>
      </c>
      <c r="E14" s="55">
        <f>+'Copy Allocation Report Here'!H29+'Copy Allocation Report Here'!H43</f>
        <v>109665370.46000001</v>
      </c>
    </row>
    <row r="15" spans="1:5" x14ac:dyDescent="0.25">
      <c r="A15" s="52"/>
      <c r="B15" s="13" t="s">
        <v>32</v>
      </c>
      <c r="C15" s="13"/>
      <c r="D15" s="54">
        <f>+'Copy Allocation Report Here'!E45</f>
        <v>725290.94</v>
      </c>
      <c r="E15" s="55">
        <f>+'Copy Allocation Report Here'!H45</f>
        <v>19010158.859999999</v>
      </c>
    </row>
    <row r="16" spans="1:5" x14ac:dyDescent="0.25">
      <c r="A16" s="52" t="s">
        <v>33</v>
      </c>
      <c r="B16" s="13"/>
      <c r="C16" s="13"/>
      <c r="D16" s="59">
        <f>D13-D14-D15</f>
        <v>4662922.41</v>
      </c>
      <c r="E16" s="60">
        <f>E13-E14-E15</f>
        <v>91490594.100000009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Here'!E49</f>
        <v>3520.76</v>
      </c>
      <c r="E18" s="53">
        <f>'Copy Allocation Report Here'!H49</f>
        <v>450550.79000000004</v>
      </c>
    </row>
    <row r="19" spans="1:5" x14ac:dyDescent="0.25">
      <c r="A19" s="52"/>
      <c r="B19" s="13" t="s">
        <v>35</v>
      </c>
      <c r="C19" s="13"/>
      <c r="D19" s="54">
        <f>+'Copy Allocation Report Here'!E77</f>
        <v>1637371.3699999996</v>
      </c>
      <c r="E19" s="55">
        <f>+'Copy Allocation Report Here'!H77</f>
        <v>17517334.229999997</v>
      </c>
    </row>
    <row r="20" spans="1:5" x14ac:dyDescent="0.25">
      <c r="A20" s="52"/>
      <c r="B20" s="13" t="s">
        <v>36</v>
      </c>
      <c r="C20" s="13"/>
      <c r="D20" s="54">
        <f>+'Copy Allocation Report Here'!E85</f>
        <v>399651.45999999996</v>
      </c>
      <c r="E20" s="55">
        <f>+'Copy Allocation Report Here'!H85</f>
        <v>6170767.2300000014</v>
      </c>
    </row>
    <row r="21" spans="1:5" x14ac:dyDescent="0.25">
      <c r="A21" s="52"/>
      <c r="B21" s="13" t="s">
        <v>37</v>
      </c>
      <c r="C21" s="13"/>
      <c r="D21" s="54">
        <f>+'Copy Allocation Report Here'!E92</f>
        <v>16788.850000000002</v>
      </c>
      <c r="E21" s="55">
        <f>+'Copy Allocation Report Here'!H92</f>
        <v>407909.28999999992</v>
      </c>
    </row>
    <row r="22" spans="1:5" x14ac:dyDescent="0.25">
      <c r="A22" s="52"/>
      <c r="B22" s="13" t="s">
        <v>0</v>
      </c>
      <c r="C22" s="13"/>
      <c r="D22" s="54">
        <f>+'Copy Allocation Report Here'!E99</f>
        <v>537.79</v>
      </c>
      <c r="E22" s="55">
        <f>+'Copy Allocation Report Here'!H99</f>
        <v>5055.66</v>
      </c>
    </row>
    <row r="23" spans="1:5" x14ac:dyDescent="0.25">
      <c r="A23" s="52"/>
      <c r="B23" s="13" t="s">
        <v>38</v>
      </c>
      <c r="C23" s="13"/>
      <c r="D23" s="54">
        <f>+'Copy Allocation Report Here'!E115</f>
        <v>1509771.7</v>
      </c>
      <c r="E23" s="55">
        <f>+'Copy Allocation Report Here'!H115</f>
        <v>17261070.109999999</v>
      </c>
    </row>
    <row r="24" spans="1:5" x14ac:dyDescent="0.25">
      <c r="A24" s="52"/>
      <c r="B24" s="13" t="s">
        <v>39</v>
      </c>
      <c r="C24" s="13"/>
      <c r="D24" s="54">
        <f>+'Copy Allocation Report Here'!E127</f>
        <v>1715832.1</v>
      </c>
      <c r="E24" s="55">
        <f>+'Copy Allocation Report Here'!H127</f>
        <v>19842655.700000003</v>
      </c>
    </row>
    <row r="25" spans="1:5" x14ac:dyDescent="0.25">
      <c r="A25" s="52"/>
      <c r="B25" s="13" t="s">
        <v>40</v>
      </c>
      <c r="C25" s="13"/>
      <c r="D25" s="54">
        <f>+'Copy Allocation Report Here'!E132</f>
        <v>352233.96</v>
      </c>
      <c r="E25" s="55">
        <f>+'Copy Allocation Report Here'!H132</f>
        <v>3898522.63</v>
      </c>
    </row>
    <row r="26" spans="1:5" x14ac:dyDescent="0.25">
      <c r="A26" s="52"/>
      <c r="B26" s="13" t="s">
        <v>41</v>
      </c>
      <c r="C26" s="13"/>
      <c r="D26" s="54">
        <f>+'Copy Allocation Report Here'!E141</f>
        <v>-561679.91</v>
      </c>
      <c r="E26" s="55">
        <f>+'Copy Allocation Report Here'!H141</f>
        <v>6016084.9299999997</v>
      </c>
    </row>
    <row r="27" spans="1:5" x14ac:dyDescent="0.25">
      <c r="A27" s="52"/>
      <c r="B27" s="13"/>
      <c r="C27" s="13" t="s">
        <v>42</v>
      </c>
      <c r="D27" s="59">
        <f>SUM(D18:D26)</f>
        <v>5074028.0799999991</v>
      </c>
      <c r="E27" s="60">
        <f>SUM(E18:E26)</f>
        <v>71569950.569999993</v>
      </c>
    </row>
    <row r="28" spans="1:5" ht="15.75" thickBot="1" x14ac:dyDescent="0.3">
      <c r="A28" s="52" t="s">
        <v>43</v>
      </c>
      <c r="B28" s="13"/>
      <c r="C28" s="13"/>
      <c r="D28" s="61">
        <f>D16-D27</f>
        <v>-411105.66999999899</v>
      </c>
      <c r="E28" s="62">
        <f>E16-E27</f>
        <v>19920643.530000016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284905819.25099504</v>
      </c>
      <c r="E30" s="64">
        <f>E52</f>
        <v>273406172.64266211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-1.4429528715165518E-3</v>
      </c>
      <c r="E32" s="68">
        <f>E28/E30</f>
        <v>7.2860986778217354E-2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718236188.63499999</v>
      </c>
      <c r="E40" s="117">
        <f>+'Copy Other Data Here'!E30</f>
        <v>699238296.11166668</v>
      </c>
    </row>
    <row r="41" spans="1:5" x14ac:dyDescent="0.25">
      <c r="A41" s="82" t="s">
        <v>50</v>
      </c>
      <c r="B41" s="3"/>
      <c r="C41" s="13"/>
      <c r="D41" s="56">
        <f>+'Copy Other Data Here'!E19</f>
        <v>-360951034.16499996</v>
      </c>
      <c r="E41" s="57">
        <f>+'Copy Other Data Here'!E31</f>
        <v>-353097809.70458335</v>
      </c>
    </row>
    <row r="42" spans="1:5" x14ac:dyDescent="0.25">
      <c r="A42" s="82" t="s">
        <v>51</v>
      </c>
      <c r="B42" s="3"/>
      <c r="C42" s="13"/>
      <c r="D42" s="58">
        <f>D40+D41</f>
        <v>357285154.47000003</v>
      </c>
      <c r="E42" s="53">
        <f>E40+E41</f>
        <v>346140486.40708333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-3851488.9000000004</v>
      </c>
      <c r="E46" s="55">
        <f>+'Copy Other Data Here'!E33</f>
        <v>-3952944.1195833334</v>
      </c>
    </row>
    <row r="47" spans="1:5" x14ac:dyDescent="0.25">
      <c r="A47" s="82"/>
      <c r="B47" s="3" t="s">
        <v>55</v>
      </c>
      <c r="C47" s="13"/>
      <c r="D47" s="54">
        <f>+'Copy Other Data Here'!E23</f>
        <v>-75568875.099999994</v>
      </c>
      <c r="E47" s="55">
        <f>+'Copy Other Data Here'!E35</f>
        <v>-74823790.436666682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277864790.47000003</v>
      </c>
      <c r="E49" s="53">
        <f>E42+SUM(E45:E48)</f>
        <v>267363751.8508333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7041028.7809950002</v>
      </c>
      <c r="E51" s="57">
        <f>+'Copy Other Data Here'!E37</f>
        <v>6042420.7918288335</v>
      </c>
    </row>
    <row r="52" spans="1:5" ht="15.75" thickBot="1" x14ac:dyDescent="0.3">
      <c r="A52" s="83" t="s">
        <v>59</v>
      </c>
      <c r="B52" s="84"/>
      <c r="C52" s="70"/>
      <c r="D52" s="76">
        <f>D49+D51</f>
        <v>284905819.25099504</v>
      </c>
      <c r="E52" s="77">
        <f>E49+E51</f>
        <v>273406172.64266211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44"/>
  <sheetViews>
    <sheetView zoomScaleNormal="100" zoomScaleSheetLayoutView="100" workbookViewId="0">
      <pane xSplit="2" topLeftCell="C1" activePane="topRight" state="frozen"/>
      <selection activeCell="CG7" sqref="CG7"/>
      <selection pane="topRight" activeCell="E8" sqref="E8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42916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3"/>
      <c r="B5" s="194"/>
      <c r="C5" s="187" t="s">
        <v>305</v>
      </c>
      <c r="D5" s="188"/>
      <c r="E5" s="189"/>
      <c r="F5" s="190" t="s">
        <v>306</v>
      </c>
      <c r="G5" s="191"/>
      <c r="H5" s="192"/>
    </row>
    <row r="6" spans="1:8" s="105" customFormat="1" ht="42.75" customHeight="1" thickBot="1" x14ac:dyDescent="0.3">
      <c r="A6" s="185" t="s">
        <v>304</v>
      </c>
      <c r="B6" s="186"/>
      <c r="C6" s="143">
        <v>42826</v>
      </c>
      <c r="D6" s="143">
        <v>42856</v>
      </c>
      <c r="E6" s="143">
        <v>42887</v>
      </c>
      <c r="F6" s="164" t="s">
        <v>314</v>
      </c>
      <c r="G6" s="165" t="s">
        <v>315</v>
      </c>
      <c r="H6" s="166" t="s">
        <v>316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8331412.4500000002</v>
      </c>
      <c r="D8" s="148">
        <v>5475185.9900000002</v>
      </c>
      <c r="E8" s="149">
        <v>2832219.26</v>
      </c>
      <c r="F8" s="147">
        <v>108690380.25</v>
      </c>
      <c r="G8" s="148">
        <v>110148789.18000001</v>
      </c>
      <c r="H8" s="149">
        <v>109450749.25</v>
      </c>
    </row>
    <row r="9" spans="1:8" x14ac:dyDescent="0.25">
      <c r="A9" s="93" t="s">
        <v>86</v>
      </c>
      <c r="B9" s="94" t="s">
        <v>87</v>
      </c>
      <c r="C9" s="147">
        <v>6378560.04</v>
      </c>
      <c r="D9" s="148">
        <v>4628797.2300000004</v>
      </c>
      <c r="E9" s="149">
        <v>3034514.24</v>
      </c>
      <c r="F9" s="147">
        <v>86728532.949999988</v>
      </c>
      <c r="G9" s="148">
        <v>87529349.099999994</v>
      </c>
      <c r="H9" s="149">
        <v>87057125.830000013</v>
      </c>
    </row>
    <row r="10" spans="1:8" x14ac:dyDescent="0.25">
      <c r="A10" s="106" t="s">
        <v>88</v>
      </c>
      <c r="B10" s="92"/>
      <c r="C10" s="150">
        <v>14709972.49</v>
      </c>
      <c r="D10" s="150">
        <v>10103983.220000001</v>
      </c>
      <c r="E10" s="150">
        <v>5866733.5</v>
      </c>
      <c r="F10" s="150">
        <v>195418913.19999999</v>
      </c>
      <c r="G10" s="150">
        <v>197678138.28</v>
      </c>
      <c r="H10" s="150">
        <v>196507875.08000001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79348.490000000005</v>
      </c>
      <c r="D13" s="148">
        <v>55362.12</v>
      </c>
      <c r="E13" s="149">
        <v>61561.17</v>
      </c>
      <c r="F13" s="147">
        <v>831112.35000000009</v>
      </c>
      <c r="G13" s="148">
        <v>813692.83000000007</v>
      </c>
      <c r="H13" s="149">
        <v>804457.83000000007</v>
      </c>
    </row>
    <row r="14" spans="1:8" x14ac:dyDescent="0.25">
      <c r="A14" s="108" t="s">
        <v>92</v>
      </c>
      <c r="B14" s="94" t="s">
        <v>93</v>
      </c>
      <c r="C14" s="147">
        <v>1834641.45</v>
      </c>
      <c r="D14" s="148">
        <v>1737774.18</v>
      </c>
      <c r="E14" s="149">
        <v>1736501.17</v>
      </c>
      <c r="F14" s="147">
        <v>22337125</v>
      </c>
      <c r="G14" s="148">
        <v>22502085.68</v>
      </c>
      <c r="H14" s="149">
        <v>22633100.419999998</v>
      </c>
    </row>
    <row r="15" spans="1:8" x14ac:dyDescent="0.25">
      <c r="A15" s="108" t="s">
        <v>94</v>
      </c>
      <c r="B15" s="94" t="s">
        <v>95</v>
      </c>
      <c r="C15" s="147">
        <v>0</v>
      </c>
      <c r="D15" s="148">
        <v>0</v>
      </c>
      <c r="E15" s="149">
        <v>0</v>
      </c>
      <c r="F15" s="147">
        <v>200</v>
      </c>
      <c r="G15" s="148">
        <v>100</v>
      </c>
      <c r="H15" s="149">
        <v>100</v>
      </c>
    </row>
    <row r="16" spans="1:8" x14ac:dyDescent="0.25">
      <c r="A16" s="108" t="s">
        <v>310</v>
      </c>
      <c r="B16" s="94" t="s">
        <v>311</v>
      </c>
      <c r="C16" s="147">
        <v>6403.16</v>
      </c>
      <c r="D16" s="148">
        <v>6403.16</v>
      </c>
      <c r="E16" s="149">
        <v>6403.16</v>
      </c>
      <c r="F16" s="147">
        <v>86593.36</v>
      </c>
      <c r="G16" s="148">
        <v>85373.930000000008</v>
      </c>
      <c r="H16" s="149">
        <v>84154.5</v>
      </c>
    </row>
    <row r="17" spans="1:8" x14ac:dyDescent="0.25">
      <c r="A17" s="108" t="s">
        <v>96</v>
      </c>
      <c r="B17" s="94" t="s">
        <v>97</v>
      </c>
      <c r="C17" s="147">
        <v>70966.81</v>
      </c>
      <c r="D17" s="148">
        <v>10418.36</v>
      </c>
      <c r="E17" s="149">
        <v>456.83</v>
      </c>
      <c r="F17" s="147">
        <v>148511.41</v>
      </c>
      <c r="G17" s="148">
        <v>153074.16</v>
      </c>
      <c r="H17" s="149">
        <v>136435.59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06" t="s">
        <v>100</v>
      </c>
      <c r="B19" s="92"/>
      <c r="C19" s="150">
        <v>1991359.91</v>
      </c>
      <c r="D19" s="150">
        <v>1809957.82</v>
      </c>
      <c r="E19" s="150">
        <v>1804922.3299999998</v>
      </c>
      <c r="F19" s="150">
        <v>23403542.120000001</v>
      </c>
      <c r="G19" s="150">
        <v>23554326.599999998</v>
      </c>
      <c r="H19" s="150">
        <v>23658248.34</v>
      </c>
    </row>
    <row r="20" spans="1:8" ht="15.75" thickBot="1" x14ac:dyDescent="0.3">
      <c r="A20" s="106" t="s">
        <v>101</v>
      </c>
      <c r="B20" s="92"/>
      <c r="C20" s="151">
        <v>16701332.4</v>
      </c>
      <c r="D20" s="151">
        <v>11913941.040000001</v>
      </c>
      <c r="E20" s="151">
        <v>7671655.8300000001</v>
      </c>
      <c r="F20" s="151">
        <v>218822455.31999999</v>
      </c>
      <c r="G20" s="151">
        <v>221232464.88</v>
      </c>
      <c r="H20" s="151">
        <v>220166123.42000002</v>
      </c>
    </row>
    <row r="21" spans="1:8" ht="15.75" thickTop="1" x14ac:dyDescent="0.25">
      <c r="A21" s="91"/>
      <c r="B21" s="92"/>
      <c r="C21" s="147"/>
      <c r="D21" s="148"/>
      <c r="E21" s="149"/>
      <c r="F21" s="147"/>
      <c r="G21" s="148"/>
      <c r="H21" s="149"/>
    </row>
    <row r="22" spans="1:8" x14ac:dyDescent="0.25">
      <c r="A22" s="106" t="s">
        <v>102</v>
      </c>
      <c r="B22" s="92"/>
      <c r="C22" s="147"/>
      <c r="D22" s="148"/>
      <c r="E22" s="149"/>
      <c r="F22" s="147"/>
      <c r="G22" s="148"/>
      <c r="H22" s="149"/>
    </row>
    <row r="23" spans="1:8" x14ac:dyDescent="0.25">
      <c r="A23" s="93" t="s">
        <v>103</v>
      </c>
      <c r="B23" s="94" t="s">
        <v>104</v>
      </c>
      <c r="C23" s="147">
        <v>9283675.3499999996</v>
      </c>
      <c r="D23" s="148">
        <v>7877199.75</v>
      </c>
      <c r="E23" s="149">
        <v>6717016.8200000003</v>
      </c>
      <c r="F23" s="147">
        <v>128313699.28</v>
      </c>
      <c r="G23" s="148">
        <v>129926493.66</v>
      </c>
      <c r="H23" s="149">
        <v>130961511.09999999</v>
      </c>
    </row>
    <row r="24" spans="1:8" x14ac:dyDescent="0.25">
      <c r="A24" s="93" t="s">
        <v>105</v>
      </c>
      <c r="B24" s="94" t="s">
        <v>106</v>
      </c>
      <c r="C24" s="147">
        <v>0</v>
      </c>
      <c r="D24" s="148">
        <v>0</v>
      </c>
      <c r="E24" s="149">
        <v>0</v>
      </c>
      <c r="F24" s="147">
        <v>0</v>
      </c>
      <c r="G24" s="148">
        <v>0</v>
      </c>
      <c r="H24" s="149">
        <v>0</v>
      </c>
    </row>
    <row r="25" spans="1:8" x14ac:dyDescent="0.25">
      <c r="A25" s="93" t="s">
        <v>107</v>
      </c>
      <c r="B25" s="94" t="s">
        <v>108</v>
      </c>
      <c r="C25" s="147">
        <v>-1025223.25</v>
      </c>
      <c r="D25" s="148">
        <v>-1849615.95</v>
      </c>
      <c r="E25" s="149">
        <v>-3781595.52</v>
      </c>
      <c r="F25" s="147">
        <v>-18426138.170000002</v>
      </c>
      <c r="G25" s="148">
        <v>-19207381.699999999</v>
      </c>
      <c r="H25" s="149">
        <v>-21175496.27</v>
      </c>
    </row>
    <row r="26" spans="1:8" x14ac:dyDescent="0.25">
      <c r="A26" s="93" t="s">
        <v>109</v>
      </c>
      <c r="B26" s="94" t="s">
        <v>110</v>
      </c>
      <c r="C26" s="147">
        <v>-2.19</v>
      </c>
      <c r="D26" s="148">
        <v>0</v>
      </c>
      <c r="E26" s="149">
        <v>0</v>
      </c>
      <c r="F26" s="147">
        <v>3597365.6499999994</v>
      </c>
      <c r="G26" s="148">
        <v>3597365.6499999994</v>
      </c>
      <c r="H26" s="149">
        <v>3597365.6499999994</v>
      </c>
    </row>
    <row r="27" spans="1:8" x14ac:dyDescent="0.25">
      <c r="A27" s="93" t="s">
        <v>111</v>
      </c>
      <c r="B27" s="94" t="s">
        <v>112</v>
      </c>
      <c r="C27" s="147">
        <v>0</v>
      </c>
      <c r="D27" s="148">
        <v>-660236.82999999996</v>
      </c>
      <c r="E27" s="149">
        <v>-649639.13</v>
      </c>
      <c r="F27" s="147">
        <v>-3450114.46</v>
      </c>
      <c r="G27" s="148">
        <v>-3159387.3800000004</v>
      </c>
      <c r="H27" s="149">
        <v>-3677528.08</v>
      </c>
    </row>
    <row r="28" spans="1:8" x14ac:dyDescent="0.25">
      <c r="A28" s="93" t="s">
        <v>113</v>
      </c>
      <c r="B28" s="94" t="s">
        <v>114</v>
      </c>
      <c r="C28" s="147">
        <v>-8528.6299999999992</v>
      </c>
      <c r="D28" s="148">
        <v>4327.71</v>
      </c>
      <c r="E28" s="149">
        <v>-2339.69</v>
      </c>
      <c r="F28" s="147">
        <v>-43638.189999999995</v>
      </c>
      <c r="G28" s="148">
        <v>-38670.17</v>
      </c>
      <c r="H28" s="149">
        <v>-40481.94</v>
      </c>
    </row>
    <row r="29" spans="1:8" x14ac:dyDescent="0.25">
      <c r="A29" s="106" t="s">
        <v>115</v>
      </c>
      <c r="B29" s="92"/>
      <c r="C29" s="150">
        <v>8249921.2799999993</v>
      </c>
      <c r="D29" s="150">
        <v>5371674.6799999997</v>
      </c>
      <c r="E29" s="150">
        <v>2283442.4800000004</v>
      </c>
      <c r="F29" s="150">
        <v>109991174.11000001</v>
      </c>
      <c r="G29" s="150">
        <v>111118420.06</v>
      </c>
      <c r="H29" s="150">
        <v>109665370.46000001</v>
      </c>
    </row>
    <row r="30" spans="1:8" x14ac:dyDescent="0.25">
      <c r="A30" s="91"/>
      <c r="B30" s="92"/>
      <c r="C30" s="147"/>
      <c r="D30" s="148"/>
      <c r="E30" s="149"/>
      <c r="F30" s="147"/>
      <c r="G30" s="148"/>
      <c r="H30" s="149"/>
    </row>
    <row r="31" spans="1:8" x14ac:dyDescent="0.25">
      <c r="A31" s="106" t="s">
        <v>116</v>
      </c>
      <c r="B31" s="92"/>
      <c r="C31" s="147"/>
      <c r="D31" s="148"/>
      <c r="E31" s="149"/>
      <c r="F31" s="147"/>
      <c r="G31" s="148"/>
      <c r="H31" s="149"/>
    </row>
    <row r="32" spans="1:8" x14ac:dyDescent="0.25">
      <c r="A32" s="93" t="s">
        <v>117</v>
      </c>
      <c r="B32" s="94" t="s">
        <v>118</v>
      </c>
      <c r="C32" s="147">
        <v>0</v>
      </c>
      <c r="D32" s="148">
        <v>0</v>
      </c>
      <c r="E32" s="149">
        <v>0</v>
      </c>
      <c r="F32" s="147">
        <v>0</v>
      </c>
      <c r="G32" s="148">
        <v>0</v>
      </c>
      <c r="H32" s="149">
        <v>0</v>
      </c>
    </row>
    <row r="33" spans="1:8" x14ac:dyDescent="0.25">
      <c r="A33" s="93" t="s">
        <v>119</v>
      </c>
      <c r="B33" s="94" t="s">
        <v>120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121</v>
      </c>
      <c r="B34" s="94" t="s">
        <v>122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123</v>
      </c>
      <c r="B35" s="94" t="s">
        <v>124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125</v>
      </c>
      <c r="B36" s="94" t="s">
        <v>126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127</v>
      </c>
      <c r="B37" s="94" t="s">
        <v>128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129</v>
      </c>
      <c r="B38" s="94" t="s">
        <v>130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131</v>
      </c>
      <c r="B39" s="94" t="s">
        <v>132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133</v>
      </c>
      <c r="B40" s="94" t="s">
        <v>134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135</v>
      </c>
      <c r="B41" s="94" t="s">
        <v>136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137</v>
      </c>
      <c r="B42" s="94" t="s">
        <v>138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106" t="s">
        <v>139</v>
      </c>
      <c r="B43" s="109"/>
      <c r="C43" s="150">
        <v>0</v>
      </c>
      <c r="D43" s="152">
        <v>0</v>
      </c>
      <c r="E43" s="153">
        <v>0</v>
      </c>
      <c r="F43" s="150">
        <v>0</v>
      </c>
      <c r="G43" s="152">
        <v>0</v>
      </c>
      <c r="H43" s="153">
        <v>0</v>
      </c>
    </row>
    <row r="44" spans="1:8" x14ac:dyDescent="0.25">
      <c r="A44" s="91"/>
      <c r="B44" s="92"/>
      <c r="C44" s="147"/>
      <c r="D44" s="148"/>
      <c r="E44" s="149"/>
      <c r="F44" s="147"/>
      <c r="G44" s="148"/>
      <c r="H44" s="149"/>
    </row>
    <row r="45" spans="1:8" x14ac:dyDescent="0.25">
      <c r="A45" s="93" t="s">
        <v>140</v>
      </c>
      <c r="B45" s="94" t="s">
        <v>32</v>
      </c>
      <c r="C45" s="154">
        <v>1547612.78</v>
      </c>
      <c r="D45" s="155">
        <v>1137712.6200000001</v>
      </c>
      <c r="E45" s="156">
        <v>725290.94</v>
      </c>
      <c r="F45" s="154">
        <v>18737403.630000003</v>
      </c>
      <c r="G45" s="155">
        <v>19041711.670000002</v>
      </c>
      <c r="H45" s="156">
        <v>19010158.859999999</v>
      </c>
    </row>
    <row r="46" spans="1:8" ht="15.75" thickBot="1" x14ac:dyDescent="0.3">
      <c r="A46" s="106" t="s">
        <v>141</v>
      </c>
      <c r="B46" s="92"/>
      <c r="C46" s="151">
        <v>6903798.3400000008</v>
      </c>
      <c r="D46" s="151">
        <v>5404553.7400000012</v>
      </c>
      <c r="E46" s="151">
        <v>4662922.41</v>
      </c>
      <c r="F46" s="151">
        <v>90093877.579999983</v>
      </c>
      <c r="G46" s="151">
        <v>91072333.149999991</v>
      </c>
      <c r="H46" s="151">
        <v>91490594.100000009</v>
      </c>
    </row>
    <row r="47" spans="1:8" ht="15.75" thickTop="1" x14ac:dyDescent="0.25">
      <c r="A47" s="106"/>
      <c r="B47" s="92"/>
      <c r="C47" s="147"/>
      <c r="D47" s="148"/>
      <c r="E47" s="157"/>
      <c r="F47" s="147"/>
      <c r="G47" s="148"/>
      <c r="H47" s="149"/>
    </row>
    <row r="48" spans="1:8" x14ac:dyDescent="0.25">
      <c r="A48" s="106" t="s">
        <v>307</v>
      </c>
      <c r="B48" s="92"/>
      <c r="C48" s="147"/>
      <c r="D48" s="148"/>
      <c r="E48" s="157"/>
      <c r="F48" s="147"/>
      <c r="G48" s="148"/>
      <c r="H48" s="149"/>
    </row>
    <row r="49" spans="1:8" x14ac:dyDescent="0.25">
      <c r="A49" s="110">
        <v>813</v>
      </c>
      <c r="B49" s="94" t="s">
        <v>308</v>
      </c>
      <c r="C49" s="147">
        <v>30807.5</v>
      </c>
      <c r="D49" s="148">
        <v>24105.4</v>
      </c>
      <c r="E49" s="157">
        <v>3520.76</v>
      </c>
      <c r="F49" s="147">
        <v>479858.31000000006</v>
      </c>
      <c r="G49" s="148">
        <v>476583.92000000004</v>
      </c>
      <c r="H49" s="149">
        <v>450550.79000000004</v>
      </c>
    </row>
    <row r="50" spans="1:8" x14ac:dyDescent="0.25">
      <c r="A50" s="91"/>
      <c r="B50" s="92"/>
      <c r="C50" s="147"/>
      <c r="D50" s="148"/>
      <c r="E50" s="149"/>
      <c r="F50" s="147"/>
      <c r="G50" s="148"/>
      <c r="H50" s="149"/>
    </row>
    <row r="51" spans="1:8" x14ac:dyDescent="0.25">
      <c r="A51" s="106" t="s">
        <v>142</v>
      </c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143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93" t="s">
        <v>144</v>
      </c>
      <c r="B53" s="94" t="s">
        <v>145</v>
      </c>
      <c r="C53" s="147">
        <v>122249.31</v>
      </c>
      <c r="D53" s="148">
        <v>168833.97</v>
      </c>
      <c r="E53" s="149">
        <v>157090.4</v>
      </c>
      <c r="F53" s="147">
        <v>1483117.37</v>
      </c>
      <c r="G53" s="148">
        <v>1531758.9199999997</v>
      </c>
      <c r="H53" s="149">
        <v>1572074.34</v>
      </c>
    </row>
    <row r="54" spans="1:8" x14ac:dyDescent="0.25">
      <c r="A54" s="93" t="s">
        <v>146</v>
      </c>
      <c r="B54" s="94" t="s">
        <v>147</v>
      </c>
      <c r="C54" s="147">
        <v>35039.799999999996</v>
      </c>
      <c r="D54" s="148">
        <v>17899.57</v>
      </c>
      <c r="E54" s="149">
        <v>22218.77</v>
      </c>
      <c r="F54" s="147">
        <v>477398.95000000007</v>
      </c>
      <c r="G54" s="148">
        <v>455206.58</v>
      </c>
      <c r="H54" s="149">
        <v>439274.38</v>
      </c>
    </row>
    <row r="55" spans="1:8" x14ac:dyDescent="0.25">
      <c r="A55" s="108" t="s">
        <v>148</v>
      </c>
      <c r="B55" s="94" t="s">
        <v>149</v>
      </c>
      <c r="C55" s="147">
        <v>22964.59</v>
      </c>
      <c r="D55" s="148">
        <v>4147.24</v>
      </c>
      <c r="E55" s="149">
        <v>3155.16</v>
      </c>
      <c r="F55" s="147">
        <v>130132.76999999999</v>
      </c>
      <c r="G55" s="148">
        <v>132762.85</v>
      </c>
      <c r="H55" s="149">
        <v>127378.48999999999</v>
      </c>
    </row>
    <row r="56" spans="1:8" x14ac:dyDescent="0.25">
      <c r="A56" s="108" t="s">
        <v>150</v>
      </c>
      <c r="B56" s="94" t="s">
        <v>151</v>
      </c>
      <c r="C56" s="147">
        <v>321877.86</v>
      </c>
      <c r="D56" s="148">
        <v>349153.46</v>
      </c>
      <c r="E56" s="149">
        <v>310723.32999999996</v>
      </c>
      <c r="F56" s="147">
        <v>3582464.3</v>
      </c>
      <c r="G56" s="148">
        <v>3638577.84</v>
      </c>
      <c r="H56" s="149">
        <v>3707278.67</v>
      </c>
    </row>
    <row r="57" spans="1:8" x14ac:dyDescent="0.25">
      <c r="A57" s="93" t="s">
        <v>152</v>
      </c>
      <c r="B57" s="94" t="s">
        <v>153</v>
      </c>
      <c r="C57" s="147">
        <v>45599.86</v>
      </c>
      <c r="D57" s="148">
        <v>44285.48</v>
      </c>
      <c r="E57" s="149">
        <v>52790.89</v>
      </c>
      <c r="F57" s="147">
        <v>624133.89999999991</v>
      </c>
      <c r="G57" s="148">
        <v>612600.16999999993</v>
      </c>
      <c r="H57" s="149">
        <v>622756.80999999994</v>
      </c>
    </row>
    <row r="58" spans="1:8" x14ac:dyDescent="0.25">
      <c r="A58" s="93" t="s">
        <v>154</v>
      </c>
      <c r="B58" s="94" t="s">
        <v>155</v>
      </c>
      <c r="C58" s="147">
        <v>10518.07</v>
      </c>
      <c r="D58" s="148">
        <v>18830.670000000002</v>
      </c>
      <c r="E58" s="149">
        <v>12736.58</v>
      </c>
      <c r="F58" s="147">
        <v>178582.81000000003</v>
      </c>
      <c r="G58" s="148">
        <v>177656.77</v>
      </c>
      <c r="H58" s="149">
        <v>175048.52000000002</v>
      </c>
    </row>
    <row r="59" spans="1:8" x14ac:dyDescent="0.25">
      <c r="A59" s="93" t="s">
        <v>156</v>
      </c>
      <c r="B59" s="94" t="s">
        <v>157</v>
      </c>
      <c r="C59" s="147">
        <v>105756.48</v>
      </c>
      <c r="D59" s="148">
        <v>119551.24</v>
      </c>
      <c r="E59" s="149">
        <v>105848.39</v>
      </c>
      <c r="F59" s="147">
        <v>1373472.1600000001</v>
      </c>
      <c r="G59" s="148">
        <v>1378895.65</v>
      </c>
      <c r="H59" s="149">
        <v>1371606.27</v>
      </c>
    </row>
    <row r="60" spans="1:8" x14ac:dyDescent="0.25">
      <c r="A60" s="93" t="s">
        <v>158</v>
      </c>
      <c r="B60" s="94" t="s">
        <v>159</v>
      </c>
      <c r="C60" s="147">
        <v>74383.48</v>
      </c>
      <c r="D60" s="148">
        <v>88759.55</v>
      </c>
      <c r="E60" s="149">
        <v>82063.78</v>
      </c>
      <c r="F60" s="147">
        <v>1066918.04</v>
      </c>
      <c r="G60" s="148">
        <v>1080310.54</v>
      </c>
      <c r="H60" s="149">
        <v>1080841.22</v>
      </c>
    </row>
    <row r="61" spans="1:8" x14ac:dyDescent="0.25">
      <c r="A61" s="93" t="s">
        <v>160</v>
      </c>
      <c r="B61" s="94" t="s">
        <v>161</v>
      </c>
      <c r="C61" s="147">
        <v>257750.59</v>
      </c>
      <c r="D61" s="148">
        <v>256777.43</v>
      </c>
      <c r="E61" s="149">
        <v>295867.34999999998</v>
      </c>
      <c r="F61" s="147">
        <v>3330002.98</v>
      </c>
      <c r="G61" s="148">
        <v>3288538.9899999998</v>
      </c>
      <c r="H61" s="149">
        <v>3199203.69</v>
      </c>
    </row>
    <row r="62" spans="1:8" x14ac:dyDescent="0.25">
      <c r="A62" s="93" t="s">
        <v>162</v>
      </c>
      <c r="B62" s="94" t="s">
        <v>163</v>
      </c>
      <c r="C62" s="147">
        <v>7818.09</v>
      </c>
      <c r="D62" s="148">
        <v>6910.53</v>
      </c>
      <c r="E62" s="149">
        <v>20154.13</v>
      </c>
      <c r="F62" s="147">
        <v>152784.5</v>
      </c>
      <c r="G62" s="148">
        <v>140313.08000000002</v>
      </c>
      <c r="H62" s="149">
        <v>144486.19</v>
      </c>
    </row>
    <row r="63" spans="1:8" x14ac:dyDescent="0.25">
      <c r="A63" s="93" t="s">
        <v>164</v>
      </c>
      <c r="B63" s="94" t="s">
        <v>165</v>
      </c>
      <c r="C63" s="147">
        <v>0</v>
      </c>
      <c r="D63" s="148">
        <v>0</v>
      </c>
      <c r="E63" s="149">
        <v>0</v>
      </c>
      <c r="F63" s="147">
        <v>0</v>
      </c>
      <c r="G63" s="148">
        <v>0</v>
      </c>
      <c r="H63" s="149">
        <v>0</v>
      </c>
    </row>
    <row r="64" spans="1:8" x14ac:dyDescent="0.25">
      <c r="A64" s="91"/>
      <c r="B64" s="111" t="s">
        <v>300</v>
      </c>
      <c r="C64" s="150">
        <v>1003958.1299999998</v>
      </c>
      <c r="D64" s="150">
        <v>1075149.1400000001</v>
      </c>
      <c r="E64" s="150">
        <v>1062648.7799999998</v>
      </c>
      <c r="F64" s="150">
        <v>12399007.780000001</v>
      </c>
      <c r="G64" s="150">
        <v>12436621.390000001</v>
      </c>
      <c r="H64" s="150">
        <v>12439948.579999998</v>
      </c>
    </row>
    <row r="65" spans="1:8" x14ac:dyDescent="0.25">
      <c r="A65" s="91"/>
      <c r="B65" s="92"/>
      <c r="C65" s="147"/>
      <c r="D65" s="148"/>
      <c r="E65" s="149"/>
      <c r="F65" s="147"/>
      <c r="G65" s="148"/>
      <c r="H65" s="149"/>
    </row>
    <row r="66" spans="1:8" x14ac:dyDescent="0.25">
      <c r="A66" s="106" t="s">
        <v>166</v>
      </c>
      <c r="B66" s="92"/>
      <c r="C66" s="147"/>
      <c r="D66" s="148"/>
      <c r="E66" s="149"/>
      <c r="F66" s="147"/>
      <c r="G66" s="148"/>
      <c r="H66" s="149"/>
    </row>
    <row r="67" spans="1:8" x14ac:dyDescent="0.25">
      <c r="A67" s="93" t="s">
        <v>167</v>
      </c>
      <c r="B67" s="94" t="s">
        <v>168</v>
      </c>
      <c r="C67" s="147">
        <v>11554.08</v>
      </c>
      <c r="D67" s="148">
        <v>13777.02</v>
      </c>
      <c r="E67" s="149">
        <v>14511.25</v>
      </c>
      <c r="F67" s="147">
        <v>135959.29999999999</v>
      </c>
      <c r="G67" s="148">
        <v>139951.93000000002</v>
      </c>
      <c r="H67" s="149">
        <v>143282.82999999999</v>
      </c>
    </row>
    <row r="68" spans="1:8" x14ac:dyDescent="0.25">
      <c r="A68" s="93" t="s">
        <v>169</v>
      </c>
      <c r="B68" s="94" t="s">
        <v>170</v>
      </c>
      <c r="C68" s="147">
        <v>0</v>
      </c>
      <c r="D68" s="148">
        <v>450.02</v>
      </c>
      <c r="E68" s="149">
        <v>0</v>
      </c>
      <c r="F68" s="147">
        <v>12608.48</v>
      </c>
      <c r="G68" s="148">
        <v>13058.5</v>
      </c>
      <c r="H68" s="149">
        <v>12533.2</v>
      </c>
    </row>
    <row r="69" spans="1:8" x14ac:dyDescent="0.25">
      <c r="A69" s="93" t="s">
        <v>171</v>
      </c>
      <c r="B69" s="94" t="s">
        <v>172</v>
      </c>
      <c r="C69" s="147">
        <v>101471.36</v>
      </c>
      <c r="D69" s="148">
        <v>127919.43</v>
      </c>
      <c r="E69" s="149">
        <v>268752.56</v>
      </c>
      <c r="F69" s="147">
        <v>1642342.61</v>
      </c>
      <c r="G69" s="148">
        <v>1710812.56</v>
      </c>
      <c r="H69" s="149">
        <v>1879170.83</v>
      </c>
    </row>
    <row r="70" spans="1:8" x14ac:dyDescent="0.25">
      <c r="A70" s="108" t="s">
        <v>173</v>
      </c>
      <c r="B70" s="94" t="s">
        <v>149</v>
      </c>
      <c r="C70" s="147">
        <v>1856.34</v>
      </c>
      <c r="D70" s="148">
        <v>2708.37</v>
      </c>
      <c r="E70" s="149">
        <v>24827.37</v>
      </c>
      <c r="F70" s="147">
        <v>37816.810000000005</v>
      </c>
      <c r="G70" s="148">
        <v>39092.270000000004</v>
      </c>
      <c r="H70" s="149">
        <v>62491.46</v>
      </c>
    </row>
    <row r="71" spans="1:8" x14ac:dyDescent="0.25">
      <c r="A71" s="93" t="s">
        <v>174</v>
      </c>
      <c r="B71" s="94" t="s">
        <v>175</v>
      </c>
      <c r="C71" s="147">
        <v>38491.130000000005</v>
      </c>
      <c r="D71" s="148">
        <v>23029.7</v>
      </c>
      <c r="E71" s="149">
        <v>27514.85</v>
      </c>
      <c r="F71" s="147">
        <v>373563.04</v>
      </c>
      <c r="G71" s="148">
        <v>344742.45999999996</v>
      </c>
      <c r="H71" s="149">
        <v>352542.94</v>
      </c>
    </row>
    <row r="72" spans="1:8" x14ac:dyDescent="0.25">
      <c r="A72" s="93" t="s">
        <v>176</v>
      </c>
      <c r="B72" s="94" t="s">
        <v>177</v>
      </c>
      <c r="C72" s="147">
        <v>542.53</v>
      </c>
      <c r="D72" s="148">
        <v>4483.7299999999996</v>
      </c>
      <c r="E72" s="149">
        <v>149.1</v>
      </c>
      <c r="F72" s="147">
        <v>20639.559999999998</v>
      </c>
      <c r="G72" s="148">
        <v>24927.399999999998</v>
      </c>
      <c r="H72" s="149">
        <v>20034.46</v>
      </c>
    </row>
    <row r="73" spans="1:8" x14ac:dyDescent="0.25">
      <c r="A73" s="93" t="s">
        <v>178</v>
      </c>
      <c r="B73" s="94" t="s">
        <v>179</v>
      </c>
      <c r="C73" s="147">
        <v>113523.97</v>
      </c>
      <c r="D73" s="148">
        <v>145318.1</v>
      </c>
      <c r="E73" s="149">
        <v>143937.06</v>
      </c>
      <c r="F73" s="147">
        <v>1330587.07</v>
      </c>
      <c r="G73" s="148">
        <v>1354890.42</v>
      </c>
      <c r="H73" s="149">
        <v>1403982.17</v>
      </c>
    </row>
    <row r="74" spans="1:8" x14ac:dyDescent="0.25">
      <c r="A74" s="93" t="s">
        <v>180</v>
      </c>
      <c r="B74" s="94" t="s">
        <v>181</v>
      </c>
      <c r="C74" s="147">
        <v>84365.22</v>
      </c>
      <c r="D74" s="148">
        <v>107417.92</v>
      </c>
      <c r="E74" s="149">
        <v>82907.83</v>
      </c>
      <c r="F74" s="147">
        <v>1040560.0800000001</v>
      </c>
      <c r="G74" s="148">
        <v>1056416.3600000001</v>
      </c>
      <c r="H74" s="149">
        <v>1038432.13</v>
      </c>
    </row>
    <row r="75" spans="1:8" x14ac:dyDescent="0.25">
      <c r="A75" s="93" t="s">
        <v>182</v>
      </c>
      <c r="B75" s="94" t="s">
        <v>183</v>
      </c>
      <c r="C75" s="147">
        <v>18563.009999999998</v>
      </c>
      <c r="D75" s="148">
        <v>10655.23</v>
      </c>
      <c r="E75" s="149">
        <v>12122.57</v>
      </c>
      <c r="F75" s="147">
        <v>160217.03999999998</v>
      </c>
      <c r="G75" s="148">
        <v>162720</v>
      </c>
      <c r="H75" s="149">
        <v>164915.63</v>
      </c>
    </row>
    <row r="76" spans="1:8" x14ac:dyDescent="0.25">
      <c r="A76" s="91"/>
      <c r="B76" s="111" t="s">
        <v>301</v>
      </c>
      <c r="C76" s="150">
        <v>370367.64</v>
      </c>
      <c r="D76" s="150">
        <v>435759.51999999996</v>
      </c>
      <c r="E76" s="150">
        <v>574722.58999999985</v>
      </c>
      <c r="F76" s="150">
        <v>4754293.99</v>
      </c>
      <c r="G76" s="150">
        <v>4846611.8999999994</v>
      </c>
      <c r="H76" s="150">
        <v>5077385.6500000004</v>
      </c>
    </row>
    <row r="77" spans="1:8" x14ac:dyDescent="0.25">
      <c r="A77" s="106" t="s">
        <v>184</v>
      </c>
      <c r="B77" s="92"/>
      <c r="C77" s="154">
        <v>1374325.7699999998</v>
      </c>
      <c r="D77" s="154">
        <v>1510908.6600000001</v>
      </c>
      <c r="E77" s="154">
        <v>1637371.3699999996</v>
      </c>
      <c r="F77" s="154">
        <v>17153301.770000003</v>
      </c>
      <c r="G77" s="154">
        <v>17283233.289999999</v>
      </c>
      <c r="H77" s="154">
        <v>17517334.229999997</v>
      </c>
    </row>
    <row r="78" spans="1:8" x14ac:dyDescent="0.25">
      <c r="A78" s="91"/>
      <c r="B78" s="92"/>
      <c r="C78" s="147"/>
      <c r="D78" s="148"/>
      <c r="E78" s="149"/>
      <c r="F78" s="147"/>
      <c r="G78" s="148"/>
      <c r="H78" s="149"/>
    </row>
    <row r="79" spans="1:8" x14ac:dyDescent="0.25">
      <c r="A79" s="106" t="s">
        <v>185</v>
      </c>
      <c r="B79" s="92"/>
      <c r="C79" s="147"/>
      <c r="D79" s="148"/>
      <c r="E79" s="149"/>
      <c r="F79" s="147"/>
      <c r="G79" s="148"/>
      <c r="H79" s="149"/>
    </row>
    <row r="80" spans="1:8" x14ac:dyDescent="0.25">
      <c r="A80" s="93" t="s">
        <v>186</v>
      </c>
      <c r="B80" s="94" t="s">
        <v>187</v>
      </c>
      <c r="C80" s="147">
        <v>1552.56</v>
      </c>
      <c r="D80" s="148">
        <v>2014.57</v>
      </c>
      <c r="E80" s="149">
        <v>1716.04</v>
      </c>
      <c r="F80" s="147">
        <v>1153.5999999999999</v>
      </c>
      <c r="G80" s="148">
        <v>3168.17</v>
      </c>
      <c r="H80" s="149">
        <v>4884.21</v>
      </c>
    </row>
    <row r="81" spans="1:8" x14ac:dyDescent="0.25">
      <c r="A81" s="93" t="s">
        <v>188</v>
      </c>
      <c r="B81" s="94" t="s">
        <v>189</v>
      </c>
      <c r="C81" s="147">
        <v>49718.06</v>
      </c>
      <c r="D81" s="148">
        <v>37396.689999999995</v>
      </c>
      <c r="E81" s="149">
        <v>37781.119999999995</v>
      </c>
      <c r="F81" s="147">
        <v>513328.97</v>
      </c>
      <c r="G81" s="148">
        <v>497107.80000000005</v>
      </c>
      <c r="H81" s="149">
        <v>491183.32</v>
      </c>
    </row>
    <row r="82" spans="1:8" x14ac:dyDescent="0.25">
      <c r="A82" s="93" t="s">
        <v>190</v>
      </c>
      <c r="B82" s="94" t="s">
        <v>191</v>
      </c>
      <c r="C82" s="147">
        <v>345855.39</v>
      </c>
      <c r="D82" s="148">
        <v>414416.82999999996</v>
      </c>
      <c r="E82" s="149">
        <v>388869.47</v>
      </c>
      <c r="F82" s="147">
        <v>4919622.9700000007</v>
      </c>
      <c r="G82" s="148">
        <v>4886306.8900000006</v>
      </c>
      <c r="H82" s="149">
        <v>4864470.2000000011</v>
      </c>
    </row>
    <row r="83" spans="1:8" x14ac:dyDescent="0.25">
      <c r="A83" s="93" t="s">
        <v>192</v>
      </c>
      <c r="B83" s="94" t="s">
        <v>193</v>
      </c>
      <c r="C83" s="147">
        <v>-15979.81</v>
      </c>
      <c r="D83" s="148">
        <v>-20834.02</v>
      </c>
      <c r="E83" s="149">
        <v>-28715.17</v>
      </c>
      <c r="F83" s="147">
        <v>858692.07</v>
      </c>
      <c r="G83" s="148">
        <v>840573.70000000007</v>
      </c>
      <c r="H83" s="149">
        <v>809446.33</v>
      </c>
    </row>
    <row r="84" spans="1:8" x14ac:dyDescent="0.25">
      <c r="A84" s="93" t="s">
        <v>194</v>
      </c>
      <c r="B84" s="94" t="s">
        <v>195</v>
      </c>
      <c r="C84" s="147">
        <v>0</v>
      </c>
      <c r="D84" s="148">
        <v>0</v>
      </c>
      <c r="E84" s="149">
        <v>0</v>
      </c>
      <c r="F84" s="147">
        <v>783.17000000000007</v>
      </c>
      <c r="G84" s="148">
        <v>783.17000000000007</v>
      </c>
      <c r="H84" s="149">
        <v>783.17000000000007</v>
      </c>
    </row>
    <row r="85" spans="1:8" x14ac:dyDescent="0.25">
      <c r="A85" s="106" t="s">
        <v>196</v>
      </c>
      <c r="B85" s="92"/>
      <c r="C85" s="150">
        <v>381146.2</v>
      </c>
      <c r="D85" s="150">
        <v>432994.06999999995</v>
      </c>
      <c r="E85" s="150">
        <v>399651.45999999996</v>
      </c>
      <c r="F85" s="150">
        <v>6293580.7800000012</v>
      </c>
      <c r="G85" s="150">
        <v>6227939.7300000004</v>
      </c>
      <c r="H85" s="150">
        <v>6170767.2300000014</v>
      </c>
    </row>
    <row r="86" spans="1:8" x14ac:dyDescent="0.25">
      <c r="A86" s="91"/>
      <c r="B86" s="92"/>
      <c r="C86" s="147"/>
      <c r="D86" s="148"/>
      <c r="E86" s="149"/>
      <c r="F86" s="147"/>
      <c r="G86" s="148"/>
      <c r="H86" s="149"/>
    </row>
    <row r="87" spans="1:8" x14ac:dyDescent="0.25">
      <c r="A87" s="106" t="s">
        <v>197</v>
      </c>
      <c r="B87" s="92"/>
      <c r="C87" s="147"/>
      <c r="D87" s="148"/>
      <c r="E87" s="149"/>
      <c r="F87" s="147"/>
      <c r="G87" s="148"/>
      <c r="H87" s="149"/>
    </row>
    <row r="88" spans="1:8" x14ac:dyDescent="0.25">
      <c r="A88" s="93" t="s">
        <v>198</v>
      </c>
      <c r="B88" s="94" t="s">
        <v>187</v>
      </c>
      <c r="C88" s="147">
        <v>0</v>
      </c>
      <c r="D88" s="148">
        <v>0</v>
      </c>
      <c r="E88" s="149">
        <v>0</v>
      </c>
      <c r="F88" s="147">
        <v>0</v>
      </c>
      <c r="G88" s="148">
        <v>0</v>
      </c>
      <c r="H88" s="149">
        <v>0</v>
      </c>
    </row>
    <row r="89" spans="1:8" x14ac:dyDescent="0.25">
      <c r="A89" s="93" t="s">
        <v>199</v>
      </c>
      <c r="B89" s="94" t="s">
        <v>200</v>
      </c>
      <c r="C89" s="147">
        <v>6543.38</v>
      </c>
      <c r="D89" s="148">
        <v>19401.740000000002</v>
      </c>
      <c r="E89" s="149">
        <v>15687.54</v>
      </c>
      <c r="F89" s="147">
        <v>581243.62</v>
      </c>
      <c r="G89" s="148">
        <v>499631.75999999995</v>
      </c>
      <c r="H89" s="149">
        <v>367318.78999999992</v>
      </c>
    </row>
    <row r="90" spans="1:8" x14ac:dyDescent="0.25">
      <c r="A90" s="93" t="s">
        <v>201</v>
      </c>
      <c r="B90" s="94" t="s">
        <v>202</v>
      </c>
      <c r="C90" s="147">
        <v>1128.47</v>
      </c>
      <c r="D90" s="148">
        <v>4236.87</v>
      </c>
      <c r="E90" s="149">
        <v>1101.31</v>
      </c>
      <c r="F90" s="147">
        <v>40244.5</v>
      </c>
      <c r="G90" s="148">
        <v>43981.37</v>
      </c>
      <c r="H90" s="149">
        <v>40590.5</v>
      </c>
    </row>
    <row r="91" spans="1:8" x14ac:dyDescent="0.25">
      <c r="A91" s="112" t="s">
        <v>203</v>
      </c>
      <c r="B91" s="94" t="s">
        <v>204</v>
      </c>
      <c r="C91" s="147">
        <v>0</v>
      </c>
      <c r="D91" s="148">
        <v>0</v>
      </c>
      <c r="E91" s="149">
        <v>0</v>
      </c>
      <c r="F91" s="147">
        <v>0</v>
      </c>
      <c r="G91" s="148">
        <v>0</v>
      </c>
      <c r="H91" s="149">
        <v>0</v>
      </c>
    </row>
    <row r="92" spans="1:8" x14ac:dyDescent="0.25">
      <c r="A92" s="107" t="s">
        <v>205</v>
      </c>
      <c r="B92" s="92"/>
      <c r="C92" s="150">
        <v>7671.85</v>
      </c>
      <c r="D92" s="150">
        <v>23638.61</v>
      </c>
      <c r="E92" s="150">
        <v>16788.850000000002</v>
      </c>
      <c r="F92" s="150">
        <v>621488.12</v>
      </c>
      <c r="G92" s="150">
        <v>543613.13</v>
      </c>
      <c r="H92" s="150">
        <v>407909.28999999992</v>
      </c>
    </row>
    <row r="93" spans="1:8" x14ac:dyDescent="0.25">
      <c r="A93" s="91"/>
      <c r="B93" s="92"/>
      <c r="C93" s="147"/>
      <c r="D93" s="148"/>
      <c r="E93" s="149"/>
      <c r="F93" s="147"/>
      <c r="G93" s="148"/>
      <c r="H93" s="149"/>
    </row>
    <row r="94" spans="1:8" x14ac:dyDescent="0.25">
      <c r="A94" s="106" t="s">
        <v>206</v>
      </c>
      <c r="B94" s="92"/>
      <c r="C94" s="147"/>
      <c r="D94" s="148"/>
      <c r="E94" s="149"/>
      <c r="F94" s="147"/>
      <c r="G94" s="148"/>
      <c r="H94" s="149"/>
    </row>
    <row r="95" spans="1:8" x14ac:dyDescent="0.25">
      <c r="A95" s="93" t="s">
        <v>207</v>
      </c>
      <c r="B95" s="94" t="s">
        <v>187</v>
      </c>
      <c r="C95" s="147">
        <v>0</v>
      </c>
      <c r="D95" s="148">
        <v>0</v>
      </c>
      <c r="E95" s="149">
        <v>0</v>
      </c>
      <c r="F95" s="147">
        <v>0</v>
      </c>
      <c r="G95" s="148">
        <v>0</v>
      </c>
      <c r="H95" s="149">
        <v>0</v>
      </c>
    </row>
    <row r="96" spans="1:8" x14ac:dyDescent="0.25">
      <c r="A96" s="93" t="s">
        <v>208</v>
      </c>
      <c r="B96" s="94" t="s">
        <v>209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210</v>
      </c>
      <c r="B97" s="94" t="s">
        <v>211</v>
      </c>
      <c r="C97" s="147">
        <v>750.4</v>
      </c>
      <c r="D97" s="148">
        <v>0</v>
      </c>
      <c r="E97" s="149">
        <v>537.79</v>
      </c>
      <c r="F97" s="147">
        <v>6560.42</v>
      </c>
      <c r="G97" s="148">
        <v>5497.2300000000005</v>
      </c>
      <c r="H97" s="149">
        <v>5055.66</v>
      </c>
    </row>
    <row r="98" spans="1:8" x14ac:dyDescent="0.25">
      <c r="A98" s="93" t="s">
        <v>212</v>
      </c>
      <c r="B98" s="94" t="s">
        <v>213</v>
      </c>
      <c r="C98" s="147">
        <v>0</v>
      </c>
      <c r="D98" s="148">
        <v>0</v>
      </c>
      <c r="E98" s="149">
        <v>0</v>
      </c>
      <c r="F98" s="147">
        <v>0</v>
      </c>
      <c r="G98" s="148">
        <v>0</v>
      </c>
      <c r="H98" s="149">
        <v>0</v>
      </c>
    </row>
    <row r="99" spans="1:8" x14ac:dyDescent="0.25">
      <c r="A99" s="106" t="s">
        <v>214</v>
      </c>
      <c r="B99" s="92"/>
      <c r="C99" s="150">
        <v>750.4</v>
      </c>
      <c r="D99" s="150">
        <v>0</v>
      </c>
      <c r="E99" s="150">
        <v>537.79</v>
      </c>
      <c r="F99" s="150">
        <v>6560.42</v>
      </c>
      <c r="G99" s="150">
        <v>5497.2300000000005</v>
      </c>
      <c r="H99" s="150">
        <v>5055.66</v>
      </c>
    </row>
    <row r="100" spans="1:8" x14ac:dyDescent="0.25">
      <c r="A100" s="91"/>
      <c r="B100" s="92"/>
      <c r="C100" s="147"/>
      <c r="D100" s="148"/>
      <c r="E100" s="149"/>
      <c r="F100" s="147"/>
      <c r="G100" s="148"/>
      <c r="H100" s="149"/>
    </row>
    <row r="101" spans="1:8" x14ac:dyDescent="0.25">
      <c r="A101" s="106" t="s">
        <v>215</v>
      </c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93" t="s">
        <v>216</v>
      </c>
      <c r="B102" s="94" t="s">
        <v>217</v>
      </c>
      <c r="C102" s="147">
        <v>444752.25</v>
      </c>
      <c r="D102" s="148">
        <v>539602.38</v>
      </c>
      <c r="E102" s="149">
        <v>522678.14</v>
      </c>
      <c r="F102" s="147">
        <v>5780654.8600000003</v>
      </c>
      <c r="G102" s="148">
        <v>5877373.6300000008</v>
      </c>
      <c r="H102" s="149">
        <v>5929423.0500000007</v>
      </c>
    </row>
    <row r="103" spans="1:8" x14ac:dyDescent="0.25">
      <c r="A103" s="93" t="s">
        <v>218</v>
      </c>
      <c r="B103" s="94" t="s">
        <v>219</v>
      </c>
      <c r="C103" s="147">
        <v>309000.97000000003</v>
      </c>
      <c r="D103" s="148">
        <v>171986.18</v>
      </c>
      <c r="E103" s="149">
        <v>233312.63</v>
      </c>
      <c r="F103" s="147">
        <v>2867816.45</v>
      </c>
      <c r="G103" s="148">
        <v>2776137.7</v>
      </c>
      <c r="H103" s="149">
        <v>2781923.05</v>
      </c>
    </row>
    <row r="104" spans="1:8" x14ac:dyDescent="0.25">
      <c r="A104" s="93" t="s">
        <v>220</v>
      </c>
      <c r="B104" s="94" t="s">
        <v>221</v>
      </c>
      <c r="C104" s="147">
        <v>113078.45999999999</v>
      </c>
      <c r="D104" s="148">
        <v>89241.12</v>
      </c>
      <c r="E104" s="149">
        <v>79568.790000000008</v>
      </c>
      <c r="F104" s="147">
        <v>1074925.8500000001</v>
      </c>
      <c r="G104" s="148">
        <v>1066094.96</v>
      </c>
      <c r="H104" s="149">
        <v>1056686.9000000001</v>
      </c>
    </row>
    <row r="105" spans="1:8" x14ac:dyDescent="0.25">
      <c r="A105" s="93" t="s">
        <v>222</v>
      </c>
      <c r="B105" s="94" t="s">
        <v>223</v>
      </c>
      <c r="C105" s="147">
        <v>4466.3999999999996</v>
      </c>
      <c r="D105" s="148">
        <v>4466.3999999999996</v>
      </c>
      <c r="E105" s="149">
        <v>4466.3999999999996</v>
      </c>
      <c r="F105" s="147">
        <v>59069.009999999995</v>
      </c>
      <c r="G105" s="148">
        <v>58633.89</v>
      </c>
      <c r="H105" s="149">
        <v>58198.76</v>
      </c>
    </row>
    <row r="106" spans="1:8" x14ac:dyDescent="0.25">
      <c r="A106" s="93" t="s">
        <v>224</v>
      </c>
      <c r="B106" s="94" t="s">
        <v>225</v>
      </c>
      <c r="C106" s="147">
        <v>18310.349999999991</v>
      </c>
      <c r="D106" s="148">
        <v>76292.28</v>
      </c>
      <c r="E106" s="149">
        <v>77844.240000000005</v>
      </c>
      <c r="F106" s="147">
        <v>1096224.3800000001</v>
      </c>
      <c r="G106" s="148">
        <v>1092612.2000000002</v>
      </c>
      <c r="H106" s="149">
        <v>1093504.06</v>
      </c>
    </row>
    <row r="107" spans="1:8" x14ac:dyDescent="0.25">
      <c r="A107" s="93" t="s">
        <v>226</v>
      </c>
      <c r="B107" s="94" t="s">
        <v>227</v>
      </c>
      <c r="C107" s="147">
        <v>337651.39</v>
      </c>
      <c r="D107" s="148">
        <v>246010.04</v>
      </c>
      <c r="E107" s="149">
        <v>489010.31</v>
      </c>
      <c r="F107" s="147">
        <v>4631394.57</v>
      </c>
      <c r="G107" s="148">
        <v>4537735.3900000006</v>
      </c>
      <c r="H107" s="149">
        <v>4731275.04</v>
      </c>
    </row>
    <row r="108" spans="1:8" x14ac:dyDescent="0.25">
      <c r="A108" s="93" t="s">
        <v>228</v>
      </c>
      <c r="B108" s="94" t="s">
        <v>229</v>
      </c>
      <c r="C108" s="147">
        <v>0</v>
      </c>
      <c r="D108" s="148">
        <v>0</v>
      </c>
      <c r="E108" s="149">
        <v>0</v>
      </c>
      <c r="F108" s="147">
        <v>0</v>
      </c>
      <c r="G108" s="148">
        <v>0</v>
      </c>
      <c r="H108" s="149">
        <v>0</v>
      </c>
    </row>
    <row r="109" spans="1:8" x14ac:dyDescent="0.25">
      <c r="A109" s="93" t="s">
        <v>230</v>
      </c>
      <c r="B109" s="94" t="s">
        <v>231</v>
      </c>
      <c r="C109" s="147">
        <v>679.17</v>
      </c>
      <c r="D109" s="148">
        <v>1861.31</v>
      </c>
      <c r="E109" s="149">
        <v>671.31</v>
      </c>
      <c r="F109" s="147">
        <v>42651.6</v>
      </c>
      <c r="G109" s="148">
        <v>43029.569999999992</v>
      </c>
      <c r="H109" s="149">
        <v>43220.619999999995</v>
      </c>
    </row>
    <row r="110" spans="1:8" x14ac:dyDescent="0.25">
      <c r="A110" s="93" t="s">
        <v>232</v>
      </c>
      <c r="B110" s="94" t="s">
        <v>233</v>
      </c>
      <c r="C110" s="147">
        <v>53067.97</v>
      </c>
      <c r="D110" s="148">
        <v>55398.11</v>
      </c>
      <c r="E110" s="149">
        <v>38371.22</v>
      </c>
      <c r="F110" s="147">
        <v>723075.61</v>
      </c>
      <c r="G110" s="148">
        <v>744325.71000000008</v>
      </c>
      <c r="H110" s="149">
        <v>694186.35000000009</v>
      </c>
    </row>
    <row r="111" spans="1:8" x14ac:dyDescent="0.25">
      <c r="A111" s="93" t="s">
        <v>234</v>
      </c>
      <c r="B111" s="94" t="s">
        <v>163</v>
      </c>
      <c r="C111" s="147">
        <v>54410.85</v>
      </c>
      <c r="D111" s="148">
        <v>119368.14</v>
      </c>
      <c r="E111" s="149">
        <v>87033.45</v>
      </c>
      <c r="F111" s="147">
        <v>1202995.21</v>
      </c>
      <c r="G111" s="148">
        <v>1238964.6800000002</v>
      </c>
      <c r="H111" s="149">
        <v>1132257.3199999998</v>
      </c>
    </row>
    <row r="112" spans="1:8" x14ac:dyDescent="0.25">
      <c r="A112" s="93" t="s">
        <v>235</v>
      </c>
      <c r="B112" s="94" t="s">
        <v>236</v>
      </c>
      <c r="C112" s="154">
        <v>4847.42</v>
      </c>
      <c r="D112" s="155">
        <v>789.62</v>
      </c>
      <c r="E112" s="156">
        <v>968.42</v>
      </c>
      <c r="F112" s="154">
        <v>42626.75</v>
      </c>
      <c r="G112" s="155">
        <v>42628.66</v>
      </c>
      <c r="H112" s="156">
        <v>43339.399999999994</v>
      </c>
    </row>
    <row r="113" spans="1:8" x14ac:dyDescent="0.25">
      <c r="A113" s="91"/>
      <c r="B113" s="92"/>
      <c r="C113" s="158">
        <v>1340265.2299999997</v>
      </c>
      <c r="D113" s="158">
        <v>1305015.5800000003</v>
      </c>
      <c r="E113" s="158">
        <v>1533924.91</v>
      </c>
      <c r="F113" s="158">
        <v>17521434.289999999</v>
      </c>
      <c r="G113" s="158">
        <v>17477536.390000004</v>
      </c>
      <c r="H113" s="158">
        <v>17564014.550000001</v>
      </c>
    </row>
    <row r="114" spans="1:8" x14ac:dyDescent="0.25">
      <c r="A114" s="93" t="s">
        <v>237</v>
      </c>
      <c r="B114" s="94" t="s">
        <v>238</v>
      </c>
      <c r="C114" s="147">
        <v>-26963.1</v>
      </c>
      <c r="D114" s="148">
        <v>-30919.73</v>
      </c>
      <c r="E114" s="149">
        <v>-24153.21</v>
      </c>
      <c r="F114" s="147">
        <v>-300029.99</v>
      </c>
      <c r="G114" s="148">
        <v>-303379.57999999996</v>
      </c>
      <c r="H114" s="149">
        <v>-302944.44</v>
      </c>
    </row>
    <row r="115" spans="1:8" x14ac:dyDescent="0.25">
      <c r="A115" s="106" t="s">
        <v>239</v>
      </c>
      <c r="B115" s="92"/>
      <c r="C115" s="150">
        <v>1313302.1299999997</v>
      </c>
      <c r="D115" s="150">
        <v>1274095.8500000003</v>
      </c>
      <c r="E115" s="150">
        <v>1509771.7</v>
      </c>
      <c r="F115" s="150">
        <v>17221404.300000001</v>
      </c>
      <c r="G115" s="150">
        <v>17174156.810000006</v>
      </c>
      <c r="H115" s="150">
        <v>17261070.109999999</v>
      </c>
    </row>
    <row r="116" spans="1:8" ht="13.5" customHeight="1" x14ac:dyDescent="0.25">
      <c r="A116" s="91"/>
      <c r="B116" s="92"/>
      <c r="C116" s="147"/>
      <c r="D116" s="148"/>
      <c r="E116" s="149"/>
      <c r="F116" s="147"/>
      <c r="G116" s="148"/>
      <c r="H116" s="149"/>
    </row>
    <row r="117" spans="1:8" ht="13.5" customHeight="1" thickBot="1" x14ac:dyDescent="0.3">
      <c r="A117" s="183" t="s">
        <v>302</v>
      </c>
      <c r="B117" s="184"/>
      <c r="C117" s="151">
        <v>3108003.8499999996</v>
      </c>
      <c r="D117" s="151">
        <v>3265742.5900000003</v>
      </c>
      <c r="E117" s="151">
        <v>3567641.9299999997</v>
      </c>
      <c r="F117" s="151">
        <v>41776193.70000001</v>
      </c>
      <c r="G117" s="151">
        <v>41711024.110000007</v>
      </c>
      <c r="H117" s="151">
        <v>41812687.309999995</v>
      </c>
    </row>
    <row r="118" spans="1:8" ht="15.75" thickTop="1" x14ac:dyDescent="0.25">
      <c r="A118" s="91"/>
      <c r="B118" s="92"/>
      <c r="C118" s="147"/>
      <c r="D118" s="148"/>
      <c r="E118" s="149"/>
      <c r="F118" s="147"/>
      <c r="G118" s="148"/>
      <c r="H118" s="149"/>
    </row>
    <row r="119" spans="1:8" x14ac:dyDescent="0.25">
      <c r="A119" s="106" t="s">
        <v>240</v>
      </c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93" t="s">
        <v>241</v>
      </c>
      <c r="B120" s="94" t="s">
        <v>242</v>
      </c>
      <c r="C120" s="147">
        <v>1700472.52</v>
      </c>
      <c r="D120" s="148">
        <v>1704811.39</v>
      </c>
      <c r="E120" s="149">
        <v>1715832.1</v>
      </c>
      <c r="F120" s="147">
        <v>19617818.23</v>
      </c>
      <c r="G120" s="148">
        <v>19727496.98</v>
      </c>
      <c r="H120" s="149">
        <v>19842655.700000003</v>
      </c>
    </row>
    <row r="121" spans="1:8" x14ac:dyDescent="0.25">
      <c r="A121" s="91"/>
      <c r="B121" s="94" t="s">
        <v>243</v>
      </c>
      <c r="C121" s="147">
        <v>0</v>
      </c>
      <c r="D121" s="148">
        <v>0</v>
      </c>
      <c r="E121" s="149">
        <v>0</v>
      </c>
      <c r="F121" s="147">
        <v>0</v>
      </c>
      <c r="G121" s="148">
        <v>0</v>
      </c>
      <c r="H121" s="149">
        <v>0</v>
      </c>
    </row>
    <row r="122" spans="1:8" x14ac:dyDescent="0.25">
      <c r="A122" s="91"/>
      <c r="B122" s="94" t="s">
        <v>244</v>
      </c>
      <c r="C122" s="147">
        <v>0</v>
      </c>
      <c r="D122" s="148">
        <v>0</v>
      </c>
      <c r="E122" s="149">
        <v>0</v>
      </c>
      <c r="F122" s="147">
        <v>0</v>
      </c>
      <c r="G122" s="148">
        <v>0</v>
      </c>
      <c r="H122" s="149">
        <v>0</v>
      </c>
    </row>
    <row r="123" spans="1:8" x14ac:dyDescent="0.25">
      <c r="A123" s="91"/>
      <c r="B123" s="94" t="s">
        <v>245</v>
      </c>
      <c r="C123" s="147">
        <v>0</v>
      </c>
      <c r="D123" s="148">
        <v>0</v>
      </c>
      <c r="E123" s="149">
        <v>0</v>
      </c>
      <c r="F123" s="147">
        <v>0</v>
      </c>
      <c r="G123" s="148">
        <v>0</v>
      </c>
      <c r="H123" s="149">
        <v>0</v>
      </c>
    </row>
    <row r="124" spans="1:8" x14ac:dyDescent="0.25">
      <c r="A124" s="91"/>
      <c r="B124" s="94" t="s">
        <v>246</v>
      </c>
      <c r="C124" s="147">
        <v>0</v>
      </c>
      <c r="D124" s="148">
        <v>0</v>
      </c>
      <c r="E124" s="149">
        <v>0</v>
      </c>
      <c r="F124" s="147">
        <v>0</v>
      </c>
      <c r="G124" s="148">
        <v>0</v>
      </c>
      <c r="H124" s="149">
        <v>0</v>
      </c>
    </row>
    <row r="125" spans="1:8" x14ac:dyDescent="0.25">
      <c r="A125" s="91"/>
      <c r="B125" s="94" t="s">
        <v>247</v>
      </c>
      <c r="C125" s="147">
        <v>0</v>
      </c>
      <c r="D125" s="148">
        <v>0</v>
      </c>
      <c r="E125" s="149">
        <v>0</v>
      </c>
      <c r="F125" s="147">
        <v>0</v>
      </c>
      <c r="G125" s="148">
        <v>0</v>
      </c>
      <c r="H125" s="149">
        <v>0</v>
      </c>
    </row>
    <row r="126" spans="1:8" x14ac:dyDescent="0.25">
      <c r="A126" s="93" t="s">
        <v>248</v>
      </c>
      <c r="B126" s="94" t="s">
        <v>249</v>
      </c>
      <c r="C126" s="147">
        <v>0</v>
      </c>
      <c r="D126" s="148">
        <v>0</v>
      </c>
      <c r="E126" s="149">
        <v>0</v>
      </c>
      <c r="F126" s="147">
        <v>0</v>
      </c>
      <c r="G126" s="148">
        <v>0</v>
      </c>
      <c r="H126" s="149">
        <v>0</v>
      </c>
    </row>
    <row r="127" spans="1:8" x14ac:dyDescent="0.25">
      <c r="A127" s="106" t="s">
        <v>250</v>
      </c>
      <c r="B127" s="92"/>
      <c r="C127" s="150">
        <v>1700472.52</v>
      </c>
      <c r="D127" s="150">
        <v>1704811.39</v>
      </c>
      <c r="E127" s="150">
        <v>1715832.1</v>
      </c>
      <c r="F127" s="150">
        <v>19617818.23</v>
      </c>
      <c r="G127" s="150">
        <v>19727496.98</v>
      </c>
      <c r="H127" s="150">
        <v>19842655.700000003</v>
      </c>
    </row>
    <row r="128" spans="1:8" x14ac:dyDescent="0.25">
      <c r="A128" s="91"/>
      <c r="B128" s="92"/>
      <c r="C128" s="147"/>
      <c r="D128" s="148"/>
      <c r="E128" s="149"/>
      <c r="F128" s="147"/>
      <c r="G128" s="148"/>
      <c r="H128" s="149"/>
    </row>
    <row r="129" spans="1:8" x14ac:dyDescent="0.25">
      <c r="A129" s="108" t="s">
        <v>303</v>
      </c>
      <c r="B129" s="92" t="s">
        <v>251</v>
      </c>
      <c r="C129" s="147">
        <v>0</v>
      </c>
      <c r="D129" s="148">
        <v>0</v>
      </c>
      <c r="E129" s="149">
        <v>0</v>
      </c>
      <c r="F129" s="147">
        <v>0</v>
      </c>
      <c r="G129" s="148">
        <v>0</v>
      </c>
      <c r="H129" s="149">
        <v>0</v>
      </c>
    </row>
    <row r="130" spans="1:8" x14ac:dyDescent="0.25">
      <c r="A130" s="91"/>
      <c r="B130" s="92"/>
      <c r="C130" s="147"/>
      <c r="D130" s="148"/>
      <c r="E130" s="149"/>
      <c r="F130" s="147"/>
      <c r="G130" s="148"/>
      <c r="H130" s="149"/>
    </row>
    <row r="131" spans="1:8" x14ac:dyDescent="0.25">
      <c r="A131" s="106" t="s">
        <v>252</v>
      </c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93" t="s">
        <v>253</v>
      </c>
      <c r="B132" s="94" t="s">
        <v>254</v>
      </c>
      <c r="C132" s="154">
        <v>300239.86</v>
      </c>
      <c r="D132" s="155">
        <v>339380.93</v>
      </c>
      <c r="E132" s="159">
        <v>352233.96</v>
      </c>
      <c r="F132" s="154">
        <v>3914315.46</v>
      </c>
      <c r="G132" s="155">
        <v>3896234.3500000006</v>
      </c>
      <c r="H132" s="156">
        <v>3898522.63</v>
      </c>
    </row>
    <row r="133" spans="1:8" x14ac:dyDescent="0.25">
      <c r="A133" s="91"/>
      <c r="B133" s="92"/>
      <c r="C133" s="147"/>
      <c r="D133" s="148"/>
      <c r="E133" s="149"/>
      <c r="F133" s="147"/>
      <c r="G133" s="148"/>
      <c r="H133" s="149"/>
    </row>
    <row r="134" spans="1:8" x14ac:dyDescent="0.25">
      <c r="A134" s="106" t="s">
        <v>255</v>
      </c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93" t="s">
        <v>256</v>
      </c>
      <c r="B135" s="94" t="s">
        <v>257</v>
      </c>
      <c r="C135" s="147">
        <v>30848.959999999999</v>
      </c>
      <c r="D135" s="148">
        <v>-546430.63</v>
      </c>
      <c r="E135" s="149">
        <v>-649459.75</v>
      </c>
      <c r="F135" s="147">
        <v>3502274.25</v>
      </c>
      <c r="G135" s="148">
        <v>3373552.18</v>
      </c>
      <c r="H135" s="149">
        <v>3512327.91</v>
      </c>
    </row>
    <row r="136" spans="1:8" x14ac:dyDescent="0.25">
      <c r="A136" s="93" t="s">
        <v>256</v>
      </c>
      <c r="B136" s="94" t="s">
        <v>258</v>
      </c>
      <c r="C136" s="147">
        <v>0</v>
      </c>
      <c r="D136" s="148">
        <v>0</v>
      </c>
      <c r="E136" s="149">
        <v>0</v>
      </c>
      <c r="F136" s="147">
        <v>0</v>
      </c>
      <c r="G136" s="148">
        <v>0</v>
      </c>
      <c r="H136" s="149">
        <v>0</v>
      </c>
    </row>
    <row r="137" spans="1:8" x14ac:dyDescent="0.25">
      <c r="A137" s="93" t="s">
        <v>259</v>
      </c>
      <c r="B137" s="94" t="s">
        <v>260</v>
      </c>
      <c r="C137" s="147">
        <v>326916.09999999998</v>
      </c>
      <c r="D137" s="148">
        <v>337495.3</v>
      </c>
      <c r="E137" s="149">
        <v>90515.1</v>
      </c>
      <c r="F137" s="147">
        <v>2176159.15</v>
      </c>
      <c r="G137" s="148">
        <v>2609271.94</v>
      </c>
      <c r="H137" s="149">
        <v>2538869.7199999997</v>
      </c>
    </row>
    <row r="138" spans="1:8" x14ac:dyDescent="0.25">
      <c r="A138" s="93" t="s">
        <v>259</v>
      </c>
      <c r="B138" s="94" t="s">
        <v>261</v>
      </c>
      <c r="C138" s="147">
        <v>0</v>
      </c>
      <c r="D138" s="148">
        <v>0</v>
      </c>
      <c r="E138" s="149">
        <v>0</v>
      </c>
      <c r="F138" s="147">
        <v>0</v>
      </c>
      <c r="G138" s="148">
        <v>0</v>
      </c>
      <c r="H138" s="149">
        <v>0</v>
      </c>
    </row>
    <row r="139" spans="1:8" x14ac:dyDescent="0.25">
      <c r="A139" s="93" t="s">
        <v>262</v>
      </c>
      <c r="B139" s="94" t="s">
        <v>263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264</v>
      </c>
      <c r="B140" s="94" t="s">
        <v>265</v>
      </c>
      <c r="C140" s="147">
        <v>-2735.26</v>
      </c>
      <c r="D140" s="148">
        <v>-2735.25</v>
      </c>
      <c r="E140" s="149">
        <v>-2735.26</v>
      </c>
      <c r="F140" s="147">
        <v>-35689.390000000007</v>
      </c>
      <c r="G140" s="148">
        <v>-35266.120000000003</v>
      </c>
      <c r="H140" s="149">
        <v>-35112.700000000004</v>
      </c>
    </row>
    <row r="141" spans="1:8" x14ac:dyDescent="0.25">
      <c r="A141" s="106" t="s">
        <v>266</v>
      </c>
      <c r="B141" s="92"/>
      <c r="C141" s="150">
        <v>355029.8</v>
      </c>
      <c r="D141" s="150">
        <v>-211670.58000000002</v>
      </c>
      <c r="E141" s="150">
        <v>-561679.91</v>
      </c>
      <c r="F141" s="150">
        <v>5642744.0100000007</v>
      </c>
      <c r="G141" s="150">
        <v>5947558</v>
      </c>
      <c r="H141" s="152">
        <v>6016084.9299999997</v>
      </c>
    </row>
    <row r="142" spans="1:8" x14ac:dyDescent="0.25">
      <c r="A142" s="106" t="s">
        <v>267</v>
      </c>
      <c r="B142" s="92"/>
      <c r="C142" s="147">
        <v>5463746.0299999993</v>
      </c>
      <c r="D142" s="147">
        <v>5098264.33</v>
      </c>
      <c r="E142" s="147">
        <v>5074028.0799999991</v>
      </c>
      <c r="F142" s="147">
        <v>70951071.400000006</v>
      </c>
      <c r="G142" s="147">
        <v>71282313.440000013</v>
      </c>
      <c r="H142" s="148">
        <v>71569950.570000008</v>
      </c>
    </row>
    <row r="143" spans="1:8" ht="15.75" thickBot="1" x14ac:dyDescent="0.3">
      <c r="A143" s="113" t="s">
        <v>268</v>
      </c>
      <c r="B143" s="114"/>
      <c r="C143" s="160">
        <v>1440052.3100000015</v>
      </c>
      <c r="D143" s="160">
        <v>306289.41000000108</v>
      </c>
      <c r="E143" s="160">
        <v>-411105.66999999899</v>
      </c>
      <c r="F143" s="160">
        <v>19142806.179999977</v>
      </c>
      <c r="G143" s="160">
        <v>19790019.709999979</v>
      </c>
      <c r="H143" s="161">
        <v>19920643.530000001</v>
      </c>
    </row>
    <row r="144" spans="1:8" ht="15.75" thickTop="1" x14ac:dyDescent="0.25">
      <c r="A144" s="91"/>
      <c r="B144" s="115"/>
      <c r="C144" s="139"/>
      <c r="D144" s="139"/>
      <c r="E144" s="139"/>
      <c r="F144" s="139"/>
      <c r="G144" s="139"/>
      <c r="H144" s="139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P40"/>
  <sheetViews>
    <sheetView topLeftCell="A4" zoomScale="120" zoomScaleNormal="120" workbookViewId="0">
      <selection activeCell="E25" sqref="E25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5" t="s">
        <v>296</v>
      </c>
      <c r="C1" s="195"/>
      <c r="D1" s="195"/>
      <c r="E1" s="195"/>
      <c r="I1" s="195" t="s">
        <v>297</v>
      </c>
      <c r="J1" s="195"/>
      <c r="K1" s="195"/>
      <c r="L1" s="195"/>
      <c r="M1" s="195"/>
      <c r="N1" s="195"/>
      <c r="O1" s="195"/>
      <c r="P1" s="195"/>
    </row>
    <row r="2" spans="2:16" x14ac:dyDescent="0.2">
      <c r="B2" s="98"/>
      <c r="I2" s="142"/>
      <c r="J2" s="142"/>
      <c r="N2" s="136" t="str">
        <f>+C4</f>
        <v>April</v>
      </c>
      <c r="O2" s="136" t="str">
        <f>+D4</f>
        <v>May</v>
      </c>
      <c r="P2" s="136" t="str">
        <f>+E4</f>
        <v>June</v>
      </c>
    </row>
    <row r="3" spans="2:16" x14ac:dyDescent="0.2">
      <c r="B3" s="99"/>
      <c r="I3" s="196" t="s">
        <v>299</v>
      </c>
      <c r="J3" s="196"/>
      <c r="K3" s="196"/>
      <c r="L3" s="196"/>
      <c r="M3" s="196"/>
      <c r="N3" s="196"/>
      <c r="O3" s="196"/>
      <c r="P3" s="196"/>
    </row>
    <row r="4" spans="2:16" x14ac:dyDescent="0.2">
      <c r="B4" s="100" t="s">
        <v>271</v>
      </c>
      <c r="C4" s="137" t="s">
        <v>317</v>
      </c>
      <c r="D4" s="137" t="s">
        <v>68</v>
      </c>
      <c r="E4" s="137" t="s">
        <v>318</v>
      </c>
      <c r="I4" s="101" t="s">
        <v>9</v>
      </c>
      <c r="J4" s="101" t="s">
        <v>285</v>
      </c>
      <c r="K4" s="172"/>
      <c r="L4" s="172"/>
      <c r="M4" s="172"/>
      <c r="N4" s="173">
        <v>10014817</v>
      </c>
      <c r="O4" s="173">
        <v>5997311</v>
      </c>
      <c r="P4" s="173">
        <v>1727370</v>
      </c>
    </row>
    <row r="5" spans="2:16" x14ac:dyDescent="0.2">
      <c r="I5" s="102"/>
      <c r="J5" s="101" t="s">
        <v>286</v>
      </c>
      <c r="K5" s="172"/>
      <c r="L5" s="172"/>
      <c r="M5" s="172"/>
      <c r="N5" s="173">
        <v>7470189</v>
      </c>
      <c r="O5" s="173">
        <v>5136907</v>
      </c>
      <c r="P5" s="173">
        <v>2449793</v>
      </c>
    </row>
    <row r="6" spans="2:16" x14ac:dyDescent="0.2">
      <c r="B6" s="100" t="s">
        <v>272</v>
      </c>
      <c r="C6" s="167">
        <v>711720815.71000004</v>
      </c>
      <c r="D6" s="167">
        <v>716627112.38999999</v>
      </c>
      <c r="E6" s="167">
        <v>719845264.88</v>
      </c>
      <c r="I6" s="102"/>
      <c r="J6" s="101" t="s">
        <v>287</v>
      </c>
      <c r="K6" s="172"/>
      <c r="L6" s="172"/>
      <c r="M6" s="172"/>
      <c r="N6" s="173">
        <v>1187261</v>
      </c>
      <c r="O6" s="173">
        <v>1017214</v>
      </c>
      <c r="P6" s="173">
        <v>969855</v>
      </c>
    </row>
    <row r="7" spans="2:16" x14ac:dyDescent="0.2">
      <c r="B7" s="100" t="s">
        <v>273</v>
      </c>
      <c r="C7" s="168">
        <v>-358722901.61000001</v>
      </c>
      <c r="D7" s="168">
        <v>-360160681.88</v>
      </c>
      <c r="E7" s="168">
        <v>-361741386.44999999</v>
      </c>
      <c r="I7" s="102"/>
      <c r="J7" s="101" t="s">
        <v>288</v>
      </c>
      <c r="K7" s="172"/>
      <c r="L7" s="172"/>
      <c r="M7" s="172"/>
      <c r="N7" s="173">
        <v>215195</v>
      </c>
      <c r="O7" s="173">
        <v>163812</v>
      </c>
      <c r="P7" s="173">
        <v>116861</v>
      </c>
    </row>
    <row r="8" spans="2:16" x14ac:dyDescent="0.2">
      <c r="B8" s="100" t="s">
        <v>274</v>
      </c>
      <c r="C8" s="167">
        <f>+C6+C7</f>
        <v>352997914.10000002</v>
      </c>
      <c r="D8" s="167">
        <f>+D6+D7</f>
        <v>356466430.50999999</v>
      </c>
      <c r="E8" s="167">
        <f>+E6+E7</f>
        <v>358103878.43000001</v>
      </c>
      <c r="I8" s="102"/>
      <c r="J8" s="101" t="s">
        <v>289</v>
      </c>
      <c r="K8" s="172"/>
      <c r="L8" s="172"/>
      <c r="M8" s="172"/>
      <c r="N8" s="173">
        <v>52239986</v>
      </c>
      <c r="O8" s="173">
        <v>42469938</v>
      </c>
      <c r="P8" s="173">
        <v>43587666</v>
      </c>
    </row>
    <row r="9" spans="2:16" x14ac:dyDescent="0.2">
      <c r="B9" s="100" t="s">
        <v>275</v>
      </c>
      <c r="C9" s="167">
        <v>-3890533.49</v>
      </c>
      <c r="D9" s="167">
        <v>-3858539.6700000004</v>
      </c>
      <c r="E9" s="167">
        <v>-3844438.1300000004</v>
      </c>
      <c r="I9" s="172"/>
      <c r="J9" s="172"/>
      <c r="K9" s="172"/>
      <c r="L9" s="172"/>
      <c r="M9" s="172"/>
      <c r="N9" s="173"/>
      <c r="O9" s="173"/>
      <c r="P9" s="173"/>
    </row>
    <row r="10" spans="2:16" x14ac:dyDescent="0.2">
      <c r="B10" s="100" t="s">
        <v>276</v>
      </c>
      <c r="C10" s="167">
        <v>0</v>
      </c>
      <c r="D10" s="167">
        <v>0</v>
      </c>
      <c r="E10" s="167"/>
      <c r="I10" s="101" t="s">
        <v>290</v>
      </c>
      <c r="J10" s="101" t="s">
        <v>285</v>
      </c>
      <c r="K10" s="172"/>
      <c r="L10" s="172"/>
      <c r="M10" s="172"/>
      <c r="N10" s="173">
        <v>127902997</v>
      </c>
      <c r="O10" s="173">
        <v>130166608</v>
      </c>
      <c r="P10" s="173">
        <v>128719890</v>
      </c>
    </row>
    <row r="11" spans="2:16" x14ac:dyDescent="0.2">
      <c r="B11" s="100" t="s">
        <v>277</v>
      </c>
      <c r="C11" s="168">
        <v>-75668802.969999999</v>
      </c>
      <c r="D11" s="168">
        <v>-75609642.140000001</v>
      </c>
      <c r="E11" s="168">
        <v>-75568875.099999994</v>
      </c>
      <c r="I11" s="102"/>
      <c r="J11" s="101" t="s">
        <v>286</v>
      </c>
      <c r="K11" s="172"/>
      <c r="L11" s="172"/>
      <c r="M11" s="172"/>
      <c r="N11" s="173">
        <v>99554677</v>
      </c>
      <c r="O11" s="173">
        <v>101239060</v>
      </c>
      <c r="P11" s="173">
        <v>100673050</v>
      </c>
    </row>
    <row r="12" spans="2:16" x14ac:dyDescent="0.2">
      <c r="B12" s="100" t="s">
        <v>278</v>
      </c>
      <c r="C12" s="167">
        <f>SUM(C8:C11)</f>
        <v>273438577.63999999</v>
      </c>
      <c r="D12" s="167">
        <f>SUM(D8:D11)</f>
        <v>276998248.69999999</v>
      </c>
      <c r="E12" s="167">
        <f>SUM(E8:E11)</f>
        <v>278690565.20000005</v>
      </c>
      <c r="I12" s="102"/>
      <c r="J12" s="101" t="s">
        <v>287</v>
      </c>
      <c r="K12" s="172"/>
      <c r="L12" s="172"/>
      <c r="M12" s="172"/>
      <c r="N12" s="173">
        <v>14883594</v>
      </c>
      <c r="O12" s="173">
        <v>15134572</v>
      </c>
      <c r="P12" s="173">
        <v>15275044</v>
      </c>
    </row>
    <row r="13" spans="2:16" x14ac:dyDescent="0.2">
      <c r="B13" s="100" t="s">
        <v>279</v>
      </c>
      <c r="C13" s="168">
        <v>9296911.6397600006</v>
      </c>
      <c r="D13" s="168">
        <v>7783650.78847</v>
      </c>
      <c r="E13" s="168">
        <v>6298406.7735200003</v>
      </c>
      <c r="I13" s="102"/>
      <c r="J13" s="101" t="s">
        <v>288</v>
      </c>
      <c r="K13" s="172"/>
      <c r="L13" s="172"/>
      <c r="M13" s="172"/>
      <c r="N13" s="173">
        <v>3861545</v>
      </c>
      <c r="O13" s="173">
        <v>3785877</v>
      </c>
      <c r="P13" s="173">
        <v>3707231</v>
      </c>
    </row>
    <row r="14" spans="2:16" ht="13.5" thickBot="1" x14ac:dyDescent="0.25">
      <c r="B14" s="98" t="s">
        <v>280</v>
      </c>
      <c r="C14" s="134">
        <f>+C13+C12</f>
        <v>282735489.27976</v>
      </c>
      <c r="D14" s="134">
        <f>+D13+D12</f>
        <v>284781899.48846996</v>
      </c>
      <c r="E14" s="134">
        <f>+E13+E12</f>
        <v>284988971.97352004</v>
      </c>
      <c r="I14" s="102"/>
      <c r="J14" s="101" t="s">
        <v>289</v>
      </c>
      <c r="K14" s="172"/>
      <c r="L14" s="172"/>
      <c r="M14" s="172"/>
      <c r="N14" s="173">
        <v>728955027</v>
      </c>
      <c r="O14" s="173">
        <v>720167863</v>
      </c>
      <c r="P14" s="173">
        <v>707666294</v>
      </c>
    </row>
    <row r="15" spans="2:16" ht="13.5" thickTop="1" x14ac:dyDescent="0.2">
      <c r="B15" s="95"/>
      <c r="C15" s="169"/>
      <c r="D15" s="169"/>
      <c r="E15" s="169"/>
      <c r="I15" s="172"/>
      <c r="J15" s="172"/>
      <c r="K15" s="172"/>
      <c r="L15" s="172"/>
      <c r="M15" s="172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72"/>
      <c r="J16" s="172"/>
      <c r="K16" s="172"/>
      <c r="L16" s="172"/>
      <c r="M16" s="172"/>
      <c r="N16" s="172"/>
      <c r="O16" s="172"/>
      <c r="P16" s="172"/>
    </row>
    <row r="17" spans="2:16" x14ac:dyDescent="0.2">
      <c r="B17" s="95"/>
      <c r="C17" s="169"/>
      <c r="D17" s="169"/>
      <c r="E17" s="169"/>
      <c r="I17" s="197" t="s">
        <v>298</v>
      </c>
      <c r="J17" s="197"/>
      <c r="K17" s="197"/>
      <c r="L17" s="197"/>
      <c r="M17" s="197"/>
      <c r="N17" s="197"/>
      <c r="O17" s="197"/>
      <c r="P17" s="197"/>
    </row>
    <row r="18" spans="2:16" x14ac:dyDescent="0.2">
      <c r="B18" s="100" t="s">
        <v>272</v>
      </c>
      <c r="C18" s="167">
        <f>AVERAGE(C6,710316837)</f>
        <v>711018826.35500002</v>
      </c>
      <c r="D18" s="167">
        <f>AVERAGE(C6,D6)</f>
        <v>714173964.04999995</v>
      </c>
      <c r="E18" s="167">
        <f>AVERAGE(D6,E6)</f>
        <v>718236188.63499999</v>
      </c>
      <c r="I18" s="172"/>
      <c r="J18" s="172"/>
      <c r="K18" s="172"/>
      <c r="L18" s="172"/>
      <c r="M18" s="172"/>
      <c r="N18" s="172"/>
      <c r="O18" s="172"/>
      <c r="P18" s="172"/>
    </row>
    <row r="19" spans="2:16" x14ac:dyDescent="0.2">
      <c r="B19" s="100" t="s">
        <v>273</v>
      </c>
      <c r="C19" s="168">
        <f>AVERAGE(C7,-357293524)</f>
        <v>-358008212.80500001</v>
      </c>
      <c r="D19" s="168">
        <f>AVERAGE(C7,D7)</f>
        <v>-359441791.745</v>
      </c>
      <c r="E19" s="168">
        <f>AVERAGE(D7,E7)</f>
        <v>-360951034.16499996</v>
      </c>
      <c r="I19" s="172"/>
      <c r="J19" s="101" t="s">
        <v>291</v>
      </c>
      <c r="K19" s="172"/>
      <c r="L19" s="172"/>
      <c r="M19" s="172"/>
      <c r="N19" s="173">
        <v>184449</v>
      </c>
      <c r="O19" s="173">
        <v>184099</v>
      </c>
      <c r="P19" s="173">
        <v>183698</v>
      </c>
    </row>
    <row r="20" spans="2:16" x14ac:dyDescent="0.2">
      <c r="B20" s="100" t="s">
        <v>274</v>
      </c>
      <c r="C20" s="167">
        <f>+C19+C18</f>
        <v>353010613.55000001</v>
      </c>
      <c r="D20" s="167">
        <f>+D19+D18</f>
        <v>354732172.30499995</v>
      </c>
      <c r="E20" s="167">
        <f>+E19+E18</f>
        <v>357285154.47000003</v>
      </c>
      <c r="I20" s="172"/>
      <c r="J20" s="101" t="s">
        <v>292</v>
      </c>
      <c r="K20" s="172"/>
      <c r="L20" s="172"/>
      <c r="M20" s="172"/>
      <c r="N20" s="173">
        <v>25902</v>
      </c>
      <c r="O20" s="173">
        <v>25848</v>
      </c>
      <c r="P20" s="173">
        <v>25727</v>
      </c>
    </row>
    <row r="21" spans="2:16" x14ac:dyDescent="0.2">
      <c r="B21" s="100" t="s">
        <v>275</v>
      </c>
      <c r="C21" s="167">
        <f>AVERAGE(C9,-3912003)</f>
        <v>-3901268.2450000001</v>
      </c>
      <c r="D21" s="167">
        <f>AVERAGE(C9,D9)</f>
        <v>-3874536.58</v>
      </c>
      <c r="E21" s="167">
        <f>AVERAGE(D9,E9)</f>
        <v>-3851488.9000000004</v>
      </c>
      <c r="I21" s="172"/>
      <c r="J21" s="101" t="s">
        <v>293</v>
      </c>
      <c r="K21" s="172"/>
      <c r="L21" s="172"/>
      <c r="M21" s="172"/>
      <c r="N21" s="173">
        <v>473</v>
      </c>
      <c r="O21" s="173">
        <v>473</v>
      </c>
      <c r="P21" s="173">
        <v>470</v>
      </c>
    </row>
    <row r="22" spans="2:16" x14ac:dyDescent="0.2">
      <c r="B22" s="100" t="s">
        <v>276</v>
      </c>
      <c r="C22" s="167">
        <v>0</v>
      </c>
      <c r="D22" s="167">
        <v>0</v>
      </c>
      <c r="E22" s="167">
        <v>0</v>
      </c>
      <c r="I22" s="172"/>
      <c r="J22" s="101" t="s">
        <v>294</v>
      </c>
      <c r="K22" s="172"/>
      <c r="L22" s="172"/>
      <c r="M22" s="172"/>
      <c r="N22" s="173">
        <v>10</v>
      </c>
      <c r="O22" s="173">
        <v>9</v>
      </c>
      <c r="P22" s="173">
        <v>9</v>
      </c>
    </row>
    <row r="23" spans="2:16" x14ac:dyDescent="0.2">
      <c r="B23" s="100" t="s">
        <v>277</v>
      </c>
      <c r="C23" s="168">
        <f>+C11</f>
        <v>-75668802.969999999</v>
      </c>
      <c r="D23" s="168">
        <f>+D11</f>
        <v>-75609642.140000001</v>
      </c>
      <c r="E23" s="168">
        <f>+E11</f>
        <v>-75568875.099999994</v>
      </c>
      <c r="I23" s="172"/>
      <c r="J23" s="101" t="s">
        <v>295</v>
      </c>
      <c r="K23" s="172"/>
      <c r="L23" s="172"/>
      <c r="M23" s="172"/>
      <c r="N23" s="173">
        <v>207</v>
      </c>
      <c r="O23" s="173">
        <v>207</v>
      </c>
      <c r="P23" s="173">
        <v>207</v>
      </c>
    </row>
    <row r="24" spans="2:16" x14ac:dyDescent="0.2">
      <c r="B24" s="100" t="s">
        <v>278</v>
      </c>
      <c r="C24" s="167">
        <f>SUM(C20:C23)</f>
        <v>273440542.33500004</v>
      </c>
      <c r="D24" s="167">
        <f>SUM(D20:D23)</f>
        <v>275247993.58499998</v>
      </c>
      <c r="E24" s="167">
        <f>SUM(E20:E23)</f>
        <v>277864790.47000003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8">
        <f>AVERAGE(C13,10935334)</f>
        <v>10116122.819880001</v>
      </c>
      <c r="D25" s="168">
        <f>AVERAGE(C13,D13)</f>
        <v>8540281.2141150013</v>
      </c>
      <c r="E25" s="168">
        <f>AVERAGE(D13,E13)</f>
        <v>7041028.7809950002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283556665.15488005</v>
      </c>
      <c r="D26" s="134">
        <f>+D25+D24</f>
        <v>283788274.799115</v>
      </c>
      <c r="E26" s="134">
        <f>+E25+E24</f>
        <v>284905819.25099504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9"/>
      <c r="D28" s="169"/>
      <c r="E28" s="169"/>
      <c r="N28" s="1"/>
      <c r="O28" s="1"/>
      <c r="P28" s="1"/>
    </row>
    <row r="29" spans="2:16" x14ac:dyDescent="0.2">
      <c r="B29" s="95"/>
      <c r="C29" s="169"/>
      <c r="D29" s="169"/>
      <c r="E29" s="169"/>
      <c r="N29" s="1"/>
      <c r="O29" s="1"/>
      <c r="P29" s="1"/>
    </row>
    <row r="30" spans="2:16" x14ac:dyDescent="0.2">
      <c r="B30" s="100" t="s">
        <v>272</v>
      </c>
      <c r="C30" s="170">
        <v>691642313.38</v>
      </c>
      <c r="D30" s="170">
        <v>695352569.44500005</v>
      </c>
      <c r="E30" s="135">
        <v>699238296.11166668</v>
      </c>
      <c r="N30" s="1"/>
      <c r="O30" s="1"/>
      <c r="P30" s="1"/>
    </row>
    <row r="31" spans="2:16" x14ac:dyDescent="0.2">
      <c r="B31" s="100" t="s">
        <v>273</v>
      </c>
      <c r="C31" s="171">
        <v>-350328426.50708336</v>
      </c>
      <c r="D31" s="171">
        <v>-351702223.38583332</v>
      </c>
      <c r="E31" s="168">
        <v>-353097809.70458335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341313886.87291664</v>
      </c>
      <c r="D32" s="135">
        <f>+D31+D30</f>
        <v>343650346.05916673</v>
      </c>
      <c r="E32" s="135">
        <f>+E31+E30</f>
        <v>346140486.40708333</v>
      </c>
    </row>
    <row r="33" spans="2:5" x14ac:dyDescent="0.2">
      <c r="B33" s="100" t="s">
        <v>275</v>
      </c>
      <c r="C33" s="170">
        <v>-3893272.8291666671</v>
      </c>
      <c r="D33" s="135">
        <v>-3922011.3941666665</v>
      </c>
      <c r="E33" s="170">
        <v>-3952944.1195833334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71">
        <v>-74411706.492916659</v>
      </c>
      <c r="D35" s="168">
        <v>-74620047.091666669</v>
      </c>
      <c r="E35" s="171">
        <v>-74823790.436666682</v>
      </c>
    </row>
    <row r="36" spans="2:5" x14ac:dyDescent="0.2">
      <c r="B36" s="100" t="s">
        <v>278</v>
      </c>
      <c r="C36" s="135">
        <f>SUM(C32:C35)</f>
        <v>263008907.55083334</v>
      </c>
      <c r="D36" s="135">
        <f>SUM(D32:D35)</f>
        <v>265108287.57333341</v>
      </c>
      <c r="E36" s="135">
        <f>SUM(E32:E35)</f>
        <v>267363751.85083336</v>
      </c>
    </row>
    <row r="37" spans="2:5" x14ac:dyDescent="0.2">
      <c r="B37" s="100" t="s">
        <v>279</v>
      </c>
      <c r="C37" s="170">
        <v>8942302.856728334</v>
      </c>
      <c r="D37" s="168">
        <v>7449542.8808106687</v>
      </c>
      <c r="E37" s="170">
        <v>6042420.7918288335</v>
      </c>
    </row>
    <row r="38" spans="2:5" ht="13.5" thickBot="1" x14ac:dyDescent="0.25">
      <c r="B38" s="98" t="s">
        <v>284</v>
      </c>
      <c r="C38" s="134">
        <f>+C37+C36</f>
        <v>271951210.40756166</v>
      </c>
      <c r="D38" s="140">
        <f>+D37+D36</f>
        <v>272557830.45414406</v>
      </c>
      <c r="E38" s="140">
        <f>+E37+E36</f>
        <v>273406172.64266217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C0340F21BA024293603239DFBFFD68" ma:contentTypeVersion="104" ma:contentTypeDescription="" ma:contentTypeScope="" ma:versionID="efd81e7a25c6e6c34b868204c4b19b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2017-08-15T07:00:00+00:00</OpenedDate>
    <Date1 xmlns="dc463f71-b30c-4ab2-9473-d307f9d35888">2017-08-15T07:00:00+00:00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170894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2FD97AF-71EE-408A-BD17-D981EADCC5D6}"/>
</file>

<file path=customXml/itemProps2.xml><?xml version="1.0" encoding="utf-8"?>
<ds:datastoreItem xmlns:ds="http://schemas.openxmlformats.org/officeDocument/2006/customXml" ds:itemID="{A9578A28-5F61-4611-8A6A-80D14E29C13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EF6F59-C6A5-4238-96BF-CC413C006C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3A8363-B560-46BA-8CD8-4153F16AF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Huey, Lorilyn (UTC)</cp:lastModifiedBy>
  <cp:lastPrinted>2017-08-14T15:18:55Z</cp:lastPrinted>
  <dcterms:created xsi:type="dcterms:W3CDTF">2004-02-03T00:32:55Z</dcterms:created>
  <dcterms:modified xsi:type="dcterms:W3CDTF">2017-08-15T17:21:50Z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0x0101006E56B4D1795A2E4DB2F0B01679ED314A0029C0340F21BA024293603239DFBFFD68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