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2"/>
  </bookViews>
  <sheets>
    <sheet name="Exhibit 4" sheetId="20" r:id="rId1"/>
    <sheet name="Cover" sheetId="19" r:id="rId2"/>
    <sheet name="PriorYearBalanceSheet" sheetId="2" r:id="rId3"/>
    <sheet name="CurrentYearBalanceSheet " sheetId="12" r:id="rId4"/>
    <sheet name="BalanceSheet(Summary)" sheetId="5" r:id="rId5"/>
    <sheet name="RateBase " sheetId="18" r:id="rId6"/>
    <sheet name="AccessLines" sheetId="8" r:id="rId7"/>
    <sheet name="PriorYearIncomeStmt" sheetId="1" r:id="rId8"/>
    <sheet name="CurrentYearIncomeStmt " sheetId="13" r:id="rId9"/>
    <sheet name="IncomeStmtSummary" sheetId="10" r:id="rId10"/>
    <sheet name="AccessRevDetail" sheetId="3" r:id="rId11"/>
    <sheet name="OutofPeriodAdj" sheetId="17" r:id="rId12"/>
    <sheet name="RORNonSCorp" sheetId="16" r:id="rId13"/>
  </sheets>
  <externalReferences>
    <externalReference r:id="rId14"/>
  </externalReferences>
  <definedNames>
    <definedName name="_Fill" localSheetId="5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>255</definedName>
    <definedName name="_Order2">255</definedName>
    <definedName name="_Sort" localSheetId="5" hidden="1">#REF!</definedName>
    <definedName name="_Sort" hidden="1">#REF!</definedName>
    <definedName name="AccountSeries" localSheetId="5">#REF!</definedName>
    <definedName name="AccountSeries">#REF!</definedName>
    <definedName name="ALin11" localSheetId="5">#REF!</definedName>
    <definedName name="ALin11">#REF!</definedName>
    <definedName name="CompanyName" localSheetId="5">#REF!</definedName>
    <definedName name="CompanyName">#REF!</definedName>
    <definedName name="DAN" localSheetId="5" hidden="1">#REF!</definedName>
    <definedName name="DAN" hidden="1">#REF!</definedName>
    <definedName name="ELin1" localSheetId="5">#REF!</definedName>
    <definedName name="ELin1">#REF!</definedName>
    <definedName name="ELin10" localSheetId="5">#REF!</definedName>
    <definedName name="ELin10">#REF!</definedName>
    <definedName name="ELin2" localSheetId="5">#REF!</definedName>
    <definedName name="ELin2">#REF!</definedName>
    <definedName name="ELin3" localSheetId="5">#REF!</definedName>
    <definedName name="ELin3">#REF!</definedName>
    <definedName name="ELin4" localSheetId="5">#REF!</definedName>
    <definedName name="ELin4">#REF!</definedName>
    <definedName name="ELin5" localSheetId="5">#REF!</definedName>
    <definedName name="ELin5">#REF!</definedName>
    <definedName name="ELin6" localSheetId="5">#REF!</definedName>
    <definedName name="ELin6">#REF!</definedName>
    <definedName name="ELin7" localSheetId="5">#REF!</definedName>
    <definedName name="ELin7">#REF!</definedName>
    <definedName name="ELin8" localSheetId="5">#REF!</definedName>
    <definedName name="ELin8">#REF!</definedName>
    <definedName name="ELin9" localSheetId="5">#REF!</definedName>
    <definedName name="ELin9">#REF!</definedName>
    <definedName name="End_Bal" localSheetId="5">#REF!</definedName>
    <definedName name="End_Bal">#REF!</definedName>
    <definedName name="ForeAcc" localSheetId="5">#REF!</definedName>
    <definedName name="ForeAcc">#REF!</definedName>
    <definedName name="ForecastAgg" localSheetId="5">#REF!</definedName>
    <definedName name="ForecastAgg">#REF!</definedName>
    <definedName name="ForeMatrix" localSheetId="5">#REF!</definedName>
    <definedName name="ForeMatrix">#REF!</definedName>
    <definedName name="Full_Print" localSheetId="5">#REF!</definedName>
    <definedName name="Full_Print">#REF!</definedName>
    <definedName name="Interest_Rate" localSheetId="5">#REF!</definedName>
    <definedName name="Interest_Rate">#REF!</definedName>
    <definedName name="Last_Row">#N/A</definedName>
    <definedName name="Loan_Amount" localSheetId="5">#REF!</definedName>
    <definedName name="Loan_Amount">#REF!</definedName>
    <definedName name="Loan_Start" localSheetId="5">#REF!</definedName>
    <definedName name="Loan_Start">#REF!</definedName>
    <definedName name="Loan_Years" localSheetId="5">#REF!</definedName>
    <definedName name="Loan_Years">#REF!</definedName>
    <definedName name="Ma2InpVer" localSheetId="5">#REF!</definedName>
    <definedName name="Ma2InpVer">#REF!</definedName>
    <definedName name="OperationalMode" localSheetId="5">#REF!</definedName>
    <definedName name="OperationalMode">#REF!</definedName>
    <definedName name="StudyArea" localSheetId="5">#REF!</definedName>
    <definedName name="StudyArea">#REF!</definedName>
    <definedName name="StudyYearsNoPY">'[1]Trial Balance'!$K$6:$U$6</definedName>
    <definedName name="Year" localSheetId="5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D26" i="1" l="1"/>
  <c r="D26" i="13"/>
  <c r="A3" i="12" l="1"/>
  <c r="D14" i="2" l="1"/>
  <c r="A3" i="5" l="1"/>
  <c r="I35" i="12" l="1"/>
  <c r="G35" i="5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<sst xmlns="http://schemas.openxmlformats.org/spreadsheetml/2006/main" count="631" uniqueCount="270">
  <si>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</si>
  <si>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</si>
  <si>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</si>
  <si>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</si>
  <si>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</si>
  <si>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</si>
  <si>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</si>
  <si>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</si>
  <si>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</si>
  <si>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</si>
  <si>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</si>
  <si>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</si>
  <si>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</si>
  <si>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</si>
  <si>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</si>
  <si>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</si>
  <si>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</si>
  <si>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</si>
  <si>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</si>
  <si>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</si>
  <si>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</si>
  <si>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</si>
  <si>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</si>
  <si>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</si>
  <si>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</si>
  <si>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</si>
  <si>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</si>
  <si>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</si>
  <si>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</si>
  <si>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</si>
  <si>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</si>
  <si>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</si>
  <si>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</si>
  <si>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</si>
  <si>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</si>
  <si>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</si>
  <si>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</si>
  <si>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</si>
  <si>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</si>
  <si>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</si>
  <si>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</si>
  <si>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</si>
  <si>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</si>
  <si>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</si>
  <si>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</si>
  <si>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</si>
  <si>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</si>
  <si>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</si>
  <si>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</si>
  <si>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</si>
  <si>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</si>
  <si>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</si>
  <si>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</si>
  <si>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</si>
  <si>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</si>
  <si>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</si>
  <si>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</si>
  <si>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</si>
  <si>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</si>
  <si>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</si>
  <si>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</si>
  <si>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</si>
  <si>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</si>
  <si>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</si>
  <si>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</si>
  <si>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</si>
  <si>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</si>
  <si>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</si>
  <si>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</si>
  <si>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</si>
  <si>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</si>
  <si>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</si>
  <si>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</si>
  <si>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</si>
  <si>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</si>
  <si>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</si>
  <si>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</si>
  <si>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</si>
  <si>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</si>
  <si>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</si>
  <si>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</si>
  <si>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</si>
  <si>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</si>
  <si>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</si>
  <si>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</si>
  <si>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</si>
  <si>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</si>
  <si>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</si>
  <si>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</si>
  <si>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</si>
  <si>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</si>
  <si>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</si>
  <si>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</si>
  <si>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</si>
  <si>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</si>
  <si>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</si>
  <si>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</si>
  <si>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</si>
  <si>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</si>
  <si>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</si>
  <si>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</si>
  <si>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</si>
  <si>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</si>
  <si>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</si>
  <si>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</si>
  <si>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</si>
  <si>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</si>
  <si>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</si>
  <si>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</si>
  <si>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</si>
  <si>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</si>
  <si>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</si>
  <si>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</si>
  <si>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</si>
  <si>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</si>
  <si>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</si>
  <si>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</si>
  <si>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</si>
  <si>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</si>
  <si>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</si>
  <si>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</si>
  <si>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</si>
  <si>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</si>
  <si>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</si>
  <si>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</si>
  <si>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</si>
  <si>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</si>
  <si>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</si>
  <si>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</si>
  <si>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</si>
  <si>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</si>
  <si>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</si>
  <si>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</si>
  <si>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</si>
  <si>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</si>
  <si>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</si>
  <si>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</si>
  <si>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</si>
  <si>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</si>
  <si>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</si>
  <si>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</si>
  <si>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</si>
  <si>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</si>
  <si>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</si>
  <si>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</si>
  <si>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</si>
  <si>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</si>
  <si>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</si>
  <si>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</si>
  <si>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</si>
  <si>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</si>
  <si>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</si>
  <si>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</si>
  <si>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</si>
  <si>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</si>
  <si>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</si>
  <si>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</si>
  <si>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</si>
  <si>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</si>
  <si>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</si>
  <si>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</si>
  <si>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</si>
  <si>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</si>
  <si>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</si>
  <si>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</si>
  <si>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</si>
  <si>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</si>
  <si>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</si>
  <si>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</si>
  <si>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</si>
  <si>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</si>
  <si>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</si>
  <si>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</si>
  <si>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</si>
  <si>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</si>
  <si>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</si>
  <si>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</si>
  <si>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</si>
  <si>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</si>
  <si>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</si>
  <si>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</si>
  <si>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</si>
  <si>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</si>
  <si>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</si>
  <si>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</si>
  <si>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</si>
  <si>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</si>
  <si>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</si>
  <si>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</si>
  <si>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</si>
  <si>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</si>
  <si>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</si>
  <si>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</si>
  <si>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</si>
  <si>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</si>
  <si>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</si>
  <si>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</si>
  <si>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</si>
  <si>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</si>
  <si>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</si>
  <si>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</si>
  <si>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</si>
  <si>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</si>
  <si>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</si>
  <si>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</si>
  <si>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</si>
  <si>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</si>
  <si>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</si>
  <si>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</si>
  <si>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</si>
  <si>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</si>
  <si>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</si>
  <si>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</si>
  <si>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</si>
  <si>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</si>
  <si>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</si>
  <si>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</si>
  <si>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</si>
  <si>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</si>
  <si>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</si>
  <si>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</si>
  <si>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</si>
  <si>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</si>
  <si>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</si>
  <si>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</si>
  <si>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</si>
  <si>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</si>
  <si>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</si>
  <si>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</si>
  <si>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</si>
  <si>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</si>
  <si>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</si>
  <si>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</si>
  <si>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</si>
  <si>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</si>
  <si>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</si>
  <si>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</si>
  <si>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</si>
  <si>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</si>
  <si>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</si>
  <si>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</si>
  <si>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</si>
  <si>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</si>
  <si>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</si>
  <si>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</si>
  <si>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</si>
  <si>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</si>
  <si>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</si>
  <si>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</si>
  <si>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</si>
  <si>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</si>
  <si>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</si>
  <si>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</si>
  <si>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</si>
  <si>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</si>
  <si>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</si>
  <si>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</si>
  <si>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</si>
  <si>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</si>
  <si>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</si>
  <si>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</si>
  <si>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</si>
  <si>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</si>
  <si>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</si>
  <si>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</si>
  <si>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</si>
  <si>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</si>
  <si>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</si>
  <si>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EXHIBIT 4</t>
  </si>
  <si>
    <t>McDaniel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</si>
</sst>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5" fillId="0" borderId="0" xfId="0" applyFon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tabSelected="1" workbookViewId="0"/>
  </sheetViews>
  <sheetFormatPr defaultRowHeight="14.4" x14ac:dyDescent="0.3"/>
  <sheetData>
    <row r="1" spans="5:5" ht="26.25" x14ac:dyDescent="0.4">
      <c r="E1" s="123" t="s">
        <v>268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ht="15" x14ac:dyDescent="0.25">
      <c r="B2" t="s">
        <v>152</v>
      </c>
    </row>
    <row r="3" spans="1:5" ht="15" x14ac:dyDescent="0.25">
      <c r="B3" s="57" t="str">
        <f>PriorYearBalanceSheet!A3</f>
        <v>McDaniel Telephone Company</v>
      </c>
      <c r="C3" s="65"/>
      <c r="D3" s="65"/>
    </row>
    <row r="4" spans="1:5" ht="15" x14ac:dyDescent="0.25">
      <c r="B4" s="65"/>
      <c r="C4" s="65"/>
      <c r="D4" s="65"/>
    </row>
    <row r="5" spans="1:5" ht="15" x14ac:dyDescent="0.25">
      <c r="B5" s="65"/>
      <c r="C5" s="65"/>
      <c r="D5" s="65"/>
    </row>
    <row r="6" spans="1:5" ht="15" x14ac:dyDescent="0.25">
      <c r="A6" s="6"/>
      <c r="B6" s="6"/>
      <c r="C6" s="9" t="s">
        <v>111</v>
      </c>
      <c r="D6" s="26" t="s">
        <v>111</v>
      </c>
    </row>
    <row r="7" spans="1:5" ht="1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ht="15" x14ac:dyDescent="0.25">
      <c r="A8" s="11"/>
      <c r="B8" s="11"/>
      <c r="C8" s="11">
        <v>2015</v>
      </c>
      <c r="D8" s="5">
        <v>2016</v>
      </c>
    </row>
    <row r="9" spans="1:5" ht="15" x14ac:dyDescent="0.25">
      <c r="A9" s="9">
        <v>1</v>
      </c>
      <c r="B9" s="6" t="s">
        <v>1</v>
      </c>
      <c r="C9" s="36">
        <f>PriorYearIncomeStmt!E9</f>
        <v>901130</v>
      </c>
      <c r="D9" s="41">
        <f>'CurrentYearIncomeStmt '!E9</f>
        <v>905891.83999999997</v>
      </c>
    </row>
    <row r="10" spans="1:5" ht="15" x14ac:dyDescent="0.25">
      <c r="A10" s="10">
        <v>2</v>
      </c>
      <c r="B10" s="17" t="s">
        <v>2</v>
      </c>
      <c r="C10" s="32">
        <f>PriorYearIncomeStmt!E10</f>
        <v>1929639</v>
      </c>
      <c r="D10" s="41">
        <f>'CurrentYearIncomeStmt '!E10</f>
        <v>1862341.71</v>
      </c>
    </row>
    <row r="11" spans="1:5" ht="15" x14ac:dyDescent="0.25">
      <c r="A11" s="10">
        <v>3</v>
      </c>
      <c r="B11" s="17" t="s">
        <v>3</v>
      </c>
      <c r="C11" s="32">
        <f>PriorYearIncomeStmt!E11</f>
        <v>32</v>
      </c>
      <c r="D11" s="41">
        <f>'CurrentYearIncomeStmt '!E11</f>
        <v>0</v>
      </c>
    </row>
    <row r="12" spans="1:5" ht="15" x14ac:dyDescent="0.25">
      <c r="A12" s="10">
        <v>4</v>
      </c>
      <c r="B12" s="17" t="s">
        <v>4</v>
      </c>
      <c r="C12" s="32">
        <f>PriorYearIncomeStmt!E12</f>
        <v>88368</v>
      </c>
      <c r="D12" s="41">
        <f>'CurrentYearIncomeStmt '!E12</f>
        <v>81547.350000000006</v>
      </c>
    </row>
    <row r="13" spans="1:5" ht="15" x14ac:dyDescent="0.25">
      <c r="A13" s="10">
        <v>5</v>
      </c>
      <c r="B13" s="17" t="s">
        <v>5</v>
      </c>
      <c r="C13" s="32">
        <f>PriorYearIncomeStmt!E13</f>
        <v>42458</v>
      </c>
      <c r="D13" s="41">
        <f>'CurrentYearIncomeStmt '!E13</f>
        <v>37262.06</v>
      </c>
    </row>
    <row r="14" spans="1:5" ht="15" x14ac:dyDescent="0.25">
      <c r="A14" s="10">
        <v>6</v>
      </c>
      <c r="B14" s="17" t="s">
        <v>139</v>
      </c>
      <c r="C14" s="32">
        <f>PriorYearIncomeStmt!E14</f>
        <v>-8109</v>
      </c>
      <c r="D14" s="41">
        <f>'CurrentYearIncomeStmt '!E14</f>
        <v>1528.53</v>
      </c>
    </row>
    <row r="15" spans="1:5" ht="15" x14ac:dyDescent="0.25">
      <c r="A15" s="10">
        <v>7</v>
      </c>
      <c r="B15" s="84" t="s">
        <v>138</v>
      </c>
      <c r="C15" s="40">
        <f>SUM(C9:C14)</f>
        <v>2953518</v>
      </c>
      <c r="D15" s="42">
        <f t="shared" ref="D15" si="0">SUM(D9:D14)</f>
        <v>2888571.4899999998</v>
      </c>
      <c r="E15" s="1"/>
    </row>
    <row r="16" spans="1:5" ht="15" x14ac:dyDescent="0.25">
      <c r="A16" s="10">
        <v>8</v>
      </c>
      <c r="B16" s="17" t="s">
        <v>6</v>
      </c>
      <c r="C16" s="32">
        <f>PriorYearIncomeStmt!E16</f>
        <v>531255</v>
      </c>
      <c r="D16" s="41">
        <f>'CurrentYearIncomeStmt '!E16</f>
        <v>521904.56999999995</v>
      </c>
    </row>
    <row r="17" spans="1:5" ht="15" x14ac:dyDescent="0.25">
      <c r="A17" s="10">
        <v>9</v>
      </c>
      <c r="B17" s="17" t="s">
        <v>40</v>
      </c>
      <c r="C17" s="32">
        <f>PriorYearIncomeStmt!E17</f>
        <v>375790</v>
      </c>
      <c r="D17" s="41">
        <f>'CurrentYearIncomeStmt '!E17</f>
        <v>422455.55</v>
      </c>
    </row>
    <row r="18" spans="1:5" ht="15" x14ac:dyDescent="0.25">
      <c r="A18" s="10">
        <v>10</v>
      </c>
      <c r="B18" s="17" t="s">
        <v>7</v>
      </c>
      <c r="C18" s="32">
        <f>PriorYearIncomeStmt!E18</f>
        <v>817172</v>
      </c>
      <c r="D18" s="41">
        <f>'CurrentYearIncomeStmt '!E18</f>
        <v>743432.32</v>
      </c>
    </row>
    <row r="19" spans="1:5" ht="15" x14ac:dyDescent="0.25">
      <c r="A19" s="10">
        <v>11</v>
      </c>
      <c r="B19" s="17" t="s">
        <v>8</v>
      </c>
      <c r="C19" s="32">
        <f>PriorYearIncomeStmt!E19</f>
        <v>53779</v>
      </c>
      <c r="D19" s="41">
        <f>'CurrentYearIncomeStmt '!E19</f>
        <v>64973.69</v>
      </c>
    </row>
    <row r="20" spans="1:5" ht="15" x14ac:dyDescent="0.25">
      <c r="A20" s="10">
        <v>12</v>
      </c>
      <c r="B20" s="17" t="s">
        <v>9</v>
      </c>
      <c r="C20" s="32">
        <f>PriorYearIncomeStmt!E20</f>
        <v>296725</v>
      </c>
      <c r="D20" s="41">
        <f>'CurrentYearIncomeStmt '!E20</f>
        <v>308992.27</v>
      </c>
    </row>
    <row r="21" spans="1:5" ht="15" x14ac:dyDescent="0.25">
      <c r="A21" s="10">
        <v>13</v>
      </c>
      <c r="B21" s="17" t="s">
        <v>10</v>
      </c>
      <c r="C21" s="32">
        <f>PriorYearIncomeStmt!E21</f>
        <v>617952</v>
      </c>
      <c r="D21" s="41">
        <f>'CurrentYearIncomeStmt '!E21</f>
        <v>638173.42000000004</v>
      </c>
    </row>
    <row r="22" spans="1:5" ht="15" x14ac:dyDescent="0.25">
      <c r="A22" s="10">
        <v>14</v>
      </c>
      <c r="B22" s="84" t="s">
        <v>260</v>
      </c>
      <c r="C22" s="40">
        <f>C16+C17+C18+C19+C20+C21</f>
        <v>2692673</v>
      </c>
      <c r="D22" s="42">
        <f>D16+D17+D18+D19+D20+D21</f>
        <v>2699931.82</v>
      </c>
      <c r="E22" s="1"/>
    </row>
    <row r="23" spans="1:5" ht="15" x14ac:dyDescent="0.25">
      <c r="A23" s="10">
        <v>15</v>
      </c>
      <c r="B23" s="17" t="s">
        <v>14</v>
      </c>
      <c r="C23" s="32">
        <f>C15-C22</f>
        <v>260845</v>
      </c>
      <c r="D23" s="41">
        <f>D15-D22</f>
        <v>188639.66999999993</v>
      </c>
    </row>
    <row r="24" spans="1:5" ht="15" x14ac:dyDescent="0.25">
      <c r="A24" s="10">
        <v>16</v>
      </c>
      <c r="B24" s="17" t="s">
        <v>140</v>
      </c>
      <c r="C24" s="32">
        <f>PriorYearIncomeStmt!E24</f>
        <v>53631</v>
      </c>
      <c r="D24" s="41">
        <f>'CurrentYearIncomeStmt '!E24</f>
        <v>55273</v>
      </c>
    </row>
    <row r="25" spans="1:5" ht="1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ht="15" x14ac:dyDescent="0.25">
      <c r="A26" s="10">
        <v>18</v>
      </c>
      <c r="B26" s="17" t="s">
        <v>188</v>
      </c>
      <c r="C26" s="32">
        <f>PriorYearIncomeStmt!E26</f>
        <v>73141</v>
      </c>
      <c r="D26" s="41">
        <f>'CurrentYearIncomeStmt '!E26</f>
        <v>44166.7</v>
      </c>
    </row>
    <row r="27" spans="1:5" ht="15" x14ac:dyDescent="0.25">
      <c r="A27" s="10">
        <v>19</v>
      </c>
      <c r="B27" s="17" t="s">
        <v>13</v>
      </c>
      <c r="C27" s="32">
        <f>PriorYearIncomeStmt!E27</f>
        <v>105911</v>
      </c>
      <c r="D27" s="41">
        <f>'CurrentYearIncomeStmt '!E27</f>
        <v>117715.62</v>
      </c>
    </row>
    <row r="28" spans="1:5" ht="15" x14ac:dyDescent="0.25">
      <c r="A28" s="10">
        <v>20</v>
      </c>
      <c r="B28" s="84" t="s">
        <v>12</v>
      </c>
      <c r="C28" s="37">
        <f>SUM(C25:C27)</f>
        <v>179052</v>
      </c>
      <c r="D28" s="43">
        <f t="shared" ref="D28" si="1">SUM(D25:D27)</f>
        <v>161882.32</v>
      </c>
    </row>
    <row r="29" spans="1:5" ht="15" x14ac:dyDescent="0.25">
      <c r="A29" s="10">
        <v>21</v>
      </c>
      <c r="B29" s="84" t="s">
        <v>23</v>
      </c>
      <c r="C29" s="37">
        <f>C23+C24-C28</f>
        <v>135424</v>
      </c>
      <c r="D29" s="43">
        <f>D23+D24-D28</f>
        <v>82030.349999999919</v>
      </c>
    </row>
    <row r="30" spans="1:5" ht="1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3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3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3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3">
      <c r="A34" s="10">
        <v>26</v>
      </c>
      <c r="B34" s="84" t="s">
        <v>18</v>
      </c>
      <c r="C34" s="37">
        <f>SUM(C30:C33)</f>
        <v>0</v>
      </c>
      <c r="D34" s="43">
        <f t="shared" ref="D34" si="2">SUM(D30:D33)</f>
        <v>0</v>
      </c>
    </row>
    <row r="35" spans="1:4" x14ac:dyDescent="0.3">
      <c r="A35" s="10">
        <v>27</v>
      </c>
      <c r="B35" s="17" t="s">
        <v>19</v>
      </c>
      <c r="C35" s="32">
        <f>PriorYearIncomeStmt!E35</f>
        <v>483</v>
      </c>
      <c r="D35" s="41">
        <f>'CurrentYearIncomeStmt '!E35</f>
        <v>1815</v>
      </c>
    </row>
    <row r="36" spans="1:4" x14ac:dyDescent="0.3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3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3">
      <c r="A38" s="10">
        <v>30</v>
      </c>
      <c r="B38" s="17" t="s">
        <v>21</v>
      </c>
      <c r="C38" s="32">
        <f>PriorYearIncomeStmt!E38</f>
        <v>563465</v>
      </c>
      <c r="D38" s="41">
        <f>'CurrentYearIncomeStmt '!E38</f>
        <v>553803.18999999994</v>
      </c>
    </row>
    <row r="39" spans="1:4" x14ac:dyDescent="0.3">
      <c r="A39" s="10">
        <v>31</v>
      </c>
      <c r="B39" s="84" t="s">
        <v>22</v>
      </c>
      <c r="C39" s="37">
        <f>C29-C34+C35+C36+C37+C38</f>
        <v>699372</v>
      </c>
      <c r="D39" s="43">
        <f t="shared" ref="D39" si="3">D29-D34+D35+D36+D37+D38</f>
        <v>637648.5399999998</v>
      </c>
    </row>
    <row r="40" spans="1:4" x14ac:dyDescent="0.3">
      <c r="A40" s="10">
        <v>32</v>
      </c>
      <c r="B40" s="17" t="s">
        <v>24</v>
      </c>
      <c r="C40" s="44"/>
      <c r="D40" s="70"/>
    </row>
    <row r="41" spans="1:4" x14ac:dyDescent="0.3">
      <c r="A41" s="10">
        <v>33</v>
      </c>
      <c r="B41" s="17" t="s">
        <v>25</v>
      </c>
      <c r="C41" s="32">
        <f>PriorYearIncomeStmt!E41</f>
        <v>4966838</v>
      </c>
      <c r="D41" s="41">
        <f>'CurrentYearIncomeStmt '!E41</f>
        <v>4387209.3600000003</v>
      </c>
    </row>
    <row r="42" spans="1:4" x14ac:dyDescent="0.3">
      <c r="A42" s="10">
        <v>34</v>
      </c>
      <c r="B42" s="17" t="s">
        <v>26</v>
      </c>
      <c r="C42" s="32">
        <f>PriorYearIncomeStmt!E42</f>
        <v>1</v>
      </c>
      <c r="D42" s="41">
        <f>'CurrentYearIncomeStmt '!E42</f>
        <v>0</v>
      </c>
    </row>
    <row r="43" spans="1:4" x14ac:dyDescent="0.3">
      <c r="A43" s="10">
        <v>35</v>
      </c>
      <c r="B43" s="17" t="s">
        <v>27</v>
      </c>
      <c r="C43" s="32">
        <f>PriorYearIncomeStmt!E43</f>
        <v>1279000</v>
      </c>
      <c r="D43" s="41">
        <f>'CurrentYearIncomeStmt '!E43</f>
        <v>0</v>
      </c>
    </row>
    <row r="44" spans="1:4" x14ac:dyDescent="0.3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3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3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3">
      <c r="A47" s="10">
        <v>39</v>
      </c>
      <c r="B47" s="84" t="s">
        <v>31</v>
      </c>
      <c r="C47" s="37">
        <f>(C39+C41+C42)-(C43+C44+C45+C46)</f>
        <v>4387211</v>
      </c>
      <c r="D47" s="43">
        <f t="shared" ref="D47" si="4">(D39+D41+D42)-(D43+D44+D45+D46)</f>
        <v>5024857.9000000004</v>
      </c>
    </row>
    <row r="48" spans="1:4" x14ac:dyDescent="0.3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3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3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3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3">
      <c r="A52" s="10">
        <v>44</v>
      </c>
      <c r="B52" s="17" t="s">
        <v>35</v>
      </c>
      <c r="C52" s="32">
        <f>PriorYearIncomeStmt!E52</f>
        <v>0</v>
      </c>
      <c r="D52" s="41">
        <f>'CurrentYearIncomeStmt '!E52</f>
        <v>0</v>
      </c>
    </row>
    <row r="53" spans="1:8" x14ac:dyDescent="0.3">
      <c r="A53" s="10">
        <v>45</v>
      </c>
      <c r="B53" s="17" t="s">
        <v>36</v>
      </c>
      <c r="C53" s="49">
        <f>((C22+C28-C18-C19)/C15)</f>
        <v>0.6774206217805343</v>
      </c>
      <c r="D53" s="49">
        <f>((D22+D28-D18-D19)/D15)</f>
        <v>0.71087322474404124</v>
      </c>
    </row>
    <row r="54" spans="1:8" x14ac:dyDescent="0.3">
      <c r="A54" s="10">
        <v>46</v>
      </c>
      <c r="B54" s="17" t="s">
        <v>37</v>
      </c>
      <c r="C54" s="49">
        <f>((C22+C28+C34)/C15)</f>
        <v>0.97230658489299882</v>
      </c>
      <c r="D54" s="49">
        <f>((D22+D28+D34)/D15)</f>
        <v>0.99073682265000818</v>
      </c>
    </row>
    <row r="55" spans="1:8" x14ac:dyDescent="0.3">
      <c r="A55" s="10">
        <v>47</v>
      </c>
      <c r="B55" s="17" t="s">
        <v>38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3">
      <c r="A56" s="10">
        <v>48</v>
      </c>
      <c r="B56" s="17" t="s">
        <v>39</v>
      </c>
      <c r="C56" s="45" t="e">
        <f>(C39+C34+C18+C19)/C52</f>
        <v>#DIV/0!</v>
      </c>
      <c r="D56" s="49" t="e">
        <f>(D39+D34+D18+D19)/D52</f>
        <v>#DIV/0!</v>
      </c>
    </row>
    <row r="57" spans="1:8" x14ac:dyDescent="0.3">
      <c r="A57" s="19"/>
      <c r="B57" s="19"/>
      <c r="C57" s="19"/>
      <c r="D57" s="15"/>
    </row>
    <row r="59" spans="1:8" x14ac:dyDescent="0.3">
      <c r="B59" t="s">
        <v>189</v>
      </c>
      <c r="C59" s="48" t="s">
        <v>220</v>
      </c>
      <c r="D59" s="48" t="s">
        <v>256</v>
      </c>
    </row>
    <row r="60" spans="1:8" x14ac:dyDescent="0.3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3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3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3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3">
      <c r="A64" s="65"/>
      <c r="B64" s="65"/>
      <c r="C64" s="65"/>
      <c r="D64" s="65"/>
      <c r="E64" s="65"/>
      <c r="F64" s="65"/>
      <c r="G64" s="65"/>
      <c r="H64" s="65"/>
    </row>
    <row r="65" spans="1:8" x14ac:dyDescent="0.3">
      <c r="A65" s="65"/>
      <c r="B65" s="65"/>
      <c r="C65" s="65"/>
      <c r="D65" s="65"/>
      <c r="E65" s="65"/>
      <c r="F65" s="65"/>
      <c r="G65" s="65"/>
      <c r="H65" s="65"/>
    </row>
    <row r="66" spans="1:8" x14ac:dyDescent="0.3">
      <c r="A66" s="65"/>
      <c r="B66" s="65"/>
      <c r="C66" s="65"/>
      <c r="D66" s="65"/>
      <c r="E66" s="65"/>
      <c r="F66" s="65"/>
      <c r="G66" s="65"/>
      <c r="H66" s="65"/>
    </row>
    <row r="67" spans="1:8" x14ac:dyDescent="0.3">
      <c r="A67" s="65"/>
      <c r="B67" s="65"/>
      <c r="C67" s="65"/>
      <c r="D67" s="65"/>
      <c r="E67" s="65"/>
      <c r="F67" s="65"/>
      <c r="G67" s="65"/>
      <c r="H67" s="65"/>
    </row>
    <row r="68" spans="1:8" x14ac:dyDescent="0.3">
      <c r="A68" s="65"/>
      <c r="B68" s="65"/>
      <c r="C68" s="65"/>
      <c r="D68" s="65"/>
      <c r="E68" s="65"/>
      <c r="F68" s="65"/>
      <c r="G68" s="65"/>
      <c r="H68" s="65"/>
    </row>
    <row r="69" spans="1:8" x14ac:dyDescent="0.3">
      <c r="A69" s="65"/>
      <c r="B69" s="65"/>
      <c r="C69" s="65"/>
      <c r="D69" s="65"/>
      <c r="E69" s="65"/>
      <c r="F69" s="65"/>
      <c r="G69" s="65"/>
      <c r="H69" s="65"/>
    </row>
    <row r="70" spans="1:8" x14ac:dyDescent="0.3">
      <c r="A70" s="65"/>
      <c r="B70" s="65"/>
      <c r="C70" s="65"/>
      <c r="D70" s="65"/>
      <c r="E70" s="65"/>
      <c r="F70" s="65"/>
      <c r="G70" s="65"/>
      <c r="H70" s="65"/>
    </row>
    <row r="71" spans="1:8" x14ac:dyDescent="0.3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ht="15" x14ac:dyDescent="0.25">
      <c r="B2" t="s">
        <v>167</v>
      </c>
    </row>
    <row r="3" spans="1:5" ht="15" x14ac:dyDescent="0.25">
      <c r="B3" s="57" t="str">
        <f>PriorYearBalanceSheet!A3</f>
        <v>McDaniel Telephone Company</v>
      </c>
      <c r="C3" s="65"/>
      <c r="D3" s="65"/>
      <c r="E3" s="65"/>
    </row>
    <row r="4" spans="1:5" ht="15" x14ac:dyDescent="0.25">
      <c r="B4" s="65"/>
      <c r="C4" s="65"/>
      <c r="D4" s="65"/>
      <c r="E4" s="65"/>
    </row>
    <row r="5" spans="1:5" ht="15" x14ac:dyDescent="0.25">
      <c r="B5" s="65"/>
      <c r="C5" s="65"/>
      <c r="D5" s="65"/>
      <c r="E5" s="65"/>
    </row>
    <row r="6" spans="1:5" ht="15" x14ac:dyDescent="0.25">
      <c r="A6" s="6"/>
      <c r="B6" s="6"/>
      <c r="C6" s="6"/>
      <c r="D6" s="9" t="s">
        <v>73</v>
      </c>
      <c r="E6" s="23" t="s">
        <v>114</v>
      </c>
    </row>
    <row r="7" spans="1:5" ht="1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ht="15" x14ac:dyDescent="0.25">
      <c r="A8" s="19"/>
      <c r="B8" s="19"/>
      <c r="C8" s="11" t="s">
        <v>142</v>
      </c>
      <c r="D8" s="25"/>
      <c r="E8" s="29"/>
    </row>
    <row r="9" spans="1:5" ht="15" x14ac:dyDescent="0.25">
      <c r="A9" s="9">
        <v>1</v>
      </c>
      <c r="B9" s="6" t="s">
        <v>143</v>
      </c>
      <c r="C9" s="27" t="s">
        <v>144</v>
      </c>
      <c r="D9" s="55">
        <v>345112.06</v>
      </c>
      <c r="E9" s="55">
        <v>357979.73</v>
      </c>
    </row>
    <row r="10" spans="1:5" ht="1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ht="15" x14ac:dyDescent="0.25">
      <c r="A11" s="10" t="s">
        <v>182</v>
      </c>
      <c r="B11" s="17" t="s">
        <v>147</v>
      </c>
      <c r="C11" s="10"/>
      <c r="D11" s="52">
        <v>353825.48</v>
      </c>
      <c r="E11" s="52">
        <v>139248.10999999999</v>
      </c>
    </row>
    <row r="12" spans="1:5" ht="15" x14ac:dyDescent="0.25">
      <c r="A12" s="10" t="s">
        <v>183</v>
      </c>
      <c r="B12" s="17" t="s">
        <v>210</v>
      </c>
      <c r="C12" s="10"/>
      <c r="D12" s="52">
        <v>301003.56</v>
      </c>
      <c r="E12" s="52">
        <v>459117.05</v>
      </c>
    </row>
    <row r="13" spans="1:5" ht="1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ht="15" x14ac:dyDescent="0.25">
      <c r="A14" s="10" t="s">
        <v>184</v>
      </c>
      <c r="B14" s="17" t="s">
        <v>147</v>
      </c>
      <c r="C14" s="10"/>
      <c r="D14" s="52">
        <v>1273.8</v>
      </c>
      <c r="E14" s="52">
        <v>1273.8</v>
      </c>
    </row>
    <row r="15" spans="1:5" ht="15" x14ac:dyDescent="0.25">
      <c r="A15" s="10" t="s">
        <v>185</v>
      </c>
      <c r="B15" s="17" t="s">
        <v>148</v>
      </c>
      <c r="C15" s="10"/>
      <c r="D15" s="52">
        <v>228161.61</v>
      </c>
      <c r="E15" s="52">
        <v>178058.98</v>
      </c>
    </row>
    <row r="16" spans="1:5" ht="15" x14ac:dyDescent="0.25">
      <c r="A16" s="10">
        <v>4</v>
      </c>
      <c r="B16" s="17" t="s">
        <v>209</v>
      </c>
      <c r="C16" s="10" t="s">
        <v>150</v>
      </c>
      <c r="D16" s="52">
        <v>502965</v>
      </c>
      <c r="E16" s="52">
        <v>499473</v>
      </c>
    </row>
    <row r="17" spans="1:5" ht="15" x14ac:dyDescent="0.25">
      <c r="A17" s="10">
        <v>5</v>
      </c>
      <c r="B17" s="17" t="s">
        <v>199</v>
      </c>
      <c r="C17" s="10"/>
      <c r="D17" s="52">
        <v>197297.71</v>
      </c>
      <c r="E17" s="52">
        <v>227191.04000000001</v>
      </c>
    </row>
    <row r="18" spans="1:5" ht="15" x14ac:dyDescent="0.25">
      <c r="A18" s="10">
        <v>6</v>
      </c>
      <c r="B18" s="17" t="s">
        <v>170</v>
      </c>
      <c r="C18" s="11"/>
      <c r="D18" s="53">
        <v>0</v>
      </c>
      <c r="E18" s="53">
        <v>0</v>
      </c>
    </row>
    <row r="19" spans="1:5" ht="15" x14ac:dyDescent="0.25">
      <c r="A19" s="10">
        <v>7</v>
      </c>
      <c r="B19" s="17" t="s">
        <v>151</v>
      </c>
      <c r="C19" s="6"/>
      <c r="D19" s="35">
        <f>D9+D11+D12+D14+D15+D16+D17+D18</f>
        <v>1929639.2200000002</v>
      </c>
      <c r="E19" s="35">
        <f>E9+E11+E12+E14+E15+E16+E17+E18</f>
        <v>1862341.71</v>
      </c>
    </row>
    <row r="20" spans="1:5" ht="15" x14ac:dyDescent="0.25">
      <c r="A20" s="10">
        <v>8</v>
      </c>
      <c r="B20" s="18" t="s">
        <v>157</v>
      </c>
      <c r="C20" s="17"/>
      <c r="D20" s="37">
        <f>IncomeStmtSummary!C10</f>
        <v>1929639</v>
      </c>
      <c r="E20" s="37">
        <f>IncomeStmtSummary!D10</f>
        <v>1862341.71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0.22000000020489097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ht="15" x14ac:dyDescent="0.25">
      <c r="B23" t="s">
        <v>171</v>
      </c>
      <c r="C23" s="65"/>
      <c r="D23" s="65"/>
      <c r="E23" s="65"/>
    </row>
    <row r="24" spans="1:5" ht="15" x14ac:dyDescent="0.25">
      <c r="B24" t="s">
        <v>172</v>
      </c>
      <c r="C24" s="65"/>
      <c r="D24" s="65"/>
      <c r="E24" s="65"/>
    </row>
    <row r="25" spans="1:5" ht="15" x14ac:dyDescent="0.25">
      <c r="A25" s="65"/>
      <c r="B25" s="65"/>
      <c r="C25" s="65"/>
      <c r="D25" s="65"/>
      <c r="E25" s="65"/>
    </row>
    <row r="26" spans="1:5" ht="15" x14ac:dyDescent="0.25">
      <c r="A26" s="65"/>
      <c r="B26" s="65"/>
      <c r="C26" s="65"/>
      <c r="D26" s="65"/>
      <c r="E26" s="65"/>
    </row>
    <row r="27" spans="1:5" ht="15" x14ac:dyDescent="0.25">
      <c r="A27" s="65"/>
      <c r="B27" s="65"/>
      <c r="C27" s="65"/>
      <c r="D27" s="65"/>
      <c r="E27" s="65"/>
    </row>
    <row r="28" spans="1:5" ht="15" x14ac:dyDescent="0.25">
      <c r="A28" s="65"/>
      <c r="B28" s="65"/>
      <c r="C28" s="65"/>
      <c r="D28" s="65"/>
      <c r="E28" s="65"/>
    </row>
    <row r="29" spans="1:5" ht="15" x14ac:dyDescent="0.25">
      <c r="A29" s="65"/>
      <c r="B29" s="65"/>
      <c r="C29" s="65"/>
      <c r="D29" s="65"/>
      <c r="E29" s="65"/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65"/>
      <c r="D31" s="65"/>
      <c r="E31" s="65"/>
    </row>
    <row r="32" spans="1:5" x14ac:dyDescent="0.3">
      <c r="A32" s="65"/>
      <c r="B32" s="65"/>
      <c r="C32" s="65"/>
      <c r="D32" s="65"/>
      <c r="E32" s="65"/>
    </row>
    <row r="33" spans="1:5" x14ac:dyDescent="0.3">
      <c r="A33" s="65"/>
      <c r="B33" s="65"/>
      <c r="C33" s="65"/>
      <c r="D33" s="65"/>
      <c r="E33" s="65"/>
    </row>
    <row r="34" spans="1:5" x14ac:dyDescent="0.3">
      <c r="A34" s="65"/>
      <c r="B34" s="65"/>
      <c r="C34" s="65"/>
      <c r="D34" s="65"/>
      <c r="E34" s="65"/>
    </row>
    <row r="35" spans="1:5" x14ac:dyDescent="0.3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4.4" x14ac:dyDescent="0.3"/>
  <cols>
    <col min="1" max="1" width="73.5546875" customWidth="1"/>
    <col min="2" max="2" width="8.88671875" customWidth="1"/>
    <col min="3" max="3" width="14.6640625" customWidth="1"/>
    <col min="4" max="5" width="12.6640625" customWidth="1"/>
  </cols>
  <sheetData>
    <row r="2" spans="1:5" ht="15" x14ac:dyDescent="0.25">
      <c r="A2" s="72" t="s">
        <v>167</v>
      </c>
      <c r="B2" s="72"/>
    </row>
    <row r="3" spans="1:5" ht="15" x14ac:dyDescent="0.25">
      <c r="A3" s="57" t="str">
        <f>PriorYearBalanceSheet!A3</f>
        <v>McDaniel Telephone Company</v>
      </c>
      <c r="B3" s="66"/>
    </row>
    <row r="6" spans="1:5" ht="15" x14ac:dyDescent="0.25">
      <c r="A6" s="9" t="s">
        <v>257</v>
      </c>
      <c r="B6" s="9" t="s">
        <v>230</v>
      </c>
      <c r="C6" s="6"/>
      <c r="D6" s="124" t="s">
        <v>195</v>
      </c>
      <c r="E6" s="125"/>
    </row>
    <row r="7" spans="1:5" ht="1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ht="15" x14ac:dyDescent="0.25">
      <c r="A8" s="6"/>
      <c r="B8" s="6"/>
      <c r="C8" s="6"/>
      <c r="D8" s="9"/>
      <c r="E8" s="9"/>
    </row>
    <row r="9" spans="1:5" ht="15" x14ac:dyDescent="0.25">
      <c r="A9" s="17" t="s">
        <v>196</v>
      </c>
      <c r="B9" s="17"/>
      <c r="C9" s="17"/>
      <c r="D9" s="116"/>
      <c r="E9" s="116"/>
    </row>
    <row r="10" spans="1:5" ht="15" x14ac:dyDescent="0.25">
      <c r="A10" s="17"/>
      <c r="B10" s="17"/>
      <c r="C10" s="17"/>
      <c r="D10" s="116"/>
      <c r="E10" s="116"/>
    </row>
    <row r="11" spans="1:5" ht="15" x14ac:dyDescent="0.25">
      <c r="A11" s="17"/>
      <c r="B11" s="17"/>
      <c r="C11" s="17"/>
      <c r="D11" s="116"/>
      <c r="E11" s="116"/>
    </row>
    <row r="12" spans="1:5" ht="15" x14ac:dyDescent="0.25">
      <c r="A12" s="17"/>
      <c r="B12" s="17"/>
      <c r="C12" s="17"/>
      <c r="D12" s="116"/>
      <c r="E12" s="116"/>
    </row>
    <row r="13" spans="1:5" ht="15" x14ac:dyDescent="0.25">
      <c r="A13" s="19"/>
      <c r="B13" s="19"/>
      <c r="C13" s="19"/>
      <c r="D13" s="117"/>
      <c r="E13" s="117"/>
    </row>
    <row r="14" spans="1:5" ht="15" x14ac:dyDescent="0.25">
      <c r="A14" s="17" t="s">
        <v>197</v>
      </c>
      <c r="B14" s="17"/>
      <c r="C14" s="17"/>
      <c r="D14" s="116"/>
      <c r="E14" s="116"/>
    </row>
    <row r="15" spans="1:5" ht="15" x14ac:dyDescent="0.25">
      <c r="A15" s="17"/>
      <c r="B15" s="17"/>
      <c r="C15" s="17"/>
      <c r="D15" s="116"/>
      <c r="E15" s="116"/>
    </row>
    <row r="16" spans="1:5" ht="15" x14ac:dyDescent="0.25">
      <c r="A16" s="17"/>
      <c r="B16" s="17"/>
      <c r="C16" s="17"/>
      <c r="D16" s="116"/>
      <c r="E16" s="116"/>
    </row>
    <row r="17" spans="1:5" ht="15" x14ac:dyDescent="0.25">
      <c r="A17" s="17"/>
      <c r="B17" s="17"/>
      <c r="C17" s="17"/>
      <c r="D17" s="116"/>
      <c r="E17" s="116"/>
    </row>
    <row r="18" spans="1:5" ht="15" x14ac:dyDescent="0.25">
      <c r="A18" s="19"/>
      <c r="B18" s="19"/>
      <c r="C18" s="19"/>
      <c r="D18" s="117"/>
      <c r="E18" s="117"/>
    </row>
    <row r="19" spans="1:5" ht="15" x14ac:dyDescent="0.25">
      <c r="A19" s="17" t="s">
        <v>198</v>
      </c>
      <c r="B19" s="17"/>
      <c r="C19" s="17"/>
      <c r="D19" s="116"/>
      <c r="E19" s="116"/>
    </row>
    <row r="20" spans="1:5" ht="15" x14ac:dyDescent="0.25">
      <c r="A20" s="17"/>
      <c r="B20" s="17"/>
      <c r="C20" s="17"/>
      <c r="D20" s="116"/>
      <c r="E20" s="116"/>
    </row>
    <row r="21" spans="1:5" ht="15" x14ac:dyDescent="0.25">
      <c r="A21" s="17"/>
      <c r="B21" s="17"/>
      <c r="C21" s="17"/>
      <c r="D21" s="116"/>
      <c r="E21" s="116"/>
    </row>
    <row r="22" spans="1:5" ht="15" x14ac:dyDescent="0.25">
      <c r="A22" s="17"/>
      <c r="B22" s="17"/>
      <c r="C22" s="17"/>
      <c r="D22" s="116"/>
      <c r="E22" s="116"/>
    </row>
    <row r="23" spans="1:5" ht="15" x14ac:dyDescent="0.25">
      <c r="A23" s="19"/>
      <c r="B23" s="19"/>
      <c r="C23" s="19"/>
      <c r="D23" s="117"/>
      <c r="E23" s="117"/>
    </row>
    <row r="24" spans="1:5" ht="15" x14ac:dyDescent="0.25">
      <c r="A24" s="17" t="s">
        <v>203</v>
      </c>
      <c r="B24" s="17"/>
      <c r="C24" s="17"/>
      <c r="D24" s="116"/>
      <c r="E24" s="116"/>
    </row>
    <row r="25" spans="1:5" ht="15" x14ac:dyDescent="0.25">
      <c r="A25" s="17"/>
      <c r="B25" s="17"/>
      <c r="C25" s="17"/>
      <c r="D25" s="116"/>
      <c r="E25" s="116"/>
    </row>
    <row r="26" spans="1:5" ht="15" x14ac:dyDescent="0.25">
      <c r="A26" s="17"/>
      <c r="B26" s="17"/>
      <c r="C26" s="17"/>
      <c r="D26" s="116"/>
      <c r="E26" s="116"/>
    </row>
    <row r="27" spans="1:5" ht="15" x14ac:dyDescent="0.25">
      <c r="A27" s="17"/>
      <c r="B27" s="17"/>
      <c r="C27" s="17"/>
      <c r="D27" s="116"/>
      <c r="E27" s="116"/>
    </row>
    <row r="28" spans="1:5" ht="15" x14ac:dyDescent="0.25">
      <c r="A28" s="19"/>
      <c r="B28" s="19"/>
      <c r="C28" s="19"/>
      <c r="D28" s="117"/>
      <c r="E28" s="117"/>
    </row>
    <row r="29" spans="1:5" ht="15" x14ac:dyDescent="0.25">
      <c r="A29" s="17" t="s">
        <v>231</v>
      </c>
      <c r="B29" s="17"/>
      <c r="C29" s="17"/>
      <c r="D29" s="116"/>
      <c r="E29" s="116"/>
    </row>
    <row r="30" spans="1:5" ht="15" x14ac:dyDescent="0.25">
      <c r="A30" s="17"/>
      <c r="B30" s="17"/>
      <c r="C30" s="17"/>
      <c r="D30" s="116"/>
      <c r="E30" s="116"/>
    </row>
    <row r="31" spans="1:5" x14ac:dyDescent="0.3">
      <c r="A31" s="17"/>
      <c r="B31" s="17"/>
      <c r="C31" s="17"/>
      <c r="D31" s="116"/>
      <c r="E31" s="116"/>
    </row>
    <row r="32" spans="1:5" x14ac:dyDescent="0.3">
      <c r="A32" s="17"/>
      <c r="B32" s="17"/>
      <c r="C32" s="17"/>
      <c r="D32" s="116"/>
      <c r="E32" s="116"/>
    </row>
    <row r="33" spans="1:5" x14ac:dyDescent="0.3">
      <c r="A33" s="19"/>
      <c r="B33" s="19"/>
      <c r="C33" s="19"/>
      <c r="D33" s="117"/>
      <c r="E33" s="117"/>
    </row>
    <row r="34" spans="1:5" x14ac:dyDescent="0.3">
      <c r="D34" s="110"/>
      <c r="E34" s="110"/>
    </row>
    <row r="35" spans="1:5" x14ac:dyDescent="0.3">
      <c r="D35" s="110"/>
      <c r="E35" s="110"/>
    </row>
    <row r="36" spans="1:5" x14ac:dyDescent="0.3">
      <c r="D36" s="110"/>
      <c r="E36" s="110"/>
    </row>
    <row r="37" spans="1:5" x14ac:dyDescent="0.3">
      <c r="D37" s="110"/>
      <c r="E37" s="110"/>
    </row>
    <row r="38" spans="1:5" x14ac:dyDescent="0.3">
      <c r="D38" s="110"/>
      <c r="E38" s="110"/>
    </row>
    <row r="39" spans="1:5" x14ac:dyDescent="0.3">
      <c r="D39" s="110"/>
      <c r="E39" s="110"/>
    </row>
    <row r="40" spans="1:5" x14ac:dyDescent="0.3">
      <c r="D40" s="110"/>
      <c r="E40" s="110"/>
    </row>
    <row r="41" spans="1:5" x14ac:dyDescent="0.3">
      <c r="D41" s="110"/>
      <c r="E41" s="110"/>
    </row>
    <row r="42" spans="1:5" x14ac:dyDescent="0.3">
      <c r="D42" s="110"/>
      <c r="E42" s="110"/>
    </row>
    <row r="43" spans="1:5" x14ac:dyDescent="0.3">
      <c r="D43" s="110"/>
      <c r="E43" s="110"/>
    </row>
    <row r="44" spans="1:5" x14ac:dyDescent="0.3">
      <c r="D44" s="110"/>
      <c r="E44" s="110"/>
    </row>
    <row r="45" spans="1:5" x14ac:dyDescent="0.3">
      <c r="D45" s="110"/>
      <c r="E45" s="110"/>
    </row>
    <row r="46" spans="1:5" x14ac:dyDescent="0.3">
      <c r="D46" s="110"/>
      <c r="E46" s="110"/>
    </row>
    <row r="47" spans="1:5" x14ac:dyDescent="0.3">
      <c r="D47" s="110"/>
      <c r="E47" s="110"/>
    </row>
    <row r="48" spans="1:5" x14ac:dyDescent="0.3">
      <c r="D48" s="110"/>
      <c r="E48" s="110"/>
    </row>
    <row r="49" spans="4:5" x14ac:dyDescent="0.3">
      <c r="D49" s="110"/>
      <c r="E49" s="110"/>
    </row>
    <row r="50" spans="4:5" x14ac:dyDescent="0.3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5.88671875" style="72" customWidth="1"/>
    <col min="2" max="2" width="40.5546875" style="72" customWidth="1"/>
    <col min="3" max="4" width="13.88671875" style="72" customWidth="1"/>
    <col min="5" max="16384" width="9.10937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McDaniel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2769949</v>
      </c>
      <c r="D10" s="82">
        <f>C10</f>
        <v>2769949</v>
      </c>
    </row>
    <row r="11" spans="1:4" x14ac:dyDescent="0.25">
      <c r="A11" s="75">
        <v>2</v>
      </c>
      <c r="B11" s="79" t="s">
        <v>177</v>
      </c>
      <c r="C11" s="94">
        <f>'RateBase '!E15</f>
        <v>2188375.5300000017</v>
      </c>
      <c r="D11" s="94">
        <f>C11</f>
        <v>2188375.5300000017</v>
      </c>
    </row>
    <row r="12" spans="1:4" x14ac:dyDescent="0.25">
      <c r="A12" s="75">
        <v>3</v>
      </c>
      <c r="B12" s="90" t="s">
        <v>178</v>
      </c>
      <c r="C12" s="80">
        <f>(C10+C11)/2</f>
        <v>2479162.2650000006</v>
      </c>
      <c r="D12" s="80">
        <f>(D10+D11)/2</f>
        <v>2479162.2650000006</v>
      </c>
    </row>
    <row r="13" spans="1:4" x14ac:dyDescent="0.25">
      <c r="A13" s="75">
        <v>4</v>
      </c>
      <c r="B13" s="79" t="s">
        <v>179</v>
      </c>
      <c r="C13" s="58">
        <f>IncomeStmtSummary!D29</f>
        <v>82030.349999999919</v>
      </c>
      <c r="D13" s="58">
        <f>C13</f>
        <v>82030.349999999919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82030.349999999919</v>
      </c>
      <c r="D15" s="80">
        <f>D13+D14</f>
        <v>82030.349999999919</v>
      </c>
    </row>
    <row r="16" spans="1:4" x14ac:dyDescent="0.25">
      <c r="A16" s="75">
        <v>7</v>
      </c>
      <c r="B16" s="90" t="s">
        <v>180</v>
      </c>
      <c r="C16" s="81">
        <f>C15/C12</f>
        <v>3.3087931015277815E-2</v>
      </c>
      <c r="D16" s="81">
        <f>D15/D12</f>
        <v>3.3087931015277815E-2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/>
  </sheetViews>
  <sheetFormatPr defaultRowHeight="14.4" x14ac:dyDescent="0.3"/>
  <cols>
    <col min="1" max="1" width="118.664062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ht="1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ht="1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167</v>
      </c>
    </row>
    <row r="3" spans="1:9" ht="15" x14ac:dyDescent="0.25">
      <c r="A3" s="57" t="s">
        <v>269</v>
      </c>
      <c r="B3" s="65"/>
      <c r="C3" s="65"/>
      <c r="D3" s="65"/>
    </row>
    <row r="4" spans="1:9" ht="15" x14ac:dyDescent="0.25">
      <c r="A4" s="66"/>
      <c r="B4" s="65"/>
      <c r="C4" s="65"/>
      <c r="D4" s="65"/>
    </row>
    <row r="5" spans="1:9" ht="15" x14ac:dyDescent="0.25">
      <c r="A5" s="65"/>
      <c r="B5" s="65"/>
      <c r="C5" s="65"/>
      <c r="D5" s="65"/>
    </row>
    <row r="6" spans="1:9" ht="15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ht="15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ht="15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ht="15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ht="15" x14ac:dyDescent="0.25">
      <c r="A10" s="17" t="s">
        <v>42</v>
      </c>
      <c r="B10" s="52">
        <v>1434594</v>
      </c>
      <c r="C10" s="54">
        <v>0</v>
      </c>
      <c r="D10" s="58">
        <f>SUM(B10:C10)</f>
        <v>1434594</v>
      </c>
      <c r="E10" s="17"/>
      <c r="F10" s="17" t="s">
        <v>78</v>
      </c>
      <c r="G10" s="52">
        <v>454475</v>
      </c>
      <c r="H10" s="54">
        <v>0</v>
      </c>
      <c r="I10" s="58">
        <f>SUM(G10:H10)</f>
        <v>454475</v>
      </c>
    </row>
    <row r="11" spans="1:9" ht="15" x14ac:dyDescent="0.25">
      <c r="A11" s="17" t="s">
        <v>134</v>
      </c>
      <c r="B11" s="52">
        <v>0</v>
      </c>
      <c r="C11" s="54">
        <v>0</v>
      </c>
      <c r="D11" s="58">
        <f>SUM(B11:C11)</f>
        <v>0</v>
      </c>
      <c r="E11" s="17"/>
      <c r="F11" s="17" t="s">
        <v>81</v>
      </c>
      <c r="G11" s="52">
        <v>0</v>
      </c>
      <c r="H11" s="54">
        <v>0</v>
      </c>
      <c r="I11" s="58">
        <f t="shared" ref="I11:I19" si="0">SUM(G11:H11)</f>
        <v>0</v>
      </c>
    </row>
    <row r="12" spans="1:9" ht="15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49358</v>
      </c>
      <c r="H12" s="54">
        <v>0</v>
      </c>
      <c r="I12" s="58">
        <f t="shared" si="0"/>
        <v>49358</v>
      </c>
    </row>
    <row r="13" spans="1:9" ht="15" x14ac:dyDescent="0.25">
      <c r="A13" s="17" t="s">
        <v>44</v>
      </c>
      <c r="B13" s="52">
        <v>0</v>
      </c>
      <c r="C13" s="54">
        <v>0</v>
      </c>
      <c r="D13" s="58">
        <f>SUM(B13:C13)</f>
        <v>0</v>
      </c>
      <c r="E13" s="17"/>
      <c r="F13" s="17" t="s">
        <v>83</v>
      </c>
      <c r="G13" s="52">
        <v>0</v>
      </c>
      <c r="H13" s="54">
        <v>0</v>
      </c>
      <c r="I13" s="58">
        <f t="shared" si="0"/>
        <v>0</v>
      </c>
    </row>
    <row r="14" spans="1:9" ht="15" x14ac:dyDescent="0.25">
      <c r="A14" s="17" t="s">
        <v>47</v>
      </c>
      <c r="B14" s="52">
        <v>464257</v>
      </c>
      <c r="C14" s="54">
        <v>0</v>
      </c>
      <c r="D14" s="58">
        <f>SUM(B14:C14)</f>
        <v>464257</v>
      </c>
      <c r="E14" s="17"/>
      <c r="F14" s="17" t="s">
        <v>84</v>
      </c>
      <c r="G14" s="52">
        <v>0</v>
      </c>
      <c r="H14" s="54">
        <v>0</v>
      </c>
      <c r="I14" s="58">
        <f t="shared" si="0"/>
        <v>0</v>
      </c>
    </row>
    <row r="15" spans="1:9" ht="15" x14ac:dyDescent="0.25">
      <c r="A15" s="17" t="s">
        <v>45</v>
      </c>
      <c r="B15" s="52">
        <v>0</v>
      </c>
      <c r="C15" s="54">
        <v>0</v>
      </c>
      <c r="D15" s="58">
        <f t="shared" ref="D15" si="1">SUM(B15:C15)</f>
        <v>0</v>
      </c>
      <c r="E15" s="17"/>
      <c r="F15" s="17" t="s">
        <v>85</v>
      </c>
      <c r="G15" s="52">
        <v>0</v>
      </c>
      <c r="H15" s="54">
        <v>0</v>
      </c>
      <c r="I15" s="58">
        <f t="shared" si="0"/>
        <v>0</v>
      </c>
    </row>
    <row r="16" spans="1:9" ht="15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0</v>
      </c>
      <c r="H16" s="54">
        <v>0</v>
      </c>
      <c r="I16" s="58">
        <f t="shared" si="0"/>
        <v>0</v>
      </c>
    </row>
    <row r="17" spans="1:9" ht="15" x14ac:dyDescent="0.25">
      <c r="A17" s="17" t="s">
        <v>44</v>
      </c>
      <c r="B17" s="52">
        <v>166348</v>
      </c>
      <c r="C17" s="54">
        <v>0</v>
      </c>
      <c r="D17" s="58">
        <f>SUM(B17:C17)</f>
        <v>166348</v>
      </c>
      <c r="E17" s="18"/>
      <c r="F17" s="17" t="s">
        <v>87</v>
      </c>
      <c r="G17" s="52">
        <v>115350</v>
      </c>
      <c r="H17" s="54">
        <v>0</v>
      </c>
      <c r="I17" s="58">
        <f t="shared" si="0"/>
        <v>115350</v>
      </c>
    </row>
    <row r="18" spans="1:9" ht="15" x14ac:dyDescent="0.25">
      <c r="A18" s="17" t="s">
        <v>47</v>
      </c>
      <c r="B18" s="52">
        <v>153059</v>
      </c>
      <c r="C18" s="54">
        <v>0</v>
      </c>
      <c r="D18" s="58">
        <f t="shared" ref="D18:D24" si="2">SUM(B18:C18)</f>
        <v>153059</v>
      </c>
      <c r="E18" s="17"/>
      <c r="F18" s="17" t="s">
        <v>88</v>
      </c>
      <c r="G18" s="52">
        <v>24276</v>
      </c>
      <c r="H18" s="54">
        <v>0</v>
      </c>
      <c r="I18" s="58">
        <f t="shared" si="0"/>
        <v>24276</v>
      </c>
    </row>
    <row r="19" spans="1:9" ht="15" x14ac:dyDescent="0.25">
      <c r="A19" s="17" t="s">
        <v>45</v>
      </c>
      <c r="B19" s="52">
        <v>0</v>
      </c>
      <c r="C19" s="54">
        <v>0</v>
      </c>
      <c r="D19" s="58">
        <f t="shared" si="2"/>
        <v>0</v>
      </c>
      <c r="E19" s="17"/>
      <c r="F19" s="17" t="s">
        <v>89</v>
      </c>
      <c r="G19" s="53">
        <v>22235</v>
      </c>
      <c r="H19" s="113">
        <v>0</v>
      </c>
      <c r="I19" s="59">
        <f t="shared" si="0"/>
        <v>22235</v>
      </c>
    </row>
    <row r="20" spans="1:9" ht="15" x14ac:dyDescent="0.25">
      <c r="A20" s="17" t="s">
        <v>48</v>
      </c>
      <c r="B20" s="52">
        <v>94</v>
      </c>
      <c r="C20" s="54">
        <v>0</v>
      </c>
      <c r="D20" s="58">
        <f t="shared" si="2"/>
        <v>94</v>
      </c>
      <c r="E20" s="17"/>
      <c r="F20" s="17" t="s">
        <v>109</v>
      </c>
      <c r="G20" s="58">
        <f>SUM(G10:G19)</f>
        <v>665694</v>
      </c>
      <c r="H20" s="58">
        <f>SUM(H10:H19)</f>
        <v>0</v>
      </c>
      <c r="I20" s="58">
        <f t="shared" ref="I20" si="3">SUM(I10:I19)</f>
        <v>665694</v>
      </c>
    </row>
    <row r="21" spans="1:9" ht="15" x14ac:dyDescent="0.25">
      <c r="A21" s="17" t="s">
        <v>49</v>
      </c>
      <c r="B21" s="52">
        <v>32535</v>
      </c>
      <c r="C21" s="54">
        <v>0</v>
      </c>
      <c r="D21" s="58">
        <f t="shared" si="2"/>
        <v>32535</v>
      </c>
      <c r="E21" s="17"/>
      <c r="F21" s="21" t="s">
        <v>91</v>
      </c>
      <c r="G21" s="13"/>
      <c r="H21" s="17"/>
      <c r="I21" s="14"/>
    </row>
    <row r="22" spans="1:9" ht="15" x14ac:dyDescent="0.25">
      <c r="A22" s="17" t="s">
        <v>50</v>
      </c>
      <c r="B22" s="52">
        <v>0</v>
      </c>
      <c r="C22" s="54">
        <v>0</v>
      </c>
      <c r="D22" s="58">
        <f t="shared" si="2"/>
        <v>0</v>
      </c>
      <c r="E22" s="17"/>
      <c r="F22" s="17" t="s">
        <v>92</v>
      </c>
      <c r="G22" s="52">
        <v>0</v>
      </c>
      <c r="H22" s="54">
        <v>0</v>
      </c>
      <c r="I22" s="58">
        <f>SUM(G22:H22)</f>
        <v>0</v>
      </c>
    </row>
    <row r="23" spans="1:9" ht="15" x14ac:dyDescent="0.25">
      <c r="A23" s="17" t="s">
        <v>51</v>
      </c>
      <c r="B23" s="52">
        <v>6464</v>
      </c>
      <c r="C23" s="54">
        <v>0</v>
      </c>
      <c r="D23" s="58">
        <f t="shared" si="2"/>
        <v>6464</v>
      </c>
      <c r="E23" s="17"/>
      <c r="F23" s="17" t="s">
        <v>93</v>
      </c>
      <c r="G23" s="52">
        <v>0</v>
      </c>
      <c r="H23" s="54">
        <v>0</v>
      </c>
      <c r="I23" s="58">
        <f t="shared" ref="I23:I25" si="4">SUM(G23:H23)</f>
        <v>0</v>
      </c>
    </row>
    <row r="24" spans="1:9" ht="15" x14ac:dyDescent="0.25">
      <c r="A24" s="17" t="s">
        <v>52</v>
      </c>
      <c r="B24" s="53">
        <v>0</v>
      </c>
      <c r="C24" s="113">
        <v>0</v>
      </c>
      <c r="D24" s="59">
        <f t="shared" si="2"/>
        <v>0</v>
      </c>
      <c r="E24" s="17"/>
      <c r="F24" s="17" t="s">
        <v>94</v>
      </c>
      <c r="G24" s="52">
        <v>0</v>
      </c>
      <c r="H24" s="54">
        <v>0</v>
      </c>
      <c r="I24" s="58">
        <f t="shared" si="4"/>
        <v>0</v>
      </c>
    </row>
    <row r="25" spans="1:9" ht="15" x14ac:dyDescent="0.25">
      <c r="A25" s="17" t="s">
        <v>41</v>
      </c>
      <c r="B25" s="58">
        <f>B10+B11+B13+B14+B15+B17+B18+B19+B20+B21+B22+B23+B24</f>
        <v>2257351</v>
      </c>
      <c r="C25" s="58">
        <f>C10+C11+C13+C14+C15+C17+C18+C19+C20+C21+C22+C23+C24</f>
        <v>0</v>
      </c>
      <c r="D25" s="58">
        <f t="shared" ref="D25" si="5">D10+D11+D13+D14+D15+D17+D18+D19+D20+D21+D22+D23+D24</f>
        <v>2257351</v>
      </c>
      <c r="E25" s="17"/>
      <c r="F25" s="17" t="s">
        <v>95</v>
      </c>
      <c r="G25" s="52">
        <v>0</v>
      </c>
      <c r="H25" s="54">
        <v>0</v>
      </c>
      <c r="I25" s="58">
        <f t="shared" si="4"/>
        <v>0</v>
      </c>
    </row>
    <row r="26" spans="1:9" ht="15" x14ac:dyDescent="0.25">
      <c r="A26" s="17"/>
      <c r="B26" s="58"/>
      <c r="C26" s="58"/>
      <c r="D26" s="82"/>
      <c r="E26" s="17"/>
      <c r="F26" s="17" t="s">
        <v>96</v>
      </c>
      <c r="G26" s="52">
        <v>0</v>
      </c>
      <c r="H26" s="54">
        <v>0</v>
      </c>
      <c r="I26" s="58">
        <f t="shared" ref="I26:I31" si="6">SUM(G26:H26)</f>
        <v>0</v>
      </c>
    </row>
    <row r="27" spans="1:9" ht="15" x14ac:dyDescent="0.25">
      <c r="A27" s="17"/>
      <c r="B27" s="30"/>
      <c r="C27" s="17"/>
      <c r="D27" s="14"/>
      <c r="E27" s="17"/>
      <c r="F27" s="17" t="s">
        <v>97</v>
      </c>
      <c r="G27" s="52">
        <v>0</v>
      </c>
      <c r="H27" s="54">
        <v>0</v>
      </c>
      <c r="I27" s="58">
        <f t="shared" si="6"/>
        <v>0</v>
      </c>
    </row>
    <row r="28" spans="1:9" ht="15" x14ac:dyDescent="0.25">
      <c r="A28" s="21" t="s">
        <v>54</v>
      </c>
      <c r="B28" s="30"/>
      <c r="C28" s="18"/>
      <c r="D28" s="14"/>
      <c r="E28" s="17"/>
      <c r="F28" s="17" t="s">
        <v>135</v>
      </c>
      <c r="G28" s="52">
        <v>0</v>
      </c>
      <c r="H28" s="54">
        <v>0</v>
      </c>
      <c r="I28" s="58">
        <f t="shared" si="6"/>
        <v>0</v>
      </c>
    </row>
    <row r="29" spans="1:9" ht="15" x14ac:dyDescent="0.25">
      <c r="A29" s="17" t="s">
        <v>59</v>
      </c>
      <c r="B29" s="31"/>
      <c r="C29" s="22"/>
      <c r="D29" s="16"/>
      <c r="E29" s="18"/>
      <c r="F29" s="17" t="s">
        <v>98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55</v>
      </c>
      <c r="B30" s="52">
        <v>0</v>
      </c>
      <c r="C30" s="54">
        <v>0</v>
      </c>
      <c r="D30" s="58">
        <f>SUM(B30:C30)</f>
        <v>0</v>
      </c>
      <c r="E30" s="17"/>
      <c r="F30" s="17" t="s">
        <v>99</v>
      </c>
      <c r="G30" s="52">
        <v>0</v>
      </c>
      <c r="H30" s="54">
        <v>0</v>
      </c>
      <c r="I30" s="58">
        <f t="shared" si="6"/>
        <v>0</v>
      </c>
    </row>
    <row r="31" spans="1:9" x14ac:dyDescent="0.3">
      <c r="A31" s="17" t="s">
        <v>56</v>
      </c>
      <c r="B31" s="52">
        <v>0</v>
      </c>
      <c r="C31" s="54">
        <v>0</v>
      </c>
      <c r="D31" s="58">
        <f>SUM(B31:C31)</f>
        <v>0</v>
      </c>
      <c r="E31" s="17"/>
      <c r="F31" s="17" t="s">
        <v>100</v>
      </c>
      <c r="G31" s="53">
        <v>0</v>
      </c>
      <c r="H31" s="113">
        <v>0</v>
      </c>
      <c r="I31" s="59">
        <f t="shared" si="6"/>
        <v>0</v>
      </c>
    </row>
    <row r="32" spans="1:9" x14ac:dyDescent="0.3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0</v>
      </c>
      <c r="H32" s="121">
        <f>SUM(H22:H31)</f>
        <v>0</v>
      </c>
      <c r="I32" s="121">
        <f>SUM(I22:I31)</f>
        <v>0</v>
      </c>
    </row>
    <row r="33" spans="1:9" x14ac:dyDescent="0.3">
      <c r="A33" s="17" t="s">
        <v>57</v>
      </c>
      <c r="B33" s="52">
        <v>0</v>
      </c>
      <c r="C33" s="54">
        <v>0</v>
      </c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3">
      <c r="A34" s="17" t="s">
        <v>58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103</v>
      </c>
      <c r="G34" s="52">
        <v>9582</v>
      </c>
      <c r="H34" s="54">
        <v>0</v>
      </c>
      <c r="I34" s="58">
        <f>SUM(G34:H34)</f>
        <v>9582</v>
      </c>
    </row>
    <row r="35" spans="1:9" x14ac:dyDescent="0.3">
      <c r="A35" s="17" t="s">
        <v>158</v>
      </c>
      <c r="B35" s="52">
        <v>9659</v>
      </c>
      <c r="C35" s="69">
        <f>-1*(C25+C30+C31+C33+C34+C36+C37+C38+C47)</f>
        <v>30066</v>
      </c>
      <c r="D35" s="58">
        <f t="shared" si="7"/>
        <v>39725</v>
      </c>
      <c r="E35" s="17"/>
      <c r="F35" s="18" t="s">
        <v>236</v>
      </c>
      <c r="G35" s="52">
        <v>778508</v>
      </c>
      <c r="H35" s="52">
        <v>0</v>
      </c>
      <c r="I35" s="58">
        <f>SUM(G35:H35)</f>
        <v>778508</v>
      </c>
    </row>
    <row r="36" spans="1:9" x14ac:dyDescent="0.3">
      <c r="A36" s="17" t="s">
        <v>62</v>
      </c>
      <c r="B36" s="52">
        <v>20590</v>
      </c>
      <c r="C36" s="54">
        <v>0</v>
      </c>
      <c r="D36" s="58">
        <f t="shared" si="7"/>
        <v>20590</v>
      </c>
      <c r="E36" s="17"/>
      <c r="F36" s="17" t="s">
        <v>263</v>
      </c>
      <c r="G36" s="52">
        <v>0</v>
      </c>
      <c r="H36" s="114">
        <v>0</v>
      </c>
      <c r="I36" s="58">
        <f t="shared" ref="I36:I37" si="8">SUM(G36:H36)</f>
        <v>0</v>
      </c>
    </row>
    <row r="37" spans="1:9" x14ac:dyDescent="0.3">
      <c r="A37" s="17" t="s">
        <v>63</v>
      </c>
      <c r="B37" s="52">
        <v>0</v>
      </c>
      <c r="C37" s="54">
        <v>0</v>
      </c>
      <c r="D37" s="58">
        <f t="shared" si="7"/>
        <v>0</v>
      </c>
      <c r="E37" s="17"/>
      <c r="F37" s="17" t="s">
        <v>235</v>
      </c>
      <c r="G37" s="53">
        <v>0</v>
      </c>
      <c r="H37" s="113">
        <v>0</v>
      </c>
      <c r="I37" s="59">
        <f t="shared" si="8"/>
        <v>0</v>
      </c>
    </row>
    <row r="38" spans="1:9" x14ac:dyDescent="0.3">
      <c r="A38" s="17" t="s">
        <v>64</v>
      </c>
      <c r="B38" s="53">
        <v>0</v>
      </c>
      <c r="C38" s="113">
        <v>0</v>
      </c>
      <c r="D38" s="59">
        <f t="shared" si="7"/>
        <v>0</v>
      </c>
      <c r="E38" s="17"/>
      <c r="F38" s="17" t="s">
        <v>237</v>
      </c>
      <c r="G38" s="58">
        <f>SUM(G34:G37)</f>
        <v>788090</v>
      </c>
      <c r="H38" s="58">
        <f>SUM(H34:H37)</f>
        <v>0</v>
      </c>
      <c r="I38" s="58">
        <f>SUM(I34:I37)</f>
        <v>788090</v>
      </c>
    </row>
    <row r="39" spans="1:9" x14ac:dyDescent="0.3">
      <c r="A39" s="17" t="s">
        <v>65</v>
      </c>
      <c r="B39" s="58">
        <f>B30+B31+B33+B34+B35+B36+B37+B38</f>
        <v>30249</v>
      </c>
      <c r="C39" s="58">
        <f>C30+C31+C33+C34+C35+C36+C37+C38</f>
        <v>30066</v>
      </c>
      <c r="D39" s="58">
        <f>D30+D31+D33+D34+D35+D36+D37+D38</f>
        <v>60315</v>
      </c>
      <c r="E39" s="17"/>
      <c r="F39" s="21" t="s">
        <v>104</v>
      </c>
      <c r="G39" s="13"/>
      <c r="H39" s="17"/>
      <c r="I39" s="14"/>
    </row>
    <row r="40" spans="1:9" x14ac:dyDescent="0.3">
      <c r="A40" s="17"/>
      <c r="B40" s="17"/>
      <c r="C40" s="17"/>
      <c r="D40" s="14"/>
      <c r="E40" s="17"/>
      <c r="F40" s="17" t="s">
        <v>238</v>
      </c>
      <c r="G40" s="52">
        <v>26200</v>
      </c>
      <c r="H40" s="22"/>
      <c r="I40" s="58">
        <f>SUM(G40:H40)</f>
        <v>26200</v>
      </c>
    </row>
    <row r="41" spans="1:9" x14ac:dyDescent="0.3">
      <c r="A41" s="21" t="s">
        <v>66</v>
      </c>
      <c r="B41" s="17"/>
      <c r="C41" s="17"/>
      <c r="D41" s="14"/>
      <c r="E41" s="17"/>
      <c r="F41" s="17" t="s">
        <v>239</v>
      </c>
      <c r="G41" s="52">
        <v>0</v>
      </c>
      <c r="H41" s="22"/>
      <c r="I41" s="58">
        <f t="shared" ref="I41:I46" si="9">SUM(G41:H41)</f>
        <v>0</v>
      </c>
    </row>
    <row r="42" spans="1:9" x14ac:dyDescent="0.3">
      <c r="A42" s="17" t="s">
        <v>166</v>
      </c>
      <c r="B42" s="52">
        <v>15201118</v>
      </c>
      <c r="C42" s="52">
        <v>-45274</v>
      </c>
      <c r="D42" s="58">
        <f>SUM(B42:C42)</f>
        <v>15155844</v>
      </c>
      <c r="E42" s="17"/>
      <c r="F42" s="17" t="s">
        <v>240</v>
      </c>
      <c r="G42" s="52">
        <v>0</v>
      </c>
      <c r="H42" s="22"/>
      <c r="I42" s="58">
        <f t="shared" si="9"/>
        <v>0</v>
      </c>
    </row>
    <row r="43" spans="1:9" x14ac:dyDescent="0.3">
      <c r="A43" s="17" t="s">
        <v>68</v>
      </c>
      <c r="B43" s="52">
        <v>0</v>
      </c>
      <c r="C43" s="52">
        <v>0</v>
      </c>
      <c r="D43" s="58">
        <f t="shared" ref="D43:D46" si="10">SUM(B43:C43)</f>
        <v>0</v>
      </c>
      <c r="E43" s="17"/>
      <c r="F43" s="17" t="s">
        <v>246</v>
      </c>
      <c r="G43" s="52">
        <v>0</v>
      </c>
      <c r="H43" s="22"/>
      <c r="I43" s="58">
        <f t="shared" si="9"/>
        <v>0</v>
      </c>
    </row>
    <row r="44" spans="1:9" x14ac:dyDescent="0.3">
      <c r="A44" s="17" t="s">
        <v>69</v>
      </c>
      <c r="B44" s="52">
        <v>6405</v>
      </c>
      <c r="C44" s="52">
        <v>0</v>
      </c>
      <c r="D44" s="58">
        <f t="shared" si="10"/>
        <v>6405</v>
      </c>
      <c r="E44" s="17"/>
      <c r="F44" s="17" t="s">
        <v>241</v>
      </c>
      <c r="G44" s="52">
        <v>66</v>
      </c>
      <c r="H44" s="22"/>
      <c r="I44" s="58">
        <f t="shared" si="9"/>
        <v>66</v>
      </c>
    </row>
    <row r="45" spans="1:9" x14ac:dyDescent="0.3">
      <c r="A45" s="17" t="s">
        <v>70</v>
      </c>
      <c r="B45" s="52">
        <v>30012</v>
      </c>
      <c r="C45" s="52">
        <v>0</v>
      </c>
      <c r="D45" s="58">
        <f t="shared" si="10"/>
        <v>30012</v>
      </c>
      <c r="E45" s="17"/>
      <c r="F45" s="17" t="s">
        <v>242</v>
      </c>
      <c r="G45" s="52">
        <v>0</v>
      </c>
      <c r="H45" s="22"/>
      <c r="I45" s="58">
        <f t="shared" si="9"/>
        <v>0</v>
      </c>
    </row>
    <row r="46" spans="1:9" x14ac:dyDescent="0.3">
      <c r="A46" s="17" t="s">
        <v>110</v>
      </c>
      <c r="B46" s="53">
        <v>-11657874</v>
      </c>
      <c r="C46" s="53">
        <v>15208</v>
      </c>
      <c r="D46" s="59">
        <f t="shared" si="10"/>
        <v>-11642666</v>
      </c>
      <c r="E46" s="17"/>
      <c r="F46" s="17" t="s">
        <v>243</v>
      </c>
      <c r="G46" s="53">
        <v>4387211</v>
      </c>
      <c r="H46" s="95">
        <f>-1*(H20+H32+H38)</f>
        <v>0</v>
      </c>
      <c r="I46" s="59">
        <f t="shared" si="9"/>
        <v>4387211</v>
      </c>
    </row>
    <row r="47" spans="1:9" x14ac:dyDescent="0.3">
      <c r="A47" s="17" t="s">
        <v>71</v>
      </c>
      <c r="B47" s="58">
        <f>B42+B43+B44+B45+B46</f>
        <v>3579661</v>
      </c>
      <c r="C47" s="58">
        <f t="shared" ref="C47:D47" si="11">C42+C43+C44+C45+C46</f>
        <v>-30066</v>
      </c>
      <c r="D47" s="58">
        <f t="shared" si="11"/>
        <v>3549595</v>
      </c>
      <c r="E47" s="17"/>
      <c r="F47" s="17" t="s">
        <v>244</v>
      </c>
      <c r="G47" s="58">
        <f>SUM(G40:G46)</f>
        <v>4413477</v>
      </c>
      <c r="H47" s="61">
        <f t="shared" ref="H47:I47" si="12">SUM(H40:H46)</f>
        <v>0</v>
      </c>
      <c r="I47" s="58">
        <f t="shared" si="12"/>
        <v>4413477</v>
      </c>
    </row>
    <row r="48" spans="1:9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3" t="s">
        <v>204</v>
      </c>
      <c r="B49" s="60">
        <f>B25+B39+B47</f>
        <v>5867261</v>
      </c>
      <c r="C49" s="60">
        <f>C25+C39+C47</f>
        <v>0</v>
      </c>
      <c r="D49" s="60">
        <f>D25+D39+D47</f>
        <v>5867261</v>
      </c>
      <c r="E49" s="19"/>
      <c r="F49" s="83" t="s">
        <v>248</v>
      </c>
      <c r="G49" s="60">
        <f>G20+G32+G38+G47</f>
        <v>5867261</v>
      </c>
      <c r="H49" s="60">
        <f>H20+H32+H38+H47</f>
        <v>0</v>
      </c>
      <c r="I49" s="60">
        <f>I20+I32+I38+I47</f>
        <v>5867261</v>
      </c>
    </row>
    <row r="50" spans="1:9" ht="15" thickTop="1" x14ac:dyDescent="0.3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3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3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3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3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167</v>
      </c>
    </row>
    <row r="3" spans="1:9" ht="15" x14ac:dyDescent="0.25">
      <c r="A3" s="57" t="str">
        <f>PriorYearBalanceSheet!A3</f>
        <v>McDaniel Telephone Company</v>
      </c>
      <c r="B3" s="65"/>
      <c r="C3" s="65"/>
      <c r="D3" s="65"/>
      <c r="E3" s="65"/>
    </row>
    <row r="4" spans="1:9" ht="15" x14ac:dyDescent="0.25">
      <c r="A4" s="66"/>
      <c r="B4" s="65"/>
      <c r="C4" s="65"/>
      <c r="D4" s="65"/>
      <c r="E4" s="65"/>
    </row>
    <row r="5" spans="1:9" ht="15" x14ac:dyDescent="0.25">
      <c r="A5" s="65"/>
      <c r="B5" s="65"/>
      <c r="C5" s="65"/>
      <c r="D5" s="65"/>
      <c r="E5" s="65"/>
    </row>
    <row r="6" spans="1:9" ht="15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ht="15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ht="15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ht="15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ht="15" x14ac:dyDescent="0.25">
      <c r="A10" s="17" t="s">
        <v>42</v>
      </c>
      <c r="B10" s="52">
        <v>2641544.92</v>
      </c>
      <c r="C10" s="54">
        <v>0</v>
      </c>
      <c r="D10" s="58">
        <f>SUM(B10:C10)</f>
        <v>2641544.92</v>
      </c>
      <c r="E10" s="17"/>
      <c r="F10" s="17" t="s">
        <v>78</v>
      </c>
      <c r="G10" s="52">
        <v>548271.16</v>
      </c>
      <c r="H10" s="54">
        <v>0</v>
      </c>
      <c r="I10" s="58">
        <f>SUM(G10:H10)</f>
        <v>548271.16</v>
      </c>
    </row>
    <row r="11" spans="1:9" ht="15" x14ac:dyDescent="0.25">
      <c r="A11" s="17" t="s">
        <v>134</v>
      </c>
      <c r="B11" s="52">
        <v>0</v>
      </c>
      <c r="C11" s="54">
        <v>0</v>
      </c>
      <c r="D11" s="58">
        <f>SUM(B11:C11)</f>
        <v>0</v>
      </c>
      <c r="E11" s="17"/>
      <c r="F11" s="17" t="s">
        <v>81</v>
      </c>
      <c r="G11" s="52">
        <v>0</v>
      </c>
      <c r="H11" s="54">
        <v>0</v>
      </c>
      <c r="I11" s="58">
        <f t="shared" ref="I11:I19" si="0">SUM(G11:H11)</f>
        <v>0</v>
      </c>
    </row>
    <row r="12" spans="1:9" ht="15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50931.85</v>
      </c>
      <c r="H12" s="54">
        <v>0</v>
      </c>
      <c r="I12" s="58">
        <f t="shared" si="0"/>
        <v>50931.85</v>
      </c>
    </row>
    <row r="13" spans="1:9" ht="15" x14ac:dyDescent="0.25">
      <c r="A13" s="17" t="s">
        <v>44</v>
      </c>
      <c r="B13" s="52">
        <v>0</v>
      </c>
      <c r="C13" s="54">
        <v>0</v>
      </c>
      <c r="D13" s="58">
        <f>SUM(B13:C13)</f>
        <v>0</v>
      </c>
      <c r="E13" s="17"/>
      <c r="F13" s="17" t="s">
        <v>83</v>
      </c>
      <c r="G13" s="52">
        <v>0</v>
      </c>
      <c r="H13" s="54">
        <v>0</v>
      </c>
      <c r="I13" s="58">
        <f t="shared" si="0"/>
        <v>0</v>
      </c>
    </row>
    <row r="14" spans="1:9" ht="15" x14ac:dyDescent="0.25">
      <c r="A14" s="17" t="s">
        <v>47</v>
      </c>
      <c r="B14" s="52">
        <v>717771.88</v>
      </c>
      <c r="C14" s="54">
        <v>0</v>
      </c>
      <c r="D14" s="58">
        <f t="shared" ref="D14:D15" si="1">SUM(B14:C14)</f>
        <v>717771.88</v>
      </c>
      <c r="E14" s="17"/>
      <c r="F14" s="17" t="s">
        <v>84</v>
      </c>
      <c r="G14" s="52">
        <v>0</v>
      </c>
      <c r="H14" s="54">
        <v>0</v>
      </c>
      <c r="I14" s="58">
        <f t="shared" si="0"/>
        <v>0</v>
      </c>
    </row>
    <row r="15" spans="1:9" ht="15" x14ac:dyDescent="0.25">
      <c r="A15" s="17" t="s">
        <v>45</v>
      </c>
      <c r="B15" s="52">
        <v>0</v>
      </c>
      <c r="C15" s="54">
        <v>0</v>
      </c>
      <c r="D15" s="58">
        <f t="shared" si="1"/>
        <v>0</v>
      </c>
      <c r="E15" s="17"/>
      <c r="F15" s="17" t="s">
        <v>85</v>
      </c>
      <c r="G15" s="52">
        <v>0</v>
      </c>
      <c r="H15" s="54">
        <v>0</v>
      </c>
      <c r="I15" s="58">
        <f t="shared" si="0"/>
        <v>0</v>
      </c>
    </row>
    <row r="16" spans="1:9" ht="15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0</v>
      </c>
      <c r="H16" s="54">
        <v>0</v>
      </c>
      <c r="I16" s="58">
        <f t="shared" si="0"/>
        <v>0</v>
      </c>
    </row>
    <row r="17" spans="1:9" ht="15" x14ac:dyDescent="0.25">
      <c r="A17" s="17" t="s">
        <v>44</v>
      </c>
      <c r="B17" s="52">
        <v>135065.13</v>
      </c>
      <c r="C17" s="54">
        <v>0</v>
      </c>
      <c r="D17" s="58">
        <f>SUM(B17:C17)</f>
        <v>135065.13</v>
      </c>
      <c r="E17" s="18"/>
      <c r="F17" s="17" t="s">
        <v>87</v>
      </c>
      <c r="G17" s="52">
        <v>200180</v>
      </c>
      <c r="H17" s="54">
        <v>0</v>
      </c>
      <c r="I17" s="58">
        <f t="shared" si="0"/>
        <v>200180</v>
      </c>
    </row>
    <row r="18" spans="1:9" ht="15" x14ac:dyDescent="0.25">
      <c r="A18" s="17" t="s">
        <v>47</v>
      </c>
      <c r="B18" s="52">
        <v>120121.29</v>
      </c>
      <c r="C18" s="54">
        <v>0</v>
      </c>
      <c r="D18" s="58">
        <f t="shared" ref="D18:D24" si="2">SUM(B18:C18)</f>
        <v>120121.29</v>
      </c>
      <c r="E18" s="17"/>
      <c r="F18" s="17" t="s">
        <v>88</v>
      </c>
      <c r="G18" s="52">
        <v>23596.19</v>
      </c>
      <c r="H18" s="54">
        <v>0</v>
      </c>
      <c r="I18" s="58">
        <f t="shared" si="0"/>
        <v>23596.19</v>
      </c>
    </row>
    <row r="19" spans="1:9" ht="15" x14ac:dyDescent="0.25">
      <c r="A19" s="17" t="s">
        <v>45</v>
      </c>
      <c r="B19" s="52">
        <v>0</v>
      </c>
      <c r="C19" s="54">
        <v>0</v>
      </c>
      <c r="D19" s="58">
        <f t="shared" si="2"/>
        <v>0</v>
      </c>
      <c r="E19" s="17"/>
      <c r="F19" s="17" t="s">
        <v>89</v>
      </c>
      <c r="G19" s="53">
        <v>18402.07</v>
      </c>
      <c r="H19" s="113">
        <v>0</v>
      </c>
      <c r="I19" s="59">
        <f t="shared" si="0"/>
        <v>18402.07</v>
      </c>
    </row>
    <row r="20" spans="1:9" ht="15" x14ac:dyDescent="0.25">
      <c r="A20" s="17" t="s">
        <v>48</v>
      </c>
      <c r="B20" s="52">
        <v>0</v>
      </c>
      <c r="C20" s="54">
        <v>0</v>
      </c>
      <c r="D20" s="58">
        <f t="shared" si="2"/>
        <v>0</v>
      </c>
      <c r="E20" s="17"/>
      <c r="F20" s="17" t="s">
        <v>109</v>
      </c>
      <c r="G20" s="58">
        <f>SUM(G10:G19)</f>
        <v>841381.2699999999</v>
      </c>
      <c r="H20" s="58">
        <f>SUM(H10:H19)</f>
        <v>0</v>
      </c>
      <c r="I20" s="58">
        <f t="shared" ref="I20" si="3">SUM(I10:I19)</f>
        <v>841381.2699999999</v>
      </c>
    </row>
    <row r="21" spans="1:9" ht="15" x14ac:dyDescent="0.25">
      <c r="A21" s="17" t="s">
        <v>49</v>
      </c>
      <c r="B21" s="52">
        <v>41966.96</v>
      </c>
      <c r="C21" s="54">
        <v>0</v>
      </c>
      <c r="D21" s="58">
        <f t="shared" si="2"/>
        <v>41966.96</v>
      </c>
      <c r="E21" s="17"/>
      <c r="F21" s="21" t="s">
        <v>91</v>
      </c>
      <c r="G21" s="13"/>
      <c r="H21" s="17"/>
      <c r="I21" s="14"/>
    </row>
    <row r="22" spans="1:9" ht="15" x14ac:dyDescent="0.25">
      <c r="A22" s="17" t="s">
        <v>50</v>
      </c>
      <c r="B22" s="52">
        <v>0</v>
      </c>
      <c r="C22" s="54">
        <v>0</v>
      </c>
      <c r="D22" s="58">
        <f t="shared" si="2"/>
        <v>0</v>
      </c>
      <c r="E22" s="17"/>
      <c r="F22" s="17" t="s">
        <v>92</v>
      </c>
      <c r="G22" s="52">
        <v>0</v>
      </c>
      <c r="H22" s="54">
        <v>0</v>
      </c>
      <c r="I22" s="58">
        <f>SUM(G22:H22)</f>
        <v>0</v>
      </c>
    </row>
    <row r="23" spans="1:9" ht="15" x14ac:dyDescent="0.25">
      <c r="A23" s="17" t="s">
        <v>51</v>
      </c>
      <c r="B23" s="52">
        <v>6464.1</v>
      </c>
      <c r="C23" s="54">
        <v>0</v>
      </c>
      <c r="D23" s="58">
        <f t="shared" si="2"/>
        <v>6464.1</v>
      </c>
      <c r="E23" s="17"/>
      <c r="F23" s="17" t="s">
        <v>93</v>
      </c>
      <c r="G23" s="52">
        <v>0</v>
      </c>
      <c r="H23" s="54">
        <v>0</v>
      </c>
      <c r="I23" s="58">
        <f t="shared" ref="I23:I25" si="4">SUM(G23:H23)</f>
        <v>0</v>
      </c>
    </row>
    <row r="24" spans="1:9" ht="15" x14ac:dyDescent="0.25">
      <c r="A24" s="17" t="s">
        <v>52</v>
      </c>
      <c r="B24" s="53">
        <v>0</v>
      </c>
      <c r="C24" s="113">
        <v>0</v>
      </c>
      <c r="D24" s="59">
        <f t="shared" si="2"/>
        <v>0</v>
      </c>
      <c r="E24" s="17"/>
      <c r="F24" s="17" t="s">
        <v>94</v>
      </c>
      <c r="G24" s="52">
        <v>0</v>
      </c>
      <c r="H24" s="54">
        <v>0</v>
      </c>
      <c r="I24" s="58">
        <f t="shared" si="4"/>
        <v>0</v>
      </c>
    </row>
    <row r="25" spans="1:9" ht="15" x14ac:dyDescent="0.25">
      <c r="A25" s="17" t="s">
        <v>41</v>
      </c>
      <c r="B25" s="58">
        <f>B10+B11+B13+B14+B15+B17+B18+B19+B20+B21+B22+B23+B24</f>
        <v>3662934.28</v>
      </c>
      <c r="C25" s="58">
        <f>C10+C11+C13+C14+C15+C17+C18+C19+C20+C21+C22+C23+C24</f>
        <v>0</v>
      </c>
      <c r="D25" s="58">
        <f t="shared" ref="D25" si="5">D10+D11+D13+D14+D15+D17+D18+D19+D20+D21+D22+D23+D24</f>
        <v>3662934.28</v>
      </c>
      <c r="E25" s="17"/>
      <c r="F25" s="17" t="s">
        <v>95</v>
      </c>
      <c r="G25" s="52">
        <v>0</v>
      </c>
      <c r="H25" s="54">
        <v>0</v>
      </c>
      <c r="I25" s="58">
        <f t="shared" si="4"/>
        <v>0</v>
      </c>
    </row>
    <row r="26" spans="1:9" ht="15" x14ac:dyDescent="0.25">
      <c r="A26" s="17"/>
      <c r="B26" s="58"/>
      <c r="C26" s="58"/>
      <c r="D26" s="82"/>
      <c r="E26" s="17"/>
      <c r="F26" s="17" t="s">
        <v>96</v>
      </c>
      <c r="G26" s="52">
        <v>0</v>
      </c>
      <c r="H26" s="54">
        <v>0</v>
      </c>
      <c r="I26" s="58">
        <f t="shared" ref="I26:I31" si="6">SUM(G26:H26)</f>
        <v>0</v>
      </c>
    </row>
    <row r="27" spans="1:9" ht="15" x14ac:dyDescent="0.25">
      <c r="A27" s="17"/>
      <c r="B27" s="30"/>
      <c r="C27" s="17"/>
      <c r="D27" s="14"/>
      <c r="E27" s="17"/>
      <c r="F27" s="17" t="s">
        <v>97</v>
      </c>
      <c r="G27" s="52">
        <v>0</v>
      </c>
      <c r="H27" s="54">
        <v>0</v>
      </c>
      <c r="I27" s="58">
        <f t="shared" si="6"/>
        <v>0</v>
      </c>
    </row>
    <row r="28" spans="1:9" ht="15" x14ac:dyDescent="0.25">
      <c r="A28" s="21" t="s">
        <v>54</v>
      </c>
      <c r="B28" s="30"/>
      <c r="C28" s="18"/>
      <c r="D28" s="14"/>
      <c r="E28" s="17"/>
      <c r="F28" s="17" t="s">
        <v>135</v>
      </c>
      <c r="G28" s="52">
        <v>0</v>
      </c>
      <c r="H28" s="54">
        <v>0</v>
      </c>
      <c r="I28" s="58">
        <f t="shared" si="6"/>
        <v>0</v>
      </c>
    </row>
    <row r="29" spans="1:9" ht="15" x14ac:dyDescent="0.25">
      <c r="A29" s="17" t="s">
        <v>59</v>
      </c>
      <c r="B29" s="31"/>
      <c r="C29" s="22"/>
      <c r="D29" s="16"/>
      <c r="E29" s="18"/>
      <c r="F29" s="17" t="s">
        <v>98</v>
      </c>
      <c r="G29" s="52">
        <v>0</v>
      </c>
      <c r="H29" s="54">
        <v>0</v>
      </c>
      <c r="I29" s="58">
        <f t="shared" si="6"/>
        <v>0</v>
      </c>
    </row>
    <row r="30" spans="1:9" ht="15" x14ac:dyDescent="0.25">
      <c r="A30" s="17" t="s">
        <v>55</v>
      </c>
      <c r="B30" s="52">
        <v>0</v>
      </c>
      <c r="C30" s="54">
        <v>0</v>
      </c>
      <c r="D30" s="58">
        <f>SUM(B30:C30)</f>
        <v>0</v>
      </c>
      <c r="E30" s="17"/>
      <c r="F30" s="17" t="s">
        <v>99</v>
      </c>
      <c r="G30" s="52">
        <v>0</v>
      </c>
      <c r="H30" s="54">
        <v>0</v>
      </c>
      <c r="I30" s="58">
        <f t="shared" si="6"/>
        <v>0</v>
      </c>
    </row>
    <row r="31" spans="1:9" ht="15" x14ac:dyDescent="0.25">
      <c r="A31" s="17" t="s">
        <v>56</v>
      </c>
      <c r="B31" s="52">
        <v>0</v>
      </c>
      <c r="C31" s="54">
        <v>0</v>
      </c>
      <c r="D31" s="58">
        <f>SUM(B31:C31)</f>
        <v>0</v>
      </c>
      <c r="E31" s="17"/>
      <c r="F31" s="17" t="s">
        <v>100</v>
      </c>
      <c r="G31" s="53">
        <v>0</v>
      </c>
      <c r="H31" s="113">
        <v>0</v>
      </c>
      <c r="I31" s="59">
        <f t="shared" si="6"/>
        <v>0</v>
      </c>
    </row>
    <row r="32" spans="1:9" ht="15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0</v>
      </c>
      <c r="H32" s="82">
        <f>SUM(H22:H31)</f>
        <v>0</v>
      </c>
      <c r="I32" s="58">
        <f>SUM(I22:I31)</f>
        <v>0</v>
      </c>
    </row>
    <row r="33" spans="1:11" x14ac:dyDescent="0.3">
      <c r="A33" s="17" t="s">
        <v>57</v>
      </c>
      <c r="B33" s="52">
        <v>0</v>
      </c>
      <c r="C33" s="54">
        <v>0</v>
      </c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3">
      <c r="A34" s="17" t="s">
        <v>58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103</v>
      </c>
      <c r="G34" s="52">
        <v>19135</v>
      </c>
      <c r="H34" s="118">
        <v>0</v>
      </c>
      <c r="I34" s="58">
        <f>SUM(G34:H34)</f>
        <v>19135</v>
      </c>
    </row>
    <row r="35" spans="1:11" x14ac:dyDescent="0.3">
      <c r="A35" s="17" t="s">
        <v>158</v>
      </c>
      <c r="B35" s="52">
        <v>7158.63</v>
      </c>
      <c r="C35" s="69">
        <f>-1*(C25+C30+C31+C33+C34+C36+C37+C38+C47)</f>
        <v>31495</v>
      </c>
      <c r="D35" s="58">
        <f t="shared" si="7"/>
        <v>38653.629999999997</v>
      </c>
      <c r="E35" s="17"/>
      <c r="F35" s="18" t="s">
        <v>236</v>
      </c>
      <c r="G35" s="52">
        <v>565693.85</v>
      </c>
      <c r="H35" s="52">
        <v>0</v>
      </c>
      <c r="I35" s="58">
        <f>SUM(G35:H35)</f>
        <v>565693.85</v>
      </c>
    </row>
    <row r="36" spans="1:11" x14ac:dyDescent="0.3">
      <c r="A36" s="17" t="s">
        <v>62</v>
      </c>
      <c r="B36" s="52">
        <v>19690</v>
      </c>
      <c r="C36" s="54">
        <v>0</v>
      </c>
      <c r="D36" s="58">
        <f t="shared" si="7"/>
        <v>19690</v>
      </c>
      <c r="E36" s="17"/>
      <c r="F36" s="17" t="s">
        <v>263</v>
      </c>
      <c r="G36" s="52">
        <v>0</v>
      </c>
      <c r="H36" s="119">
        <v>0</v>
      </c>
      <c r="I36" s="58">
        <f t="shared" ref="I36:I37" si="8">SUM(G36:H36)</f>
        <v>0</v>
      </c>
    </row>
    <row r="37" spans="1:11" x14ac:dyDescent="0.3">
      <c r="A37" s="17" t="s">
        <v>63</v>
      </c>
      <c r="B37" s="52">
        <v>0</v>
      </c>
      <c r="C37" s="54">
        <v>0</v>
      </c>
      <c r="D37" s="58">
        <f t="shared" si="7"/>
        <v>0</v>
      </c>
      <c r="E37" s="17"/>
      <c r="F37" s="17" t="s">
        <v>235</v>
      </c>
      <c r="G37" s="53">
        <v>0</v>
      </c>
      <c r="H37" s="120">
        <v>0</v>
      </c>
      <c r="I37" s="59">
        <f t="shared" si="8"/>
        <v>0</v>
      </c>
    </row>
    <row r="38" spans="1:11" x14ac:dyDescent="0.3">
      <c r="A38" s="17" t="s">
        <v>64</v>
      </c>
      <c r="B38" s="53">
        <v>0</v>
      </c>
      <c r="C38" s="113">
        <v>0</v>
      </c>
      <c r="D38" s="59">
        <f t="shared" si="7"/>
        <v>0</v>
      </c>
      <c r="E38" s="17"/>
      <c r="F38" s="17" t="s">
        <v>237</v>
      </c>
      <c r="G38" s="58">
        <f>SUM(G34:G37)</f>
        <v>584828.85</v>
      </c>
      <c r="H38" s="58">
        <f>SUM(H34:H37)</f>
        <v>0</v>
      </c>
      <c r="I38" s="58">
        <f>SUM(I34:I37)</f>
        <v>584828.85</v>
      </c>
    </row>
    <row r="39" spans="1:11" x14ac:dyDescent="0.3">
      <c r="A39" s="17" t="s">
        <v>65</v>
      </c>
      <c r="B39" s="58">
        <f>B30+B31+B33+B34+B35+B36+B37+B38</f>
        <v>26848.63</v>
      </c>
      <c r="C39" s="58">
        <f>C30+C31+C33+C34+C35+C36+C37+C38</f>
        <v>31495</v>
      </c>
      <c r="D39" s="58">
        <f t="shared" ref="D39" si="9">D30+D31+D33+D34+D35+D36+D37+D38</f>
        <v>58343.63</v>
      </c>
      <c r="E39" s="17"/>
      <c r="F39" s="21" t="s">
        <v>104</v>
      </c>
      <c r="G39" s="13"/>
      <c r="H39" s="17"/>
      <c r="I39" s="14"/>
    </row>
    <row r="40" spans="1:11" x14ac:dyDescent="0.3">
      <c r="A40" s="17"/>
      <c r="B40" s="17"/>
      <c r="C40" s="17"/>
      <c r="D40" s="14"/>
      <c r="E40" s="17"/>
      <c r="F40" s="17" t="s">
        <v>238</v>
      </c>
      <c r="G40" s="52">
        <v>26200</v>
      </c>
      <c r="H40" s="22"/>
      <c r="I40" s="58">
        <f>SUM(G40:H40)</f>
        <v>26200</v>
      </c>
    </row>
    <row r="41" spans="1:11" x14ac:dyDescent="0.3">
      <c r="A41" s="21" t="s">
        <v>66</v>
      </c>
      <c r="B41" s="17"/>
      <c r="C41" s="17"/>
      <c r="D41" s="14"/>
      <c r="E41" s="17"/>
      <c r="F41" s="17" t="s">
        <v>239</v>
      </c>
      <c r="G41" s="52">
        <v>0</v>
      </c>
      <c r="H41" s="22"/>
      <c r="I41" s="58">
        <f t="shared" ref="I41:I46" si="10">SUM(G41:H41)</f>
        <v>0</v>
      </c>
    </row>
    <row r="42" spans="1:11" x14ac:dyDescent="0.3">
      <c r="A42" s="17" t="s">
        <v>166</v>
      </c>
      <c r="B42" s="52">
        <v>14987429.960000001</v>
      </c>
      <c r="C42" s="52">
        <v>-52940</v>
      </c>
      <c r="D42" s="58">
        <f>SUM(B42:C42)</f>
        <v>14934489.960000001</v>
      </c>
      <c r="E42" s="17"/>
      <c r="F42" s="17" t="s">
        <v>240</v>
      </c>
      <c r="G42" s="52">
        <v>0</v>
      </c>
      <c r="H42" s="22"/>
      <c r="I42" s="58">
        <f t="shared" si="10"/>
        <v>0</v>
      </c>
    </row>
    <row r="43" spans="1:11" x14ac:dyDescent="0.3">
      <c r="A43" s="17" t="s">
        <v>68</v>
      </c>
      <c r="B43" s="52">
        <v>0</v>
      </c>
      <c r="C43" s="52">
        <v>0</v>
      </c>
      <c r="D43" s="58">
        <f t="shared" ref="D43:D46" si="11">SUM(B43:C43)</f>
        <v>0</v>
      </c>
      <c r="E43" s="17"/>
      <c r="F43" s="17" t="s">
        <v>246</v>
      </c>
      <c r="G43" s="52">
        <v>0</v>
      </c>
      <c r="H43" s="22"/>
      <c r="I43" s="58">
        <f t="shared" si="10"/>
        <v>0</v>
      </c>
    </row>
    <row r="44" spans="1:11" x14ac:dyDescent="0.3">
      <c r="A44" s="17" t="s">
        <v>69</v>
      </c>
      <c r="B44" s="52">
        <v>24097.24</v>
      </c>
      <c r="C44" s="52">
        <v>0</v>
      </c>
      <c r="D44" s="58">
        <f t="shared" si="11"/>
        <v>24097.24</v>
      </c>
      <c r="E44" s="17"/>
      <c r="F44" s="17" t="s">
        <v>241</v>
      </c>
      <c r="G44" s="52">
        <v>-4778.1499999999996</v>
      </c>
      <c r="H44" s="22"/>
      <c r="I44" s="58">
        <f t="shared" si="10"/>
        <v>-4778.1499999999996</v>
      </c>
      <c r="K44" s="65"/>
    </row>
    <row r="45" spans="1:11" x14ac:dyDescent="0.3">
      <c r="A45" s="17" t="s">
        <v>70</v>
      </c>
      <c r="B45" s="52">
        <v>28567.09</v>
      </c>
      <c r="C45" s="52">
        <v>0</v>
      </c>
      <c r="D45" s="58">
        <f t="shared" si="11"/>
        <v>28567.09</v>
      </c>
      <c r="E45" s="17"/>
      <c r="F45" s="17" t="s">
        <v>242</v>
      </c>
      <c r="G45" s="52">
        <v>0</v>
      </c>
      <c r="H45" s="22"/>
      <c r="I45" s="58">
        <f t="shared" si="10"/>
        <v>0</v>
      </c>
    </row>
    <row r="46" spans="1:11" x14ac:dyDescent="0.3">
      <c r="A46" s="17" t="s">
        <v>110</v>
      </c>
      <c r="B46" s="53">
        <v>-12257387.539999999</v>
      </c>
      <c r="C46" s="53">
        <v>21445</v>
      </c>
      <c r="D46" s="59">
        <f t="shared" si="11"/>
        <v>-12235942.539999999</v>
      </c>
      <c r="E46" s="17"/>
      <c r="F46" s="17" t="s">
        <v>243</v>
      </c>
      <c r="G46" s="53">
        <v>5024857.97</v>
      </c>
      <c r="H46" s="95">
        <f>-1*(H20+H32+H38)</f>
        <v>0</v>
      </c>
      <c r="I46" s="59">
        <f t="shared" si="10"/>
        <v>5024857.97</v>
      </c>
    </row>
    <row r="47" spans="1:11" x14ac:dyDescent="0.3">
      <c r="A47" s="17" t="s">
        <v>71</v>
      </c>
      <c r="B47" s="58">
        <f>B42+B43+B44+B45+B46</f>
        <v>2782706.7500000019</v>
      </c>
      <c r="C47" s="58">
        <f t="shared" ref="C47:D47" si="12">C42+C43+C44+C45+C46</f>
        <v>-31495</v>
      </c>
      <c r="D47" s="58">
        <f t="shared" si="12"/>
        <v>2751211.7500000019</v>
      </c>
      <c r="E47" s="17"/>
      <c r="F47" s="17" t="s">
        <v>244</v>
      </c>
      <c r="G47" s="58">
        <f>SUM(G40:G46)</f>
        <v>5046279.8199999994</v>
      </c>
      <c r="H47" s="61">
        <f t="shared" ref="H47:I47" si="13">SUM(H40:H46)</f>
        <v>0</v>
      </c>
      <c r="I47" s="58">
        <f t="shared" si="13"/>
        <v>5046279.8199999994</v>
      </c>
    </row>
    <row r="48" spans="1:11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3" t="s">
        <v>204</v>
      </c>
      <c r="B49" s="60">
        <f>B25+B39+B47</f>
        <v>6472489.660000002</v>
      </c>
      <c r="C49" s="60">
        <f t="shared" ref="C49:D49" si="14">C25+C39+C47</f>
        <v>0</v>
      </c>
      <c r="D49" s="60">
        <f t="shared" si="14"/>
        <v>6472489.660000002</v>
      </c>
      <c r="E49" s="19"/>
      <c r="F49" s="83" t="s">
        <v>247</v>
      </c>
      <c r="G49" s="60">
        <f>G20+G32+G38+G47</f>
        <v>6472489.9399999995</v>
      </c>
      <c r="H49" s="60">
        <f>H20+H32+H38+H47</f>
        <v>0</v>
      </c>
      <c r="I49" s="60">
        <f>I20+I32+I38+I47</f>
        <v>6472489.9399999995</v>
      </c>
    </row>
    <row r="50" spans="1:9" ht="15" thickTop="1" x14ac:dyDescent="0.3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3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3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3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3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ht="15" x14ac:dyDescent="0.25">
      <c r="A2" t="s">
        <v>167</v>
      </c>
    </row>
    <row r="3" spans="1:7" ht="15" x14ac:dyDescent="0.25">
      <c r="A3" s="57" t="str">
        <f>PriorYearBalanceSheet!A3</f>
        <v>McDaniel Telephone Company</v>
      </c>
      <c r="B3" s="65"/>
      <c r="C3" s="65"/>
      <c r="D3" s="65"/>
      <c r="E3" s="65"/>
      <c r="F3" s="65"/>
      <c r="G3" s="65"/>
    </row>
    <row r="4" spans="1:7" ht="15" x14ac:dyDescent="0.25">
      <c r="A4" s="66"/>
      <c r="B4" s="65"/>
      <c r="C4" s="65"/>
      <c r="D4" s="65"/>
      <c r="E4" s="65"/>
      <c r="F4" s="65"/>
      <c r="G4" s="65"/>
    </row>
    <row r="5" spans="1:7" ht="15" x14ac:dyDescent="0.25">
      <c r="A5" s="65"/>
      <c r="B5" s="65"/>
      <c r="C5" s="65"/>
      <c r="D5" s="65"/>
    </row>
    <row r="6" spans="1:7" ht="15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ht="15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ht="15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ht="15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ht="15" x14ac:dyDescent="0.25">
      <c r="A10" s="17" t="s">
        <v>42</v>
      </c>
      <c r="B10" s="32">
        <f>PriorYearBalanceSheet!D10</f>
        <v>1434594</v>
      </c>
      <c r="C10" s="32">
        <f>'CurrentYearBalanceSheet '!D10</f>
        <v>2641544.92</v>
      </c>
      <c r="D10" s="17"/>
      <c r="E10" s="17" t="s">
        <v>78</v>
      </c>
      <c r="F10" s="32">
        <f>PriorYearBalanceSheet!I10</f>
        <v>454475</v>
      </c>
      <c r="G10" s="32">
        <f>'CurrentYearBalanceSheet '!I10</f>
        <v>548271.16</v>
      </c>
    </row>
    <row r="11" spans="1:7" ht="15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ht="15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49358</v>
      </c>
      <c r="G12" s="32">
        <f>'CurrentYearBalanceSheet '!I12</f>
        <v>50931.85</v>
      </c>
    </row>
    <row r="13" spans="1:7" ht="15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0</v>
      </c>
    </row>
    <row r="14" spans="1:7" ht="15" x14ac:dyDescent="0.25">
      <c r="A14" s="17" t="s">
        <v>47</v>
      </c>
      <c r="B14" s="32">
        <f>PriorYearBalanceSheet!D14</f>
        <v>464257</v>
      </c>
      <c r="C14" s="32">
        <f>'CurrentYearBalanceSheet '!D14</f>
        <v>717771.88</v>
      </c>
      <c r="D14" s="17"/>
      <c r="E14" s="17" t="s">
        <v>84</v>
      </c>
      <c r="F14" s="32">
        <f>PriorYearBalanceSheet!I14</f>
        <v>0</v>
      </c>
      <c r="G14" s="32">
        <f>'CurrentYearBalanceSheet '!I14</f>
        <v>0</v>
      </c>
    </row>
    <row r="15" spans="1:7" ht="15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ht="15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ht="15" x14ac:dyDescent="0.25">
      <c r="A17" s="17" t="s">
        <v>44</v>
      </c>
      <c r="B17" s="32">
        <f>PriorYearBalanceSheet!D17</f>
        <v>166348</v>
      </c>
      <c r="C17" s="32">
        <f>'CurrentYearBalanceSheet '!D17</f>
        <v>135065.13</v>
      </c>
      <c r="D17" s="17"/>
      <c r="E17" s="17" t="s">
        <v>87</v>
      </c>
      <c r="F17" s="32">
        <f>PriorYearBalanceSheet!I17</f>
        <v>115350</v>
      </c>
      <c r="G17" s="32">
        <f>'CurrentYearBalanceSheet '!I17</f>
        <v>200180</v>
      </c>
    </row>
    <row r="18" spans="1:7" ht="15" x14ac:dyDescent="0.25">
      <c r="A18" s="17" t="s">
        <v>47</v>
      </c>
      <c r="B18" s="32">
        <f>PriorYearBalanceSheet!D18</f>
        <v>153059</v>
      </c>
      <c r="C18" s="32">
        <f>'CurrentYearBalanceSheet '!D18</f>
        <v>120121.29</v>
      </c>
      <c r="D18" s="17"/>
      <c r="E18" s="17" t="s">
        <v>88</v>
      </c>
      <c r="F18" s="32">
        <f>PriorYearBalanceSheet!I18</f>
        <v>24276</v>
      </c>
      <c r="G18" s="32">
        <f>'CurrentYearBalanceSheet '!I18</f>
        <v>23596.19</v>
      </c>
    </row>
    <row r="19" spans="1:7" ht="15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22235</v>
      </c>
      <c r="G19" s="32">
        <f>'CurrentYearBalanceSheet '!I19</f>
        <v>18402.07</v>
      </c>
    </row>
    <row r="20" spans="1:7" ht="15" x14ac:dyDescent="0.25">
      <c r="A20" s="17" t="s">
        <v>48</v>
      </c>
      <c r="B20" s="32">
        <f>PriorYearBalanceSheet!D20</f>
        <v>94</v>
      </c>
      <c r="C20" s="32">
        <f>'CurrentYearBalanceSheet '!D20</f>
        <v>0</v>
      </c>
      <c r="D20" s="17"/>
      <c r="E20" s="17" t="s">
        <v>90</v>
      </c>
      <c r="F20" s="36">
        <f>SUM(F10:F19)</f>
        <v>665694</v>
      </c>
      <c r="G20" s="35">
        <f>SUM(G10:G19)</f>
        <v>841381.2699999999</v>
      </c>
    </row>
    <row r="21" spans="1:7" ht="15" x14ac:dyDescent="0.25">
      <c r="A21" s="17" t="s">
        <v>49</v>
      </c>
      <c r="B21" s="32">
        <f>PriorYearBalanceSheet!D21</f>
        <v>32535</v>
      </c>
      <c r="C21" s="32">
        <f>'CurrentYearBalanceSheet '!D21</f>
        <v>41966.96</v>
      </c>
      <c r="D21" s="17"/>
      <c r="E21" s="21" t="s">
        <v>91</v>
      </c>
      <c r="F21" s="17"/>
      <c r="G21" s="14"/>
    </row>
    <row r="22" spans="1:7" ht="15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ht="15" x14ac:dyDescent="0.25">
      <c r="A23" s="17" t="s">
        <v>51</v>
      </c>
      <c r="B23" s="32">
        <f>PriorYearBalanceSheet!D23</f>
        <v>6464</v>
      </c>
      <c r="C23" s="32">
        <f>'CurrentYearBalanceSheet '!D23</f>
        <v>6464.1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ht="15" x14ac:dyDescent="0.25">
      <c r="A24" s="17" t="s">
        <v>52</v>
      </c>
      <c r="B24" s="33">
        <f>PriorYearBalanceSheet!D24</f>
        <v>0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ht="15" x14ac:dyDescent="0.25">
      <c r="A25" s="17" t="s">
        <v>41</v>
      </c>
      <c r="B25" s="32">
        <f>B10+B11+B13+B14+B15+B17+B18+B19+B20+B21+B22+B23+B24</f>
        <v>2257351</v>
      </c>
      <c r="C25" s="32">
        <f>C10+C11+C13+C14+C15+C17+C18+C19+C20+C21+C22+C23+C24</f>
        <v>3662934.28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ht="15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ht="15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ht="15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ht="15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ht="15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ht="15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ht="15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0</v>
      </c>
      <c r="G32" s="32">
        <f>SUM(G22:G31)</f>
        <v>0</v>
      </c>
    </row>
    <row r="33" spans="1:7" ht="15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ht="15" x14ac:dyDescent="0.25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9582</v>
      </c>
      <c r="G34" s="32">
        <f>'CurrentYearBalanceSheet '!I34</f>
        <v>19135</v>
      </c>
    </row>
    <row r="35" spans="1:7" ht="15" x14ac:dyDescent="0.25">
      <c r="A35" s="17" t="s">
        <v>61</v>
      </c>
      <c r="B35" s="32">
        <f>PriorYearBalanceSheet!D35</f>
        <v>39725</v>
      </c>
      <c r="C35" s="32">
        <f>'CurrentYearBalanceSheet '!D35</f>
        <v>38653.629999999997</v>
      </c>
      <c r="D35" s="17"/>
      <c r="E35" s="18" t="s">
        <v>236</v>
      </c>
      <c r="F35" s="32">
        <f>PriorYearBalanceSheet!I35</f>
        <v>778508</v>
      </c>
      <c r="G35" s="32">
        <f>'CurrentYearBalanceSheet '!I35</f>
        <v>565693.85</v>
      </c>
    </row>
    <row r="36" spans="1:7" ht="15" x14ac:dyDescent="0.25">
      <c r="A36" s="17" t="s">
        <v>62</v>
      </c>
      <c r="B36" s="32">
        <f>PriorYearBalanceSheet!D36</f>
        <v>20590</v>
      </c>
      <c r="C36" s="32">
        <f>'CurrentYearBalanceSheet '!D36</f>
        <v>19690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ht="15" x14ac:dyDescent="0.25">
      <c r="A37" s="17" t="s">
        <v>63</v>
      </c>
      <c r="B37" s="32">
        <f>PriorYearBalanceSheet!D37</f>
        <v>0</v>
      </c>
      <c r="C37" s="32">
        <f>'CurrentYearBalanceSheet '!D37</f>
        <v>0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ht="15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788090</v>
      </c>
      <c r="G38" s="32">
        <f>SUM(G34:G37)</f>
        <v>584828.85</v>
      </c>
    </row>
    <row r="39" spans="1:7" ht="15" x14ac:dyDescent="0.25">
      <c r="A39" s="17" t="s">
        <v>65</v>
      </c>
      <c r="B39" s="32">
        <f>B30+B31+B33+B34+B35+B36+B37+B38</f>
        <v>60315</v>
      </c>
      <c r="C39" s="32">
        <f>C30+C31+C33+C34+C35+C36+C37+C38</f>
        <v>58343.63</v>
      </c>
      <c r="D39" s="17"/>
      <c r="E39" s="21" t="s">
        <v>104</v>
      </c>
      <c r="F39" s="17"/>
      <c r="G39" s="14"/>
    </row>
    <row r="40" spans="1:7" ht="15" x14ac:dyDescent="0.25">
      <c r="A40" s="17"/>
      <c r="B40" s="17"/>
      <c r="C40" s="17"/>
      <c r="D40" s="17"/>
      <c r="E40" s="17" t="s">
        <v>238</v>
      </c>
      <c r="F40" s="32">
        <f>PriorYearBalanceSheet!I40</f>
        <v>26200</v>
      </c>
      <c r="G40" s="32">
        <f>'CurrentYearBalanceSheet '!I40</f>
        <v>26200</v>
      </c>
    </row>
    <row r="41" spans="1:7" ht="15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ht="15" x14ac:dyDescent="0.25">
      <c r="A42" s="17" t="s">
        <v>67</v>
      </c>
      <c r="B42" s="32">
        <f>PriorYearBalanceSheet!D42</f>
        <v>15155844</v>
      </c>
      <c r="C42" s="32">
        <f>'CurrentYearBalanceSheet '!D42</f>
        <v>14934489.960000001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ht="15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ht="15" x14ac:dyDescent="0.25">
      <c r="A44" s="17" t="s">
        <v>69</v>
      </c>
      <c r="B44" s="32">
        <f>PriorYearBalanceSheet!D44</f>
        <v>6405</v>
      </c>
      <c r="C44" s="32">
        <f>'CurrentYearBalanceSheet '!D44</f>
        <v>24097.24</v>
      </c>
      <c r="D44" s="17"/>
      <c r="E44" s="17" t="s">
        <v>241</v>
      </c>
      <c r="F44" s="32">
        <f>PriorYearBalanceSheet!I44</f>
        <v>66</v>
      </c>
      <c r="G44" s="32">
        <f>'CurrentYearBalanceSheet '!I44</f>
        <v>-4778.1499999999996</v>
      </c>
    </row>
    <row r="45" spans="1:7" ht="15" x14ac:dyDescent="0.25">
      <c r="A45" s="17" t="s">
        <v>70</v>
      </c>
      <c r="B45" s="32">
        <f>PriorYearBalanceSheet!D45</f>
        <v>30012</v>
      </c>
      <c r="C45" s="32">
        <f>'CurrentYearBalanceSheet '!D45</f>
        <v>28567.09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ht="15" x14ac:dyDescent="0.25">
      <c r="A46" s="17" t="s">
        <v>113</v>
      </c>
      <c r="B46" s="33">
        <f>PriorYearBalanceSheet!D46</f>
        <v>-11642666</v>
      </c>
      <c r="C46" s="33">
        <f>'CurrentYearBalanceSheet '!D46</f>
        <v>-12235942.539999999</v>
      </c>
      <c r="D46" s="17"/>
      <c r="E46" s="17" t="s">
        <v>252</v>
      </c>
      <c r="F46" s="33">
        <f>PriorYearBalanceSheet!I46</f>
        <v>4387211</v>
      </c>
      <c r="G46" s="33">
        <f>'CurrentYearBalanceSheet '!I46</f>
        <v>5024857.97</v>
      </c>
    </row>
    <row r="47" spans="1:7" ht="15" x14ac:dyDescent="0.25">
      <c r="A47" s="17" t="s">
        <v>71</v>
      </c>
      <c r="B47" s="32">
        <f>SUM(B42:B46)</f>
        <v>3549595</v>
      </c>
      <c r="C47" s="32">
        <f>SUM(C42:C46)</f>
        <v>2751211.7500000019</v>
      </c>
      <c r="D47" s="17"/>
      <c r="E47" s="17" t="s">
        <v>244</v>
      </c>
      <c r="F47" s="32">
        <f>SUM(F40:F46)</f>
        <v>4413477</v>
      </c>
      <c r="G47" s="32">
        <f>SUM(G40:G46)</f>
        <v>5046279.8199999994</v>
      </c>
    </row>
    <row r="48" spans="1:7" ht="15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5867261</v>
      </c>
      <c r="C49" s="34">
        <f>C25+C39+C47</f>
        <v>6472489.660000002</v>
      </c>
      <c r="D49" s="17"/>
      <c r="E49" s="21" t="s">
        <v>245</v>
      </c>
      <c r="F49" s="34">
        <f>F20+F32+F38+F47</f>
        <v>5867261</v>
      </c>
      <c r="G49" s="34">
        <f>G20+G32+G38+G47</f>
        <v>6472489.9399999995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3">
      <c r="A51" t="s">
        <v>186</v>
      </c>
      <c r="B51" s="65"/>
      <c r="C51" s="65"/>
      <c r="D51" s="65"/>
      <c r="E51" s="65"/>
      <c r="F51" s="65"/>
      <c r="G51" s="65"/>
    </row>
    <row r="52" spans="1:7" x14ac:dyDescent="0.3">
      <c r="A52" t="s">
        <v>112</v>
      </c>
      <c r="B52" s="65"/>
      <c r="C52" s="65"/>
      <c r="D52" s="65"/>
      <c r="E52" s="65"/>
      <c r="F52" s="65"/>
      <c r="G52" s="65"/>
    </row>
    <row r="53" spans="1:7" x14ac:dyDescent="0.3">
      <c r="A53" t="s">
        <v>193</v>
      </c>
      <c r="B53" s="65"/>
      <c r="C53" s="65"/>
      <c r="D53" s="65"/>
      <c r="E53" s="65"/>
      <c r="F53" s="65"/>
      <c r="G53" s="65"/>
    </row>
    <row r="54" spans="1:7" x14ac:dyDescent="0.3">
      <c r="A54" s="65"/>
      <c r="B54" s="65"/>
      <c r="C54" s="65"/>
      <c r="D54" s="65"/>
      <c r="E54" s="65"/>
      <c r="F54" s="65"/>
      <c r="G54" s="65"/>
    </row>
    <row r="55" spans="1:7" x14ac:dyDescent="0.3">
      <c r="A55" s="65"/>
      <c r="B55" s="65"/>
      <c r="C55" s="65"/>
      <c r="D55" s="65"/>
      <c r="E55" s="65"/>
      <c r="F55" s="65"/>
      <c r="G55" s="65"/>
    </row>
    <row r="56" spans="1:7" x14ac:dyDescent="0.3">
      <c r="A56" s="65"/>
      <c r="B56" s="65"/>
      <c r="C56" s="65"/>
      <c r="D56" s="65"/>
      <c r="E56" s="65"/>
      <c r="F56" s="65"/>
      <c r="G56" s="65"/>
    </row>
    <row r="57" spans="1:7" x14ac:dyDescent="0.3">
      <c r="A57" s="65"/>
      <c r="B57" s="65"/>
      <c r="C57" s="65"/>
      <c r="D57" s="65"/>
      <c r="E57" s="65"/>
      <c r="F57" s="65"/>
      <c r="G57" s="65"/>
    </row>
    <row r="58" spans="1:7" x14ac:dyDescent="0.3">
      <c r="A58" s="65"/>
      <c r="B58" s="65"/>
      <c r="C58" s="65"/>
      <c r="D58" s="65"/>
      <c r="E58" s="65"/>
      <c r="F58" s="65"/>
      <c r="G58" s="65"/>
    </row>
    <row r="59" spans="1:7" x14ac:dyDescent="0.3">
      <c r="A59" s="65"/>
      <c r="B59" s="65"/>
      <c r="C59" s="65"/>
      <c r="D59" s="65"/>
      <c r="E59" s="65"/>
      <c r="F59" s="65"/>
      <c r="G59" s="65"/>
    </row>
    <row r="60" spans="1:7" x14ac:dyDescent="0.3">
      <c r="A60" s="65"/>
      <c r="B60" s="65"/>
      <c r="C60" s="65"/>
      <c r="D60" s="65"/>
      <c r="E60" s="65"/>
      <c r="F60" s="65"/>
      <c r="G60" s="65"/>
    </row>
    <row r="61" spans="1:7" x14ac:dyDescent="0.3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3" sqref="B3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McDaniel Telephone Company</v>
      </c>
      <c r="C3" s="65"/>
      <c r="D3" s="65"/>
      <c r="E3" s="65"/>
      <c r="F3" s="65"/>
    </row>
    <row r="4" spans="1:6" ht="15" x14ac:dyDescent="0.25">
      <c r="B4" s="66"/>
      <c r="C4" s="65"/>
      <c r="D4" s="65"/>
      <c r="E4" s="65"/>
      <c r="F4" s="65"/>
    </row>
    <row r="5" spans="1:6" ht="15" x14ac:dyDescent="0.25">
      <c r="B5" s="65"/>
      <c r="C5" s="65"/>
      <c r="D5" s="65"/>
      <c r="E5" s="65"/>
      <c r="F5" s="65"/>
    </row>
    <row r="6" spans="1:6" ht="15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ht="15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ht="15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ht="15" x14ac:dyDescent="0.25">
      <c r="A9" s="9"/>
      <c r="B9" s="20" t="s">
        <v>115</v>
      </c>
      <c r="C9" s="6"/>
      <c r="D9" s="6"/>
      <c r="E9" s="6"/>
      <c r="F9" s="14"/>
    </row>
    <row r="10" spans="1:6" ht="15" x14ac:dyDescent="0.25">
      <c r="A10" s="10">
        <v>1</v>
      </c>
      <c r="B10" s="17" t="s">
        <v>116</v>
      </c>
      <c r="C10" s="10">
        <v>18</v>
      </c>
      <c r="D10" s="58">
        <f>'BalanceSheet(Summary)'!B42</f>
        <v>15155844</v>
      </c>
      <c r="E10" s="58">
        <f>'BalanceSheet(Summary)'!C42</f>
        <v>14934489.960000001</v>
      </c>
      <c r="F10" s="58">
        <f>(D10+E10)/2</f>
        <v>15045166.98</v>
      </c>
    </row>
    <row r="11" spans="1:6" ht="15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ht="15" x14ac:dyDescent="0.25">
      <c r="A12" s="10">
        <v>3</v>
      </c>
      <c r="B12" s="17" t="s">
        <v>118</v>
      </c>
      <c r="C12" s="10">
        <v>22</v>
      </c>
      <c r="D12" s="58">
        <f>'BalanceSheet(Summary)'!B46</f>
        <v>-11642666</v>
      </c>
      <c r="E12" s="58">
        <f>'BalanceSheet(Summary)'!C46</f>
        <v>-12235942.539999999</v>
      </c>
      <c r="F12" s="58">
        <f t="shared" ref="F12:F15" si="0">(D12+E12)/2</f>
        <v>-11939304.27</v>
      </c>
    </row>
    <row r="13" spans="1:6" ht="15" x14ac:dyDescent="0.25">
      <c r="A13" s="10">
        <v>4</v>
      </c>
      <c r="B13" s="17" t="s">
        <v>117</v>
      </c>
      <c r="C13" s="10">
        <v>6</v>
      </c>
      <c r="D13" s="58">
        <f>'BalanceSheet(Summary)'!B21</f>
        <v>32535</v>
      </c>
      <c r="E13" s="58">
        <f>'BalanceSheet(Summary)'!C21</f>
        <v>41966.96</v>
      </c>
      <c r="F13" s="58">
        <f t="shared" si="0"/>
        <v>37250.979999999996</v>
      </c>
    </row>
    <row r="14" spans="1:6" ht="15" x14ac:dyDescent="0.25">
      <c r="A14" s="10">
        <v>5</v>
      </c>
      <c r="B14" s="17" t="s">
        <v>119</v>
      </c>
      <c r="C14" s="11">
        <v>48</v>
      </c>
      <c r="D14" s="52">
        <f>'BalanceSheet(Summary)'!F35*-1+2744</f>
        <v>-775764</v>
      </c>
      <c r="E14" s="52">
        <f>'BalanceSheet(Summary)'!G35*-1+13555</f>
        <v>-552138.85</v>
      </c>
      <c r="F14" s="58">
        <f t="shared" si="0"/>
        <v>-663951.42500000005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2769949</v>
      </c>
      <c r="E15" s="62">
        <f>SUM(E10:E14)</f>
        <v>2188375.5300000017</v>
      </c>
      <c r="F15" s="63">
        <f t="shared" si="0"/>
        <v>2479162.2650000006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ht="15" x14ac:dyDescent="0.25">
      <c r="B17" t="s">
        <v>176</v>
      </c>
      <c r="C17" s="65"/>
      <c r="D17" s="65"/>
      <c r="E17" s="65"/>
      <c r="F17" s="65"/>
    </row>
    <row r="18" spans="1:6" ht="15" x14ac:dyDescent="0.25">
      <c r="B18" t="s">
        <v>136</v>
      </c>
      <c r="C18" s="65"/>
      <c r="D18" s="65"/>
      <c r="E18" s="65"/>
      <c r="F18" s="65"/>
    </row>
    <row r="19" spans="1:6" ht="15" x14ac:dyDescent="0.25">
      <c r="B19" t="s">
        <v>120</v>
      </c>
      <c r="C19" s="65"/>
      <c r="D19" s="65"/>
      <c r="E19" s="65"/>
      <c r="F19" s="65"/>
    </row>
    <row r="20" spans="1:6" ht="15" x14ac:dyDescent="0.25">
      <c r="B20" t="s">
        <v>194</v>
      </c>
      <c r="C20" s="65"/>
      <c r="D20" s="65"/>
      <c r="E20" s="65"/>
      <c r="F20" s="65"/>
    </row>
    <row r="21" spans="1:6" ht="15" x14ac:dyDescent="0.25">
      <c r="A21" s="65"/>
      <c r="B21" s="65"/>
      <c r="C21" s="65"/>
      <c r="D21" s="65"/>
      <c r="E21" s="65"/>
      <c r="F21" s="65"/>
    </row>
    <row r="22" spans="1:6" ht="15" x14ac:dyDescent="0.25">
      <c r="A22" s="65"/>
      <c r="B22" s="65"/>
      <c r="C22" s="65"/>
      <c r="D22" s="65"/>
      <c r="E22" s="65"/>
      <c r="F22" s="65"/>
    </row>
    <row r="23" spans="1:6" ht="15" x14ac:dyDescent="0.25">
      <c r="A23" s="65"/>
      <c r="B23" s="65"/>
      <c r="C23" s="65"/>
      <c r="D23" s="65"/>
      <c r="E23" s="65"/>
      <c r="F23" s="65"/>
    </row>
    <row r="24" spans="1:6" ht="15" x14ac:dyDescent="0.25">
      <c r="A24" s="65"/>
      <c r="B24" s="65"/>
      <c r="C24" s="65"/>
      <c r="D24" s="65"/>
      <c r="E24" s="65"/>
      <c r="F24" s="65"/>
    </row>
    <row r="25" spans="1:6" ht="15" x14ac:dyDescent="0.25">
      <c r="A25" s="65"/>
      <c r="B25" s="65"/>
      <c r="C25" s="65"/>
      <c r="D25" s="65"/>
      <c r="E25" s="65"/>
      <c r="F25" s="65"/>
    </row>
    <row r="26" spans="1:6" ht="15" x14ac:dyDescent="0.25">
      <c r="A26" s="65"/>
      <c r="B26" s="65"/>
      <c r="C26" s="65"/>
      <c r="D26" s="65"/>
      <c r="E26" s="65"/>
      <c r="F26" s="65"/>
    </row>
    <row r="27" spans="1:6" ht="15" x14ac:dyDescent="0.25">
      <c r="A27" s="65"/>
      <c r="B27" s="65"/>
      <c r="C27" s="65"/>
      <c r="D27" s="65"/>
      <c r="E27" s="65"/>
      <c r="F27" s="65"/>
    </row>
    <row r="28" spans="1:6" ht="15" x14ac:dyDescent="0.25">
      <c r="A28" s="65"/>
      <c r="B28" s="65"/>
      <c r="C28" s="65"/>
      <c r="D28" s="65"/>
      <c r="E28" s="65"/>
      <c r="F28" s="65"/>
    </row>
    <row r="29" spans="1:6" ht="15" x14ac:dyDescent="0.25">
      <c r="A29" s="65"/>
      <c r="B29" s="65"/>
      <c r="C29" s="65"/>
      <c r="D29" s="65"/>
      <c r="E29" s="65"/>
      <c r="F29" s="65"/>
    </row>
    <row r="30" spans="1:6" x14ac:dyDescent="0.3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McDaniel Telephone Company</v>
      </c>
      <c r="C3" s="65"/>
      <c r="D3" s="65"/>
      <c r="E3" s="65"/>
      <c r="F3" s="65"/>
    </row>
    <row r="4" spans="1:6" ht="15" x14ac:dyDescent="0.25">
      <c r="B4" s="65"/>
      <c r="C4" s="65"/>
      <c r="D4" s="65"/>
      <c r="E4" s="65"/>
      <c r="F4" s="65"/>
    </row>
    <row r="5" spans="1:6" ht="15" x14ac:dyDescent="0.25">
      <c r="B5" s="65"/>
      <c r="C5" s="65"/>
      <c r="D5" s="65"/>
      <c r="E5" s="65"/>
      <c r="F5" s="65"/>
    </row>
    <row r="6" spans="1:6" ht="15" x14ac:dyDescent="0.25">
      <c r="A6" s="6"/>
      <c r="B6" s="6"/>
      <c r="C6" s="9" t="s">
        <v>73</v>
      </c>
      <c r="D6" s="9" t="s">
        <v>114</v>
      </c>
      <c r="E6" s="6"/>
      <c r="F6" s="3"/>
    </row>
    <row r="7" spans="1:6" ht="15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ht="15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ht="15" x14ac:dyDescent="0.25">
      <c r="A9" s="6"/>
      <c r="B9" s="20" t="s">
        <v>125</v>
      </c>
      <c r="C9" s="6"/>
      <c r="D9" s="32"/>
      <c r="E9" s="6"/>
      <c r="F9" s="14"/>
    </row>
    <row r="10" spans="1:6" ht="15" x14ac:dyDescent="0.25">
      <c r="A10" s="10">
        <v>1</v>
      </c>
      <c r="B10" s="17" t="s">
        <v>126</v>
      </c>
      <c r="C10" s="52">
        <v>2969</v>
      </c>
      <c r="D10" s="52">
        <v>2884</v>
      </c>
      <c r="E10" s="32">
        <f>D10-C10</f>
        <v>-85</v>
      </c>
      <c r="F10" s="38">
        <f>E10/C10</f>
        <v>-2.8629168070057259E-2</v>
      </c>
    </row>
    <row r="11" spans="1:6" ht="15" x14ac:dyDescent="0.25">
      <c r="A11" s="10">
        <v>2</v>
      </c>
      <c r="B11" s="19" t="s">
        <v>127</v>
      </c>
      <c r="C11" s="52">
        <v>485</v>
      </c>
      <c r="D11" s="52">
        <v>469</v>
      </c>
      <c r="E11" s="32">
        <f>D11-C11</f>
        <v>-16</v>
      </c>
      <c r="F11" s="38">
        <f t="shared" ref="F11:F12" si="0">E11/C11</f>
        <v>-3.2989690721649485E-2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3454</v>
      </c>
      <c r="D12" s="34">
        <f t="shared" ref="D12:E12" si="1">SUM(D10:D11)</f>
        <v>3353</v>
      </c>
      <c r="E12" s="34">
        <f t="shared" si="1"/>
        <v>-101</v>
      </c>
      <c r="F12" s="39">
        <f t="shared" si="0"/>
        <v>-2.9241459177764911E-2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ht="15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ht="15" x14ac:dyDescent="0.25">
      <c r="A15" s="65"/>
      <c r="B15" s="65" t="s">
        <v>219</v>
      </c>
      <c r="C15" s="65"/>
      <c r="D15" s="65"/>
      <c r="E15" s="65"/>
      <c r="F15" s="65"/>
    </row>
    <row r="16" spans="1:6" ht="15" x14ac:dyDescent="0.25">
      <c r="A16" s="65"/>
      <c r="B16" s="65"/>
      <c r="C16" s="65"/>
      <c r="D16" s="65"/>
      <c r="E16" s="65"/>
      <c r="F16" s="65"/>
    </row>
    <row r="17" spans="1:6" ht="15" x14ac:dyDescent="0.25">
      <c r="A17" s="65"/>
      <c r="B17" s="65"/>
      <c r="C17" s="65"/>
      <c r="D17" s="65"/>
      <c r="E17" s="65"/>
      <c r="F17" s="65"/>
    </row>
    <row r="18" spans="1:6" ht="15" x14ac:dyDescent="0.25">
      <c r="A18" s="65"/>
      <c r="B18" s="65"/>
      <c r="C18" s="65"/>
      <c r="D18" s="65"/>
      <c r="E18" s="65"/>
      <c r="F18" s="65"/>
    </row>
    <row r="19" spans="1:6" ht="15" x14ac:dyDescent="0.25">
      <c r="A19" s="65"/>
      <c r="B19" s="65"/>
      <c r="C19" s="65"/>
      <c r="D19" s="65"/>
      <c r="E19" s="65"/>
      <c r="F19" s="65"/>
    </row>
    <row r="20" spans="1:6" ht="15" x14ac:dyDescent="0.25">
      <c r="A20" s="65"/>
      <c r="B20" s="65"/>
      <c r="C20" s="65"/>
      <c r="D20" s="65"/>
      <c r="E20" s="65"/>
      <c r="F20" s="65"/>
    </row>
    <row r="21" spans="1:6" ht="15" x14ac:dyDescent="0.25">
      <c r="A21" s="65"/>
      <c r="B21" s="65"/>
      <c r="C21" s="65"/>
      <c r="D21" s="65"/>
      <c r="E21" s="65"/>
      <c r="F21" s="65"/>
    </row>
    <row r="22" spans="1:6" ht="15" x14ac:dyDescent="0.25">
      <c r="A22" s="65"/>
      <c r="B22" s="65"/>
      <c r="C22" s="65"/>
      <c r="D22" s="65"/>
      <c r="E22" s="65"/>
      <c r="F22" s="65"/>
    </row>
    <row r="23" spans="1:6" ht="15" x14ac:dyDescent="0.25">
      <c r="A23" s="65"/>
      <c r="B23" s="65"/>
      <c r="C23" s="65"/>
      <c r="D23" s="65"/>
      <c r="E23" s="65"/>
      <c r="F23" s="65"/>
    </row>
    <row r="24" spans="1:6" ht="15" x14ac:dyDescent="0.25">
      <c r="A24" s="65"/>
      <c r="B24" s="65"/>
      <c r="C24" s="65"/>
      <c r="D24" s="65"/>
      <c r="E24" s="65"/>
      <c r="F24" s="65"/>
    </row>
    <row r="25" spans="1:6" ht="15" x14ac:dyDescent="0.25">
      <c r="A25" s="65"/>
      <c r="B25" s="65"/>
      <c r="C25" s="65"/>
      <c r="D25" s="65"/>
      <c r="E25" s="65"/>
      <c r="F25" s="65"/>
    </row>
    <row r="26" spans="1:6" ht="15" x14ac:dyDescent="0.25">
      <c r="A26" s="65"/>
      <c r="B26" s="65"/>
      <c r="C26" s="65"/>
      <c r="D26" s="65"/>
      <c r="E26" s="65"/>
      <c r="F26" s="65"/>
    </row>
    <row r="27" spans="1:6" ht="15" x14ac:dyDescent="0.25">
      <c r="A27" s="65"/>
      <c r="B27" s="65"/>
      <c r="C27" s="65"/>
      <c r="D27" s="65"/>
      <c r="E27" s="65"/>
      <c r="F27" s="65"/>
    </row>
    <row r="28" spans="1:6" ht="15" x14ac:dyDescent="0.25">
      <c r="A28" s="65"/>
      <c r="B28" s="65"/>
      <c r="C28" s="65"/>
      <c r="D28" s="65"/>
      <c r="E28" s="65"/>
      <c r="F28" s="65"/>
    </row>
    <row r="29" spans="1:6" ht="15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McDaniel Telephone Company</v>
      </c>
      <c r="C3" s="65"/>
      <c r="D3" s="65"/>
      <c r="E3" s="65"/>
    </row>
    <row r="4" spans="1:6" ht="15" x14ac:dyDescent="0.25">
      <c r="B4" s="65"/>
      <c r="C4" s="65"/>
      <c r="D4" s="65"/>
      <c r="E4" s="65"/>
    </row>
    <row r="5" spans="1:6" ht="15" x14ac:dyDescent="0.25">
      <c r="B5" s="65"/>
      <c r="C5" s="65"/>
      <c r="D5" s="65"/>
      <c r="E5" s="65"/>
    </row>
    <row r="6" spans="1:6" ht="15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ht="15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ht="15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ht="15" x14ac:dyDescent="0.25">
      <c r="A9" s="9">
        <v>1</v>
      </c>
      <c r="B9" s="3" t="s">
        <v>1</v>
      </c>
      <c r="C9" s="55">
        <v>901130</v>
      </c>
      <c r="D9" s="52">
        <v>0</v>
      </c>
      <c r="E9" s="58">
        <f>SUM(C9:D9)</f>
        <v>901130</v>
      </c>
    </row>
    <row r="10" spans="1:6" ht="15" x14ac:dyDescent="0.25">
      <c r="A10" s="10">
        <v>2</v>
      </c>
      <c r="B10" s="14" t="s">
        <v>2</v>
      </c>
      <c r="C10" s="52">
        <v>1929639</v>
      </c>
      <c r="D10" s="52">
        <v>0</v>
      </c>
      <c r="E10" s="58">
        <f t="shared" ref="E10:E14" si="0">SUM(C10:D10)</f>
        <v>1929639</v>
      </c>
    </row>
    <row r="11" spans="1:6" ht="15" x14ac:dyDescent="0.25">
      <c r="A11" s="10">
        <v>3</v>
      </c>
      <c r="B11" s="14" t="s">
        <v>3</v>
      </c>
      <c r="C11" s="52">
        <v>32</v>
      </c>
      <c r="D11" s="52">
        <v>0</v>
      </c>
      <c r="E11" s="58">
        <f t="shared" si="0"/>
        <v>32</v>
      </c>
    </row>
    <row r="12" spans="1:6" ht="15" x14ac:dyDescent="0.25">
      <c r="A12" s="10">
        <v>4</v>
      </c>
      <c r="B12" s="14" t="s">
        <v>4</v>
      </c>
      <c r="C12" s="52">
        <v>88368</v>
      </c>
      <c r="D12" s="52">
        <v>0</v>
      </c>
      <c r="E12" s="58">
        <f t="shared" si="0"/>
        <v>88368</v>
      </c>
    </row>
    <row r="13" spans="1:6" ht="15" x14ac:dyDescent="0.25">
      <c r="A13" s="10">
        <v>5</v>
      </c>
      <c r="B13" s="14" t="s">
        <v>5</v>
      </c>
      <c r="C13" s="52">
        <v>42458</v>
      </c>
      <c r="D13" s="52">
        <v>0</v>
      </c>
      <c r="E13" s="58">
        <f t="shared" si="0"/>
        <v>42458</v>
      </c>
    </row>
    <row r="14" spans="1:6" ht="15" x14ac:dyDescent="0.25">
      <c r="A14" s="10">
        <v>6</v>
      </c>
      <c r="B14" s="14" t="s">
        <v>139</v>
      </c>
      <c r="C14" s="52">
        <v>-8109</v>
      </c>
      <c r="D14" s="52">
        <v>0</v>
      </c>
      <c r="E14" s="58">
        <f t="shared" si="0"/>
        <v>-8109</v>
      </c>
    </row>
    <row r="15" spans="1:6" ht="15" x14ac:dyDescent="0.25">
      <c r="A15" s="10">
        <v>7</v>
      </c>
      <c r="B15" s="89" t="s">
        <v>138</v>
      </c>
      <c r="C15" s="97">
        <f>SUM(C9:C14)</f>
        <v>2953518</v>
      </c>
      <c r="D15" s="97">
        <f t="shared" ref="D15:E15" si="1">SUM(D9:D14)</f>
        <v>0</v>
      </c>
      <c r="E15" s="97">
        <f t="shared" si="1"/>
        <v>2953518</v>
      </c>
      <c r="F15" s="1"/>
    </row>
    <row r="16" spans="1:6" ht="15" x14ac:dyDescent="0.25">
      <c r="A16" s="10">
        <v>8</v>
      </c>
      <c r="B16" s="14" t="s">
        <v>6</v>
      </c>
      <c r="C16" s="52">
        <v>574092</v>
      </c>
      <c r="D16" s="52">
        <v>-42837</v>
      </c>
      <c r="E16" s="41">
        <f>SUM(C16:D16)</f>
        <v>531255</v>
      </c>
    </row>
    <row r="17" spans="1:6" ht="15" x14ac:dyDescent="0.25">
      <c r="A17" s="10">
        <v>9</v>
      </c>
      <c r="B17" s="14" t="s">
        <v>40</v>
      </c>
      <c r="C17" s="52">
        <v>400046</v>
      </c>
      <c r="D17" s="52">
        <v>-24256</v>
      </c>
      <c r="E17" s="41">
        <f t="shared" ref="E17:E21" si="2">SUM(C17:D17)</f>
        <v>375790</v>
      </c>
    </row>
    <row r="18" spans="1:6" ht="15" x14ac:dyDescent="0.25">
      <c r="A18" s="10">
        <v>10</v>
      </c>
      <c r="B18" s="14" t="s">
        <v>7</v>
      </c>
      <c r="C18" s="52">
        <v>888291</v>
      </c>
      <c r="D18" s="52">
        <v>-71119</v>
      </c>
      <c r="E18" s="41">
        <f t="shared" si="2"/>
        <v>817172</v>
      </c>
    </row>
    <row r="19" spans="1:6" ht="15" x14ac:dyDescent="0.25">
      <c r="A19" s="10">
        <v>11</v>
      </c>
      <c r="B19" s="14" t="s">
        <v>8</v>
      </c>
      <c r="C19" s="52">
        <v>63619</v>
      </c>
      <c r="D19" s="52">
        <v>-9840</v>
      </c>
      <c r="E19" s="41">
        <f t="shared" si="2"/>
        <v>53779</v>
      </c>
    </row>
    <row r="20" spans="1:6" ht="15" x14ac:dyDescent="0.25">
      <c r="A20" s="10">
        <v>12</v>
      </c>
      <c r="B20" s="14" t="s">
        <v>9</v>
      </c>
      <c r="C20" s="52">
        <v>317033</v>
      </c>
      <c r="D20" s="52">
        <v>-20308</v>
      </c>
      <c r="E20" s="41">
        <f t="shared" si="2"/>
        <v>296725</v>
      </c>
    </row>
    <row r="21" spans="1:6" ht="15" x14ac:dyDescent="0.25">
      <c r="A21" s="10">
        <v>13</v>
      </c>
      <c r="B21" s="14" t="s">
        <v>10</v>
      </c>
      <c r="C21" s="52">
        <v>657943</v>
      </c>
      <c r="D21" s="52">
        <v>-39991</v>
      </c>
      <c r="E21" s="41">
        <f t="shared" si="2"/>
        <v>617952</v>
      </c>
    </row>
    <row r="22" spans="1:6" ht="15" x14ac:dyDescent="0.25">
      <c r="A22" s="10">
        <v>14</v>
      </c>
      <c r="B22" s="84" t="s">
        <v>260</v>
      </c>
      <c r="C22" s="97">
        <f>C16+C17+C18+C19+C20+C21</f>
        <v>2901024</v>
      </c>
      <c r="D22" s="97">
        <f>D16+D17+D18+D19+D20+D21</f>
        <v>-208351</v>
      </c>
      <c r="E22" s="98">
        <f>E16+E17+E18+E19+E20+E21</f>
        <v>2692673</v>
      </c>
      <c r="F22" s="1"/>
    </row>
    <row r="23" spans="1:6" ht="15" x14ac:dyDescent="0.25">
      <c r="A23" s="10">
        <v>15</v>
      </c>
      <c r="B23" s="14" t="s">
        <v>14</v>
      </c>
      <c r="C23" s="58">
        <f>C15-C22</f>
        <v>52494</v>
      </c>
      <c r="D23" s="58">
        <f>D15-D22</f>
        <v>208351</v>
      </c>
      <c r="E23" s="58">
        <f>E15-E22</f>
        <v>260845</v>
      </c>
    </row>
    <row r="24" spans="1:6" ht="15" x14ac:dyDescent="0.25">
      <c r="A24" s="10">
        <v>16</v>
      </c>
      <c r="B24" s="14" t="s">
        <v>140</v>
      </c>
      <c r="C24" s="52">
        <v>0</v>
      </c>
      <c r="D24" s="54">
        <v>53631</v>
      </c>
      <c r="E24" s="58">
        <f>SUM(C24:D24)</f>
        <v>53631</v>
      </c>
    </row>
    <row r="25" spans="1:6" ht="15" x14ac:dyDescent="0.25">
      <c r="A25" s="10">
        <v>17</v>
      </c>
      <c r="B25" s="14" t="s">
        <v>11</v>
      </c>
      <c r="C25" s="52">
        <v>0</v>
      </c>
      <c r="D25" s="114">
        <v>0</v>
      </c>
      <c r="E25" s="58">
        <f t="shared" ref="E25:E27" si="3">SUM(C25:D25)</f>
        <v>0</v>
      </c>
    </row>
    <row r="26" spans="1:6" ht="15" x14ac:dyDescent="0.25">
      <c r="A26" s="10">
        <v>18</v>
      </c>
      <c r="B26" s="14" t="s">
        <v>200</v>
      </c>
      <c r="C26" s="52">
        <v>-21288</v>
      </c>
      <c r="D26" s="54">
        <f>-ROUND((D22-D24+D27)*0.35,0)</f>
        <v>94429</v>
      </c>
      <c r="E26" s="58">
        <f t="shared" si="3"/>
        <v>73141</v>
      </c>
    </row>
    <row r="27" spans="1:6" ht="15" x14ac:dyDescent="0.25">
      <c r="A27" s="10">
        <v>19</v>
      </c>
      <c r="B27" s="14" t="s">
        <v>13</v>
      </c>
      <c r="C27" s="52">
        <v>113727</v>
      </c>
      <c r="D27" s="114">
        <v>-7816</v>
      </c>
      <c r="E27" s="58">
        <f t="shared" si="3"/>
        <v>105911</v>
      </c>
    </row>
    <row r="28" spans="1:6" ht="15" x14ac:dyDescent="0.25">
      <c r="A28" s="10">
        <v>20</v>
      </c>
      <c r="B28" s="89" t="s">
        <v>12</v>
      </c>
      <c r="C28" s="80">
        <f>SUM(C25:C27)</f>
        <v>92439</v>
      </c>
      <c r="D28" s="80">
        <f t="shared" ref="D28:E28" si="4">SUM(D25:D27)</f>
        <v>86613</v>
      </c>
      <c r="E28" s="99">
        <f t="shared" si="4"/>
        <v>179052</v>
      </c>
    </row>
    <row r="29" spans="1:6" ht="15" x14ac:dyDescent="0.25">
      <c r="A29" s="10">
        <v>21</v>
      </c>
      <c r="B29" s="89" t="s">
        <v>23</v>
      </c>
      <c r="C29" s="80">
        <f>C23+C24-C28</f>
        <v>-39945</v>
      </c>
      <c r="D29" s="80">
        <f>D23+D24-D28</f>
        <v>175369</v>
      </c>
      <c r="E29" s="99">
        <f>E23+E24-E28</f>
        <v>135424</v>
      </c>
    </row>
    <row r="30" spans="1:6" ht="15" x14ac:dyDescent="0.25">
      <c r="A30" s="10">
        <v>22</v>
      </c>
      <c r="B30" s="14" t="s">
        <v>15</v>
      </c>
      <c r="C30" s="52">
        <v>0</v>
      </c>
      <c r="D30" s="54">
        <v>0</v>
      </c>
      <c r="E30" s="58">
        <f>SUM(C30:D30)</f>
        <v>0</v>
      </c>
    </row>
    <row r="31" spans="1:6" x14ac:dyDescent="0.3">
      <c r="A31" s="10">
        <v>23</v>
      </c>
      <c r="B31" s="14" t="s">
        <v>16</v>
      </c>
      <c r="C31" s="52">
        <v>0</v>
      </c>
      <c r="D31" s="54">
        <v>0</v>
      </c>
      <c r="E31" s="58">
        <f t="shared" ref="E31:E33" si="5">SUM(C31:D31)</f>
        <v>0</v>
      </c>
    </row>
    <row r="32" spans="1:6" x14ac:dyDescent="0.3">
      <c r="A32" s="10">
        <v>24</v>
      </c>
      <c r="B32" s="14" t="s">
        <v>17</v>
      </c>
      <c r="C32" s="52">
        <v>0</v>
      </c>
      <c r="D32" s="54">
        <v>0</v>
      </c>
      <c r="E32" s="58">
        <f t="shared" si="5"/>
        <v>0</v>
      </c>
    </row>
    <row r="33" spans="1:10" x14ac:dyDescent="0.3">
      <c r="A33" s="10">
        <v>25</v>
      </c>
      <c r="B33" s="14" t="s">
        <v>154</v>
      </c>
      <c r="C33" s="52">
        <v>0</v>
      </c>
      <c r="D33" s="54">
        <v>0</v>
      </c>
      <c r="E33" s="59">
        <f t="shared" si="5"/>
        <v>0</v>
      </c>
    </row>
    <row r="34" spans="1:10" x14ac:dyDescent="0.3">
      <c r="A34" s="10">
        <v>26</v>
      </c>
      <c r="B34" s="89" t="s">
        <v>18</v>
      </c>
      <c r="C34" s="80">
        <f>SUM(C30:C33)</f>
        <v>0</v>
      </c>
      <c r="D34" s="100">
        <f t="shared" ref="D34" si="6">SUM(D30:D33)</f>
        <v>0</v>
      </c>
      <c r="E34" s="80">
        <f>SUM(E30:E33)</f>
        <v>0</v>
      </c>
    </row>
    <row r="35" spans="1:10" x14ac:dyDescent="0.3">
      <c r="A35" s="10">
        <v>27</v>
      </c>
      <c r="B35" s="14" t="s">
        <v>19</v>
      </c>
      <c r="C35" s="52">
        <v>483</v>
      </c>
      <c r="D35" s="54">
        <v>0</v>
      </c>
      <c r="E35" s="32">
        <f>SUM(C35:D35)</f>
        <v>483</v>
      </c>
    </row>
    <row r="36" spans="1:10" x14ac:dyDescent="0.3">
      <c r="A36" s="10">
        <v>28</v>
      </c>
      <c r="B36" s="14" t="s">
        <v>20</v>
      </c>
      <c r="C36" s="52">
        <v>0</v>
      </c>
      <c r="D36" s="54">
        <v>0</v>
      </c>
      <c r="E36" s="32">
        <f t="shared" ref="E36:E38" si="7">SUM(C36:D36)</f>
        <v>0</v>
      </c>
    </row>
    <row r="37" spans="1:10" x14ac:dyDescent="0.3">
      <c r="A37" s="10">
        <v>29</v>
      </c>
      <c r="B37" s="14" t="s">
        <v>80</v>
      </c>
      <c r="C37" s="52">
        <v>0</v>
      </c>
      <c r="D37" s="54">
        <v>0</v>
      </c>
      <c r="E37" s="32">
        <f t="shared" si="7"/>
        <v>0</v>
      </c>
    </row>
    <row r="38" spans="1:10" x14ac:dyDescent="0.3">
      <c r="A38" s="10">
        <v>30</v>
      </c>
      <c r="B38" s="14" t="s">
        <v>187</v>
      </c>
      <c r="C38" s="52">
        <v>738834</v>
      </c>
      <c r="D38" s="69">
        <f>-1*(D29-D34)</f>
        <v>-175369</v>
      </c>
      <c r="E38" s="32">
        <f t="shared" si="7"/>
        <v>563465</v>
      </c>
    </row>
    <row r="39" spans="1:10" x14ac:dyDescent="0.3">
      <c r="A39" s="10">
        <v>31</v>
      </c>
      <c r="B39" s="89" t="s">
        <v>22</v>
      </c>
      <c r="C39" s="80">
        <f>C29-C34+C35+C36+C37+C38</f>
        <v>699372</v>
      </c>
      <c r="D39" s="80">
        <f t="shared" ref="D39:E39" si="8">D29-D34+D35+D36+D37+D38</f>
        <v>0</v>
      </c>
      <c r="E39" s="80">
        <f t="shared" si="8"/>
        <v>699372</v>
      </c>
    </row>
    <row r="40" spans="1:10" x14ac:dyDescent="0.3">
      <c r="A40" s="10">
        <v>32</v>
      </c>
      <c r="B40" s="14" t="s">
        <v>24</v>
      </c>
      <c r="C40" s="101"/>
      <c r="D40" s="101"/>
      <c r="E40" s="101"/>
    </row>
    <row r="41" spans="1:10" x14ac:dyDescent="0.3">
      <c r="A41" s="10">
        <v>33</v>
      </c>
      <c r="B41" s="14" t="s">
        <v>25</v>
      </c>
      <c r="C41" s="52">
        <v>4966838</v>
      </c>
      <c r="D41" s="54">
        <v>0</v>
      </c>
      <c r="E41" s="58">
        <f t="shared" ref="E41:E46" si="9">SUM(C41:D41)</f>
        <v>4966838</v>
      </c>
    </row>
    <row r="42" spans="1:10" x14ac:dyDescent="0.3">
      <c r="A42" s="10">
        <v>34</v>
      </c>
      <c r="B42" s="14" t="s">
        <v>26</v>
      </c>
      <c r="C42" s="52">
        <v>1</v>
      </c>
      <c r="D42" s="54">
        <v>0</v>
      </c>
      <c r="E42" s="58">
        <f t="shared" si="9"/>
        <v>1</v>
      </c>
    </row>
    <row r="43" spans="1:10" x14ac:dyDescent="0.3">
      <c r="A43" s="10">
        <v>35</v>
      </c>
      <c r="B43" s="14" t="s">
        <v>27</v>
      </c>
      <c r="C43" s="52">
        <v>1279000</v>
      </c>
      <c r="D43" s="54">
        <v>0</v>
      </c>
      <c r="E43" s="58">
        <f t="shared" si="9"/>
        <v>1279000</v>
      </c>
    </row>
    <row r="44" spans="1:10" x14ac:dyDescent="0.3">
      <c r="A44" s="10">
        <v>36</v>
      </c>
      <c r="B44" s="14" t="s">
        <v>28</v>
      </c>
      <c r="C44" s="52">
        <v>0</v>
      </c>
      <c r="D44" s="54">
        <v>0</v>
      </c>
      <c r="E44" s="58">
        <f t="shared" si="9"/>
        <v>0</v>
      </c>
    </row>
    <row r="45" spans="1:10" x14ac:dyDescent="0.3">
      <c r="A45" s="10">
        <v>37</v>
      </c>
      <c r="B45" s="14" t="s">
        <v>29</v>
      </c>
      <c r="C45" s="52">
        <v>0</v>
      </c>
      <c r="D45" s="54">
        <v>0</v>
      </c>
      <c r="E45" s="58">
        <f t="shared" si="9"/>
        <v>0</v>
      </c>
    </row>
    <row r="46" spans="1:10" x14ac:dyDescent="0.3">
      <c r="A46" s="10">
        <v>38</v>
      </c>
      <c r="B46" s="14" t="s">
        <v>30</v>
      </c>
      <c r="C46" s="52">
        <v>0</v>
      </c>
      <c r="D46" s="54">
        <v>0</v>
      </c>
      <c r="E46" s="58">
        <f t="shared" si="9"/>
        <v>0</v>
      </c>
      <c r="J46" s="65"/>
    </row>
    <row r="47" spans="1:10" x14ac:dyDescent="0.3">
      <c r="A47" s="10">
        <v>39</v>
      </c>
      <c r="B47" s="89" t="s">
        <v>208</v>
      </c>
      <c r="C47" s="80">
        <f>(C39+C41+C42)-(C43+C44+C45+C46)</f>
        <v>4387211</v>
      </c>
      <c r="D47" s="100">
        <f t="shared" ref="D47:E47" si="10">(D39+D41+D42)-(D43+D44+D45+D46)</f>
        <v>0</v>
      </c>
      <c r="E47" s="99">
        <f t="shared" si="10"/>
        <v>4387211</v>
      </c>
    </row>
    <row r="48" spans="1:10" x14ac:dyDescent="0.3">
      <c r="A48" s="10">
        <v>40</v>
      </c>
      <c r="B48" s="14" t="s">
        <v>32</v>
      </c>
      <c r="C48" s="52">
        <v>0</v>
      </c>
      <c r="D48" s="54">
        <v>0</v>
      </c>
      <c r="E48" s="58">
        <f>SUM(C48:D48)</f>
        <v>0</v>
      </c>
    </row>
    <row r="49" spans="1:7" x14ac:dyDescent="0.3">
      <c r="A49" s="10">
        <v>41</v>
      </c>
      <c r="B49" s="14" t="s">
        <v>30</v>
      </c>
      <c r="C49" s="52">
        <v>0</v>
      </c>
      <c r="D49" s="54">
        <v>0</v>
      </c>
      <c r="E49" s="58">
        <f t="shared" ref="E49:E50" si="11">SUM(C49:D49)</f>
        <v>0</v>
      </c>
    </row>
    <row r="50" spans="1:7" x14ac:dyDescent="0.3">
      <c r="A50" s="10">
        <v>42</v>
      </c>
      <c r="B50" s="14" t="s">
        <v>33</v>
      </c>
      <c r="C50" s="52">
        <v>0</v>
      </c>
      <c r="D50" s="54">
        <v>0</v>
      </c>
      <c r="E50" s="58">
        <f t="shared" si="11"/>
        <v>0</v>
      </c>
    </row>
    <row r="51" spans="1:7" x14ac:dyDescent="0.3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3">
      <c r="A52" s="10">
        <v>44</v>
      </c>
      <c r="B52" s="14" t="s">
        <v>35</v>
      </c>
      <c r="C52" s="55"/>
      <c r="D52" s="102"/>
      <c r="E52" s="32">
        <f>C52</f>
        <v>0</v>
      </c>
    </row>
    <row r="53" spans="1:7" x14ac:dyDescent="0.3">
      <c r="A53" s="10">
        <v>45</v>
      </c>
      <c r="B53" s="14" t="s">
        <v>36</v>
      </c>
      <c r="C53" s="103">
        <f>((C22+C28-C18-C19)/C15)</f>
        <v>0.69122754626855165</v>
      </c>
      <c r="D53" s="103" t="e">
        <f>((D22+D28-D18-D19)/D15)</f>
        <v>#DIV/0!</v>
      </c>
      <c r="E53" s="103">
        <f>((E22+E28-E18-E19)/E15)</f>
        <v>0.6774206217805343</v>
      </c>
    </row>
    <row r="54" spans="1:7" x14ac:dyDescent="0.3">
      <c r="A54" s="10">
        <v>46</v>
      </c>
      <c r="B54" s="14" t="s">
        <v>37</v>
      </c>
      <c r="C54" s="103">
        <f>((C22+C28+C34)/C15)</f>
        <v>1.0135245493679064</v>
      </c>
      <c r="D54" s="103" t="e">
        <f>((D22+D28+D34)/D15)</f>
        <v>#DIV/0!</v>
      </c>
      <c r="E54" s="103">
        <f>((E22+E28+E34)/E15)</f>
        <v>0.97230658489299882</v>
      </c>
    </row>
    <row r="55" spans="1:7" x14ac:dyDescent="0.3">
      <c r="A55" s="10">
        <v>47</v>
      </c>
      <c r="B55" s="14" t="s">
        <v>38</v>
      </c>
      <c r="C55" s="103" t="e">
        <f>((C39+C34)/C34)</f>
        <v>#DIV/0!</v>
      </c>
      <c r="D55" s="103" t="e">
        <f t="shared" ref="D55:E55" si="13">((D39+D34)/D34)</f>
        <v>#DIV/0!</v>
      </c>
      <c r="E55" s="103" t="e">
        <f t="shared" si="13"/>
        <v>#DIV/0!</v>
      </c>
    </row>
    <row r="56" spans="1:7" x14ac:dyDescent="0.3">
      <c r="A56" s="10">
        <v>48</v>
      </c>
      <c r="B56" s="14" t="s">
        <v>39</v>
      </c>
      <c r="C56" s="103" t="e">
        <f>(C39+C34+C18+C19)/C52</f>
        <v>#DIV/0!</v>
      </c>
      <c r="D56" s="103" t="e">
        <f>(D39+D34+D18+D19)/D52</f>
        <v>#DIV/0!</v>
      </c>
      <c r="E56" s="103" t="e">
        <f>(E39+E34+E18+E19)/E52</f>
        <v>#DIV/0!</v>
      </c>
    </row>
    <row r="57" spans="1:7" x14ac:dyDescent="0.3">
      <c r="A57" s="19"/>
      <c r="B57" s="15"/>
      <c r="C57" s="19"/>
      <c r="D57" s="19"/>
      <c r="E57" s="15"/>
    </row>
    <row r="58" spans="1:7" x14ac:dyDescent="0.3">
      <c r="A58" s="12"/>
      <c r="B58" s="71" t="s">
        <v>176</v>
      </c>
      <c r="C58" s="66"/>
      <c r="D58" s="65"/>
      <c r="E58" s="65"/>
      <c r="F58" s="65"/>
      <c r="G58" s="65"/>
    </row>
    <row r="59" spans="1:7" x14ac:dyDescent="0.3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3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3">
      <c r="A61" s="47"/>
      <c r="B61" t="s">
        <v>207</v>
      </c>
      <c r="C61" s="65"/>
      <c r="D61" s="65"/>
      <c r="E61" s="65"/>
      <c r="F61" s="65"/>
      <c r="G61" s="65"/>
    </row>
    <row r="62" spans="1:7" x14ac:dyDescent="0.3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3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3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3">
      <c r="A65" s="93"/>
      <c r="B65" s="65" t="s">
        <v>229</v>
      </c>
      <c r="C65" s="65"/>
      <c r="D65" s="65"/>
      <c r="E65" s="65"/>
      <c r="F65" s="65"/>
      <c r="G65" s="65"/>
    </row>
    <row r="66" spans="1:7" x14ac:dyDescent="0.3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  <c r="F69" s="65"/>
      <c r="G69" s="65"/>
    </row>
    <row r="70" spans="1:7" x14ac:dyDescent="0.3">
      <c r="A70" s="65"/>
      <c r="B70" s="65"/>
      <c r="C70" s="65"/>
      <c r="D70" s="65"/>
      <c r="E70" s="65"/>
      <c r="F70" s="65"/>
      <c r="G70" s="65"/>
    </row>
    <row r="71" spans="1:7" x14ac:dyDescent="0.3">
      <c r="A71" s="65"/>
      <c r="B71" s="65"/>
      <c r="C71" s="65"/>
      <c r="D71" s="65"/>
      <c r="E71" s="65"/>
      <c r="F71" s="65"/>
      <c r="G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  <row r="76" spans="1:7" x14ac:dyDescent="0.3">
      <c r="A76" s="65"/>
      <c r="B76" s="65"/>
      <c r="C76" s="65"/>
      <c r="D76" s="65"/>
      <c r="E76" s="65"/>
    </row>
    <row r="77" spans="1:7" x14ac:dyDescent="0.3">
      <c r="A77" s="65"/>
      <c r="B77" s="65"/>
      <c r="C77" s="65"/>
      <c r="D77" s="65"/>
      <c r="E77" s="65"/>
    </row>
    <row r="78" spans="1:7" x14ac:dyDescent="0.3">
      <c r="A78" s="65"/>
      <c r="B78" s="65"/>
      <c r="C78" s="65"/>
      <c r="D78" s="65"/>
      <c r="E78" s="65"/>
    </row>
    <row r="79" spans="1:7" x14ac:dyDescent="0.3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McDaniel Telephone Company</v>
      </c>
      <c r="C3" s="65"/>
      <c r="D3" s="65"/>
      <c r="E3" s="65"/>
    </row>
    <row r="4" spans="1:6" ht="15" x14ac:dyDescent="0.25">
      <c r="B4" s="65"/>
      <c r="C4" s="65"/>
      <c r="D4" s="65"/>
      <c r="E4" s="65"/>
    </row>
    <row r="5" spans="1:6" ht="15" x14ac:dyDescent="0.25">
      <c r="B5" s="65"/>
      <c r="C5" s="65"/>
      <c r="D5" s="65"/>
      <c r="E5" s="65"/>
    </row>
    <row r="6" spans="1:6" ht="15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ht="15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ht="15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ht="15" x14ac:dyDescent="0.25">
      <c r="A9" s="9">
        <v>1</v>
      </c>
      <c r="B9" s="6" t="s">
        <v>1</v>
      </c>
      <c r="C9" s="55">
        <v>905891.83999999997</v>
      </c>
      <c r="D9" s="52">
        <v>0</v>
      </c>
      <c r="E9" s="32">
        <f>SUM(C9:D9)</f>
        <v>905891.83999999997</v>
      </c>
    </row>
    <row r="10" spans="1:6" ht="15" x14ac:dyDescent="0.25">
      <c r="A10" s="10">
        <v>2</v>
      </c>
      <c r="B10" s="17" t="s">
        <v>2</v>
      </c>
      <c r="C10" s="52">
        <v>1862341.71</v>
      </c>
      <c r="D10" s="52">
        <v>0</v>
      </c>
      <c r="E10" s="32">
        <f t="shared" ref="E10:E14" si="0">SUM(C10:D10)</f>
        <v>1862341.71</v>
      </c>
    </row>
    <row r="11" spans="1:6" ht="15" x14ac:dyDescent="0.25">
      <c r="A11" s="10">
        <v>3</v>
      </c>
      <c r="B11" s="17" t="s">
        <v>3</v>
      </c>
      <c r="C11" s="52">
        <v>0</v>
      </c>
      <c r="D11" s="52">
        <v>0</v>
      </c>
      <c r="E11" s="32">
        <f t="shared" si="0"/>
        <v>0</v>
      </c>
    </row>
    <row r="12" spans="1:6" ht="15" x14ac:dyDescent="0.25">
      <c r="A12" s="10">
        <v>4</v>
      </c>
      <c r="B12" s="17" t="s">
        <v>4</v>
      </c>
      <c r="C12" s="52">
        <v>81547.350000000006</v>
      </c>
      <c r="D12" s="52">
        <v>0</v>
      </c>
      <c r="E12" s="32">
        <f t="shared" si="0"/>
        <v>81547.350000000006</v>
      </c>
    </row>
    <row r="13" spans="1:6" ht="15" x14ac:dyDescent="0.25">
      <c r="A13" s="10">
        <v>5</v>
      </c>
      <c r="B13" s="17" t="s">
        <v>5</v>
      </c>
      <c r="C13" s="52">
        <v>37262.06</v>
      </c>
      <c r="D13" s="52">
        <v>0</v>
      </c>
      <c r="E13" s="32">
        <f t="shared" si="0"/>
        <v>37262.06</v>
      </c>
    </row>
    <row r="14" spans="1:6" ht="15" x14ac:dyDescent="0.25">
      <c r="A14" s="10">
        <v>6</v>
      </c>
      <c r="B14" s="17" t="s">
        <v>139</v>
      </c>
      <c r="C14" s="52">
        <v>1528.53</v>
      </c>
      <c r="D14" s="52">
        <v>0</v>
      </c>
      <c r="E14" s="32">
        <f t="shared" si="0"/>
        <v>1528.53</v>
      </c>
    </row>
    <row r="15" spans="1:6" ht="15" x14ac:dyDescent="0.25">
      <c r="A15" s="10">
        <v>7</v>
      </c>
      <c r="B15" s="84" t="s">
        <v>138</v>
      </c>
      <c r="C15" s="40">
        <f>SUM(C9:C14)</f>
        <v>2888571.4899999998</v>
      </c>
      <c r="D15" s="40">
        <f t="shared" ref="D15:E15" si="1">SUM(D9:D14)</f>
        <v>0</v>
      </c>
      <c r="E15" s="40">
        <f t="shared" si="1"/>
        <v>2888571.4899999998</v>
      </c>
      <c r="F15" s="1"/>
    </row>
    <row r="16" spans="1:6" ht="15" x14ac:dyDescent="0.25">
      <c r="A16" s="10">
        <v>8</v>
      </c>
      <c r="B16" s="17" t="s">
        <v>6</v>
      </c>
      <c r="C16" s="52">
        <v>568623.56999999995</v>
      </c>
      <c r="D16" s="52">
        <v>-46719</v>
      </c>
      <c r="E16" s="41">
        <f>SUM(C16:D16)</f>
        <v>521904.56999999995</v>
      </c>
    </row>
    <row r="17" spans="1:6" ht="15" x14ac:dyDescent="0.25">
      <c r="A17" s="10">
        <v>9</v>
      </c>
      <c r="B17" s="17" t="s">
        <v>40</v>
      </c>
      <c r="C17" s="52">
        <v>452643.55</v>
      </c>
      <c r="D17" s="52">
        <v>-30188</v>
      </c>
      <c r="E17" s="41">
        <f t="shared" ref="E17:E21" si="2">SUM(C17:D17)</f>
        <v>422455.55</v>
      </c>
    </row>
    <row r="18" spans="1:6" ht="15" x14ac:dyDescent="0.25">
      <c r="A18" s="10">
        <v>10</v>
      </c>
      <c r="B18" s="17" t="s">
        <v>7</v>
      </c>
      <c r="C18" s="52">
        <v>829790.32</v>
      </c>
      <c r="D18" s="52">
        <v>-86358</v>
      </c>
      <c r="E18" s="41">
        <f t="shared" si="2"/>
        <v>743432.32</v>
      </c>
    </row>
    <row r="19" spans="1:6" ht="15" x14ac:dyDescent="0.25">
      <c r="A19" s="10">
        <v>11</v>
      </c>
      <c r="B19" s="17" t="s">
        <v>8</v>
      </c>
      <c r="C19" s="52">
        <v>75269.69</v>
      </c>
      <c r="D19" s="52">
        <v>-10296</v>
      </c>
      <c r="E19" s="41">
        <f t="shared" si="2"/>
        <v>64973.69</v>
      </c>
    </row>
    <row r="20" spans="1:6" ht="15" x14ac:dyDescent="0.25">
      <c r="A20" s="10">
        <v>12</v>
      </c>
      <c r="B20" s="17" t="s">
        <v>9</v>
      </c>
      <c r="C20" s="52">
        <v>331926.27</v>
      </c>
      <c r="D20" s="52">
        <v>-22934</v>
      </c>
      <c r="E20" s="41">
        <f t="shared" si="2"/>
        <v>308992.27</v>
      </c>
    </row>
    <row r="21" spans="1:6" ht="15" x14ac:dyDescent="0.25">
      <c r="A21" s="10">
        <v>13</v>
      </c>
      <c r="B21" s="17" t="s">
        <v>10</v>
      </c>
      <c r="C21" s="52">
        <v>686118.42</v>
      </c>
      <c r="D21" s="52">
        <v>-47945</v>
      </c>
      <c r="E21" s="41">
        <f t="shared" si="2"/>
        <v>638173.42000000004</v>
      </c>
    </row>
    <row r="22" spans="1:6" ht="15" x14ac:dyDescent="0.25">
      <c r="A22" s="10">
        <v>14</v>
      </c>
      <c r="B22" s="84" t="s">
        <v>260</v>
      </c>
      <c r="C22" s="40">
        <f>C16+C17+C18+C19+C20+C21</f>
        <v>2944371.82</v>
      </c>
      <c r="D22" s="40">
        <f>D16+D17+D18+D19+D20+D21</f>
        <v>-244440</v>
      </c>
      <c r="E22" s="42">
        <f>E16+E17+E18+E19+E20+E21</f>
        <v>2699931.82</v>
      </c>
      <c r="F22" s="1"/>
    </row>
    <row r="23" spans="1:6" ht="15" x14ac:dyDescent="0.25">
      <c r="A23" s="10">
        <v>15</v>
      </c>
      <c r="B23" s="17" t="s">
        <v>14</v>
      </c>
      <c r="C23" s="32">
        <f>C15-C22</f>
        <v>-55800.330000000075</v>
      </c>
      <c r="D23" s="32">
        <f>D15-D22</f>
        <v>244440</v>
      </c>
      <c r="E23" s="32">
        <f>E15-E22</f>
        <v>188639.66999999993</v>
      </c>
    </row>
    <row r="24" spans="1:6" ht="15" x14ac:dyDescent="0.25">
      <c r="A24" s="10">
        <v>16</v>
      </c>
      <c r="B24" s="17" t="s">
        <v>140</v>
      </c>
      <c r="C24" s="52">
        <v>0</v>
      </c>
      <c r="D24" s="54">
        <v>55273</v>
      </c>
      <c r="E24" s="32">
        <f>SUM(C24:D24)</f>
        <v>55273</v>
      </c>
    </row>
    <row r="25" spans="1:6" ht="15" x14ac:dyDescent="0.25">
      <c r="A25" s="10">
        <v>17</v>
      </c>
      <c r="B25" s="17" t="s">
        <v>11</v>
      </c>
      <c r="C25" s="52">
        <v>0</v>
      </c>
      <c r="D25" s="114">
        <v>0</v>
      </c>
      <c r="E25" s="32">
        <f t="shared" ref="E25:E27" si="3">SUM(C25:D25)</f>
        <v>0</v>
      </c>
    </row>
    <row r="26" spans="1:6" ht="15" x14ac:dyDescent="0.25">
      <c r="A26" s="10">
        <v>18</v>
      </c>
      <c r="B26" s="17" t="s">
        <v>200</v>
      </c>
      <c r="C26" s="52">
        <v>-64322.3</v>
      </c>
      <c r="D26" s="54">
        <f>-ROUND((D22-D24+D27)*0.35,0)</f>
        <v>108489</v>
      </c>
      <c r="E26" s="32">
        <f t="shared" si="3"/>
        <v>44166.7</v>
      </c>
    </row>
    <row r="27" spans="1:6" ht="15" x14ac:dyDescent="0.25">
      <c r="A27" s="10">
        <v>19</v>
      </c>
      <c r="B27" s="17" t="s">
        <v>13</v>
      </c>
      <c r="C27" s="52">
        <v>127971.62</v>
      </c>
      <c r="D27" s="114">
        <v>-10256</v>
      </c>
      <c r="E27" s="32">
        <f t="shared" si="3"/>
        <v>117715.62</v>
      </c>
    </row>
    <row r="28" spans="1:6" ht="15" x14ac:dyDescent="0.25">
      <c r="A28" s="10">
        <v>20</v>
      </c>
      <c r="B28" s="84" t="s">
        <v>12</v>
      </c>
      <c r="C28" s="37">
        <f>SUM(C25:C27)</f>
        <v>63649.319999999992</v>
      </c>
      <c r="D28" s="37">
        <f t="shared" ref="D28:E28" si="4">SUM(D25:D27)</f>
        <v>98233</v>
      </c>
      <c r="E28" s="43">
        <f t="shared" si="4"/>
        <v>161882.32</v>
      </c>
    </row>
    <row r="29" spans="1:6" ht="15" x14ac:dyDescent="0.25">
      <c r="A29" s="10">
        <v>21</v>
      </c>
      <c r="B29" s="84" t="s">
        <v>23</v>
      </c>
      <c r="C29" s="37">
        <f>C23+C24-C28</f>
        <v>-119449.65000000007</v>
      </c>
      <c r="D29" s="37">
        <f>D23+D24-D28</f>
        <v>201480</v>
      </c>
      <c r="E29" s="43">
        <f>E23+E24-E28</f>
        <v>82030.349999999919</v>
      </c>
    </row>
    <row r="30" spans="1:6" ht="15" x14ac:dyDescent="0.25">
      <c r="A30" s="10">
        <v>22</v>
      </c>
      <c r="B30" s="17" t="s">
        <v>15</v>
      </c>
      <c r="C30" s="52">
        <v>0</v>
      </c>
      <c r="D30" s="54">
        <v>0</v>
      </c>
      <c r="E30" s="32">
        <f>SUM(C30:D30)</f>
        <v>0</v>
      </c>
    </row>
    <row r="31" spans="1:6" x14ac:dyDescent="0.3">
      <c r="A31" s="10">
        <v>23</v>
      </c>
      <c r="B31" s="17" t="s">
        <v>16</v>
      </c>
      <c r="C31" s="52">
        <v>0</v>
      </c>
      <c r="D31" s="54">
        <v>0</v>
      </c>
      <c r="E31" s="32">
        <f t="shared" ref="E31:E33" si="5">SUM(C31:D31)</f>
        <v>0</v>
      </c>
    </row>
    <row r="32" spans="1:6" x14ac:dyDescent="0.3">
      <c r="A32" s="10">
        <v>24</v>
      </c>
      <c r="B32" s="17" t="s">
        <v>17</v>
      </c>
      <c r="C32" s="52">
        <v>0</v>
      </c>
      <c r="D32" s="54">
        <v>0</v>
      </c>
      <c r="E32" s="32">
        <f t="shared" si="5"/>
        <v>0</v>
      </c>
    </row>
    <row r="33" spans="1:5" x14ac:dyDescent="0.3">
      <c r="A33" s="10">
        <v>25</v>
      </c>
      <c r="B33" s="17" t="s">
        <v>154</v>
      </c>
      <c r="C33" s="52">
        <v>0</v>
      </c>
      <c r="D33" s="54">
        <v>0</v>
      </c>
      <c r="E33" s="33">
        <f t="shared" si="5"/>
        <v>0</v>
      </c>
    </row>
    <row r="34" spans="1:5" x14ac:dyDescent="0.3">
      <c r="A34" s="10">
        <v>26</v>
      </c>
      <c r="B34" s="84" t="s">
        <v>18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3">
      <c r="A35" s="10">
        <v>27</v>
      </c>
      <c r="B35" s="17" t="s">
        <v>19</v>
      </c>
      <c r="C35" s="52">
        <v>1815</v>
      </c>
      <c r="D35" s="54">
        <v>0</v>
      </c>
      <c r="E35" s="32">
        <f>SUM(C35:D35)</f>
        <v>1815</v>
      </c>
    </row>
    <row r="36" spans="1:5" x14ac:dyDescent="0.3">
      <c r="A36" s="10">
        <v>28</v>
      </c>
      <c r="B36" s="17" t="s">
        <v>20</v>
      </c>
      <c r="C36" s="52">
        <v>0</v>
      </c>
      <c r="D36" s="54">
        <v>0</v>
      </c>
      <c r="E36" s="32">
        <f t="shared" ref="E36:E38" si="7">SUM(C36:D36)</f>
        <v>0</v>
      </c>
    </row>
    <row r="37" spans="1:5" x14ac:dyDescent="0.3">
      <c r="A37" s="10">
        <v>29</v>
      </c>
      <c r="B37" s="17" t="s">
        <v>80</v>
      </c>
      <c r="C37" s="52">
        <v>0</v>
      </c>
      <c r="D37" s="54">
        <v>0</v>
      </c>
      <c r="E37" s="32">
        <f t="shared" si="7"/>
        <v>0</v>
      </c>
    </row>
    <row r="38" spans="1:5" x14ac:dyDescent="0.3">
      <c r="A38" s="10">
        <v>30</v>
      </c>
      <c r="B38" s="17" t="s">
        <v>187</v>
      </c>
      <c r="C38" s="52">
        <v>755283.19</v>
      </c>
      <c r="D38" s="69">
        <f>-1*(D29-D34)</f>
        <v>-201480</v>
      </c>
      <c r="E38" s="32">
        <f t="shared" si="7"/>
        <v>553803.18999999994</v>
      </c>
    </row>
    <row r="39" spans="1:5" x14ac:dyDescent="0.3">
      <c r="A39" s="10">
        <v>31</v>
      </c>
      <c r="B39" s="84" t="s">
        <v>22</v>
      </c>
      <c r="C39" s="37">
        <f>C29-C34+C35+C36+C37+C38</f>
        <v>637648.53999999992</v>
      </c>
      <c r="D39" s="37">
        <f t="shared" ref="D39:E39" si="8">D29-D34+D35+D36+D37+D38</f>
        <v>0</v>
      </c>
      <c r="E39" s="37">
        <f t="shared" si="8"/>
        <v>637648.5399999998</v>
      </c>
    </row>
    <row r="40" spans="1:5" x14ac:dyDescent="0.3">
      <c r="A40" s="10">
        <v>32</v>
      </c>
      <c r="B40" s="17" t="s">
        <v>24</v>
      </c>
      <c r="C40" s="67"/>
      <c r="D40" s="67"/>
      <c r="E40" s="44"/>
    </row>
    <row r="41" spans="1:5" x14ac:dyDescent="0.3">
      <c r="A41" s="10">
        <v>33</v>
      </c>
      <c r="B41" s="17" t="s">
        <v>25</v>
      </c>
      <c r="C41" s="52">
        <v>4387209.3600000003</v>
      </c>
      <c r="D41" s="54">
        <v>0</v>
      </c>
      <c r="E41" s="32">
        <f t="shared" ref="E41:E46" si="9">SUM(C41:D41)</f>
        <v>4387209.3600000003</v>
      </c>
    </row>
    <row r="42" spans="1:5" x14ac:dyDescent="0.3">
      <c r="A42" s="10">
        <v>34</v>
      </c>
      <c r="B42" s="17" t="s">
        <v>26</v>
      </c>
      <c r="C42" s="52">
        <v>0</v>
      </c>
      <c r="D42" s="54">
        <v>0</v>
      </c>
      <c r="E42" s="32">
        <f t="shared" si="9"/>
        <v>0</v>
      </c>
    </row>
    <row r="43" spans="1:5" x14ac:dyDescent="0.3">
      <c r="A43" s="10">
        <v>35</v>
      </c>
      <c r="B43" s="17" t="s">
        <v>27</v>
      </c>
      <c r="C43" s="52">
        <v>0</v>
      </c>
      <c r="D43" s="54">
        <v>0</v>
      </c>
      <c r="E43" s="32">
        <f t="shared" si="9"/>
        <v>0</v>
      </c>
    </row>
    <row r="44" spans="1:5" x14ac:dyDescent="0.3">
      <c r="A44" s="10">
        <v>36</v>
      </c>
      <c r="B44" s="17" t="s">
        <v>28</v>
      </c>
      <c r="C44" s="52">
        <v>0</v>
      </c>
      <c r="D44" s="54">
        <v>0</v>
      </c>
      <c r="E44" s="32">
        <f t="shared" si="9"/>
        <v>0</v>
      </c>
    </row>
    <row r="45" spans="1:5" x14ac:dyDescent="0.3">
      <c r="A45" s="10">
        <v>37</v>
      </c>
      <c r="B45" s="17" t="s">
        <v>29</v>
      </c>
      <c r="C45" s="52">
        <v>0</v>
      </c>
      <c r="D45" s="54">
        <v>0</v>
      </c>
      <c r="E45" s="32">
        <f t="shared" si="9"/>
        <v>0</v>
      </c>
    </row>
    <row r="46" spans="1:5" x14ac:dyDescent="0.3">
      <c r="A46" s="10">
        <v>38</v>
      </c>
      <c r="B46" s="17" t="s">
        <v>30</v>
      </c>
      <c r="C46" s="52">
        <v>0</v>
      </c>
      <c r="D46" s="54">
        <v>0</v>
      </c>
      <c r="E46" s="32">
        <f t="shared" si="9"/>
        <v>0</v>
      </c>
    </row>
    <row r="47" spans="1:5" x14ac:dyDescent="0.3">
      <c r="A47" s="10">
        <v>39</v>
      </c>
      <c r="B47" s="84" t="s">
        <v>208</v>
      </c>
      <c r="C47" s="37">
        <f>(C39+C41+C42)-(C43+C44+C45+C46)</f>
        <v>5024857.9000000004</v>
      </c>
      <c r="D47" s="64">
        <f t="shared" ref="D47:E47" si="10">(D39+D41+D42)-(D43+D44+D45+D46)</f>
        <v>0</v>
      </c>
      <c r="E47" s="43">
        <f t="shared" si="10"/>
        <v>5024857.9000000004</v>
      </c>
    </row>
    <row r="48" spans="1:5" x14ac:dyDescent="0.3">
      <c r="A48" s="10">
        <v>40</v>
      </c>
      <c r="B48" s="17" t="s">
        <v>32</v>
      </c>
      <c r="C48" s="52">
        <v>0</v>
      </c>
      <c r="D48" s="54">
        <v>0</v>
      </c>
      <c r="E48" s="32">
        <f>SUM(C48:D48)</f>
        <v>0</v>
      </c>
    </row>
    <row r="49" spans="1:7" x14ac:dyDescent="0.3">
      <c r="A49" s="10">
        <v>41</v>
      </c>
      <c r="B49" s="17" t="s">
        <v>30</v>
      </c>
      <c r="C49" s="52">
        <v>0</v>
      </c>
      <c r="D49" s="54">
        <v>0</v>
      </c>
      <c r="E49" s="32">
        <f t="shared" ref="E49:E50" si="11">SUM(C49:D49)</f>
        <v>0</v>
      </c>
    </row>
    <row r="50" spans="1:7" x14ac:dyDescent="0.3">
      <c r="A50" s="10">
        <v>42</v>
      </c>
      <c r="B50" s="17" t="s">
        <v>33</v>
      </c>
      <c r="C50" s="52">
        <v>0</v>
      </c>
      <c r="D50" s="54">
        <v>0</v>
      </c>
      <c r="E50" s="32">
        <f t="shared" si="11"/>
        <v>0</v>
      </c>
    </row>
    <row r="51" spans="1:7" x14ac:dyDescent="0.3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3">
      <c r="A52" s="10">
        <v>44</v>
      </c>
      <c r="B52" s="17" t="s">
        <v>35</v>
      </c>
      <c r="C52" s="55"/>
      <c r="D52" s="96"/>
      <c r="E52" s="32">
        <f>C52</f>
        <v>0</v>
      </c>
    </row>
    <row r="53" spans="1:7" x14ac:dyDescent="0.3">
      <c r="A53" s="10">
        <v>45</v>
      </c>
      <c r="B53" s="17" t="s">
        <v>36</v>
      </c>
      <c r="C53" s="46">
        <f>((C22+C28-C18-C19)/C15)</f>
        <v>0.72802807106567413</v>
      </c>
      <c r="D53" s="46" t="e">
        <f>((D22+D28-D18-D19)/D15)</f>
        <v>#DIV/0!</v>
      </c>
      <c r="E53" s="46">
        <f>((E22+E28-E18-E19)/E15)</f>
        <v>0.71087322474404124</v>
      </c>
    </row>
    <row r="54" spans="1:7" x14ac:dyDescent="0.3">
      <c r="A54" s="10">
        <v>46</v>
      </c>
      <c r="B54" s="17" t="s">
        <v>37</v>
      </c>
      <c r="C54" s="46">
        <f>((C22+C28+C34)/C15)</f>
        <v>1.0413524991205947</v>
      </c>
      <c r="D54" s="46" t="e">
        <f>((D22+D28+D34)/D15)</f>
        <v>#DIV/0!</v>
      </c>
      <c r="E54" s="46">
        <f>((E22+E28+E34)/E15)</f>
        <v>0.99073682265000818</v>
      </c>
    </row>
    <row r="55" spans="1:7" x14ac:dyDescent="0.3">
      <c r="A55" s="10">
        <v>47</v>
      </c>
      <c r="B55" s="17" t="s">
        <v>38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3">
      <c r="A56" s="10">
        <v>48</v>
      </c>
      <c r="B56" s="17" t="s">
        <v>39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3">
      <c r="A57" s="19"/>
      <c r="B57" s="19"/>
      <c r="C57" s="19"/>
      <c r="D57" s="19"/>
      <c r="E57" s="15"/>
    </row>
    <row r="58" spans="1:7" x14ac:dyDescent="0.3">
      <c r="A58" s="12"/>
      <c r="B58" s="71" t="s">
        <v>176</v>
      </c>
      <c r="C58" s="66"/>
      <c r="D58" s="65"/>
      <c r="E58" s="65"/>
      <c r="F58" s="65"/>
      <c r="G58" s="65"/>
    </row>
    <row r="59" spans="1:7" x14ac:dyDescent="0.3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3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3">
      <c r="A61" s="47"/>
      <c r="B61" t="s">
        <v>207</v>
      </c>
      <c r="C61" s="65"/>
      <c r="D61" s="65"/>
      <c r="E61" s="65"/>
      <c r="F61" s="65"/>
      <c r="G61" s="65"/>
    </row>
    <row r="62" spans="1:7" x14ac:dyDescent="0.3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3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3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3">
      <c r="A65" s="65"/>
      <c r="B65" s="65" t="s">
        <v>229</v>
      </c>
      <c r="C65" s="65"/>
      <c r="D65" s="65"/>
      <c r="E65" s="65"/>
      <c r="F65" s="65"/>
      <c r="G65" s="65"/>
    </row>
    <row r="66" spans="1:7" x14ac:dyDescent="0.3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</row>
    <row r="70" spans="1:7" x14ac:dyDescent="0.3">
      <c r="A70" s="65"/>
      <c r="B70" s="65"/>
      <c r="C70" s="65"/>
      <c r="D70" s="65"/>
      <c r="E70" s="65"/>
    </row>
    <row r="71" spans="1:7" x14ac:dyDescent="0.3">
      <c r="A71" s="65"/>
      <c r="B71" s="65"/>
      <c r="C71" s="65"/>
      <c r="D71" s="65"/>
      <c r="E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487D20D3BA5A46A85DAD30551221AF" ma:contentTypeVersion="104" ma:contentTypeDescription="" ma:contentTypeScope="" ma:versionID="42c6420abcdef39fe1c0135417280a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McDaniel Telephone Co.</CaseCompanyNames>
    <Nickname xmlns="http://schemas.microsoft.com/sharepoint/v3" xsi:nil="true"/>
    <DocketNumber xmlns="dc463f71-b30c-4ab2-9473-d307f9d35888">170844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C0A458-B7A8-4375-BAB5-B7A10BB98892}"/>
</file>

<file path=customXml/itemProps2.xml><?xml version="1.0" encoding="utf-8"?>
<ds:datastoreItem xmlns:ds="http://schemas.openxmlformats.org/officeDocument/2006/customXml" ds:itemID="{F3B8BF40-4266-4066-A49E-B1F6B9484953}"/>
</file>

<file path=customXml/itemProps3.xml><?xml version="1.0" encoding="utf-8"?>
<ds:datastoreItem xmlns:ds="http://schemas.openxmlformats.org/officeDocument/2006/customXml" ds:itemID="{7040ABF1-71F5-491E-B0BA-348E8F266B25}"/>
</file>

<file path=customXml/itemProps4.xml><?xml version="1.0" encoding="utf-8"?>
<ds:datastoreItem xmlns:ds="http://schemas.openxmlformats.org/officeDocument/2006/customXml" ds:itemID="{FB6E1800-DBAB-4542-8982-289F124B1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4</vt:lpstr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2017-05-24T16:58:11Z</cp:lastPrinted>
  <dcterms:created xsi:type="dcterms:W3CDTF">2014-05-21T17:51:51Z</dcterms:created>
  <dcterms:modified xsi:type="dcterms:W3CDTF">2017-07-25T15:34:12Z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0x0101006E56B4D1795A2E4DB2F0B01679ED314A00D4487D20D3BA5A46A85DAD30551221AF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