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omments1.xml" ContentType="application/vnd.openxmlformats-officedocument.spreadsheetml.comment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2" sheetId="2" r:id="rId1"/>
    <sheet name="Sheet3" sheetId="3" r:id="rId2"/>
  </sheets>
  <definedNames>
    <definedName name="_xlnm.Print_Titles" localSheetId="0">Sheet2!$A:$C</definedName>
  </definedNames>
  <calcPr calcId="152511"/>
</workbook>
</file>

<file path=xl/calcChain.xml><?xml version="1.0" encoding="utf-8"?>
<calcChain xmlns="http://schemas.openxmlformats.org/spreadsheetml/2006/main">
  <c r="B24" i="2" l="1"/>
  <c r="B22" i="2"/>
  <c r="B21" i="2"/>
  <c r="B20" i="2"/>
  <c r="B23" i="2"/>
  <c r="B33" i="2"/>
  <c r="B17" i="2"/>
  <c r="C13" i="2" s="1"/>
  <c r="G13" i="2" s="1"/>
  <c r="S13" i="2" l="1"/>
  <c r="F13" i="2"/>
  <c r="K13" i="2"/>
  <c r="G21" i="2"/>
  <c r="T13" i="2"/>
  <c r="L13" i="2"/>
  <c r="E13" i="2"/>
  <c r="W13" i="2"/>
  <c r="O13" i="2"/>
  <c r="X13" i="2"/>
  <c r="P13" i="2"/>
  <c r="H13" i="2"/>
  <c r="Y13" i="2"/>
  <c r="U13" i="2"/>
  <c r="Q13" i="2"/>
  <c r="M13" i="2"/>
  <c r="I13" i="2"/>
  <c r="I29" i="2" s="1"/>
  <c r="Z13" i="2"/>
  <c r="V13" i="2"/>
  <c r="R13" i="2"/>
  <c r="N13" i="2"/>
  <c r="J13" i="2"/>
  <c r="J29" i="2" s="1"/>
  <c r="C16" i="2"/>
  <c r="C14" i="2"/>
  <c r="B25" i="2"/>
  <c r="C12" i="2"/>
  <c r="C15" i="2"/>
  <c r="N29" i="2" l="1"/>
  <c r="Y29" i="2"/>
  <c r="O29" i="2"/>
  <c r="T29" i="2"/>
  <c r="S29" i="2"/>
  <c r="Z29" i="2"/>
  <c r="U29" i="2"/>
  <c r="X29" i="2"/>
  <c r="L29" i="2"/>
  <c r="F29" i="2"/>
  <c r="V29" i="2"/>
  <c r="Q29" i="2"/>
  <c r="P29" i="2"/>
  <c r="K29" i="2"/>
  <c r="R29" i="2"/>
  <c r="M29" i="2"/>
  <c r="H29" i="2"/>
  <c r="W29" i="2"/>
  <c r="G29" i="2"/>
  <c r="E29" i="2"/>
  <c r="L21" i="2"/>
  <c r="F21" i="2"/>
  <c r="P21" i="2"/>
  <c r="W21" i="2"/>
  <c r="O21" i="2"/>
  <c r="S21" i="2"/>
  <c r="X21" i="2"/>
  <c r="K21" i="2"/>
  <c r="T21" i="2"/>
  <c r="E12" i="2"/>
  <c r="F12" i="2"/>
  <c r="G12" i="2"/>
  <c r="E15" i="2"/>
  <c r="F15" i="2"/>
  <c r="G15" i="2"/>
  <c r="E21" i="2"/>
  <c r="F14" i="2"/>
  <c r="G14" i="2"/>
  <c r="E14" i="2"/>
  <c r="H21" i="2"/>
  <c r="E16" i="2"/>
  <c r="F16" i="2"/>
  <c r="G16" i="2"/>
  <c r="H15" i="2"/>
  <c r="L15" i="2"/>
  <c r="P15" i="2"/>
  <c r="T15" i="2"/>
  <c r="X15" i="2"/>
  <c r="N15" i="2"/>
  <c r="V15" i="2"/>
  <c r="I15" i="2"/>
  <c r="I31" i="2" s="1"/>
  <c r="Q15" i="2"/>
  <c r="Y15" i="2"/>
  <c r="K15" i="2"/>
  <c r="O15" i="2"/>
  <c r="S15" i="2"/>
  <c r="W15" i="2"/>
  <c r="J15" i="2"/>
  <c r="J31" i="2" s="1"/>
  <c r="R15" i="2"/>
  <c r="Z15" i="2"/>
  <c r="M15" i="2"/>
  <c r="U15" i="2"/>
  <c r="I16" i="2"/>
  <c r="I32" i="2" s="1"/>
  <c r="M16" i="2"/>
  <c r="Q16" i="2"/>
  <c r="U16" i="2"/>
  <c r="Y16" i="2"/>
  <c r="O16" i="2"/>
  <c r="W16" i="2"/>
  <c r="N16" i="2"/>
  <c r="R16" i="2"/>
  <c r="Z16" i="2"/>
  <c r="H16" i="2"/>
  <c r="L16" i="2"/>
  <c r="P16" i="2"/>
  <c r="T16" i="2"/>
  <c r="X16" i="2"/>
  <c r="K16" i="2"/>
  <c r="S16" i="2"/>
  <c r="J16" i="2"/>
  <c r="J32" i="2" s="1"/>
  <c r="V16" i="2"/>
  <c r="R21" i="2"/>
  <c r="M21" i="2"/>
  <c r="K14" i="2"/>
  <c r="O14" i="2"/>
  <c r="S14" i="2"/>
  <c r="W14" i="2"/>
  <c r="I14" i="2"/>
  <c r="I30" i="2" s="1"/>
  <c r="Q14" i="2"/>
  <c r="Y14" i="2"/>
  <c r="L14" i="2"/>
  <c r="T14" i="2"/>
  <c r="J14" i="2"/>
  <c r="J30" i="2" s="1"/>
  <c r="N14" i="2"/>
  <c r="R14" i="2"/>
  <c r="V14" i="2"/>
  <c r="Z14" i="2"/>
  <c r="M14" i="2"/>
  <c r="U14" i="2"/>
  <c r="H14" i="2"/>
  <c r="H30" i="2" s="1"/>
  <c r="P14" i="2"/>
  <c r="X14" i="2"/>
  <c r="N21" i="2"/>
  <c r="I21" i="2"/>
  <c r="Y21" i="2"/>
  <c r="J21" i="2"/>
  <c r="Z21" i="2"/>
  <c r="U21" i="2"/>
  <c r="I12" i="2"/>
  <c r="I28" i="2" s="1"/>
  <c r="M12" i="2"/>
  <c r="Q12" i="2"/>
  <c r="U12" i="2"/>
  <c r="Y12" i="2"/>
  <c r="K12" i="2"/>
  <c r="J12" i="2"/>
  <c r="J28" i="2" s="1"/>
  <c r="R12" i="2"/>
  <c r="V12" i="2"/>
  <c r="Z12" i="2"/>
  <c r="H12" i="2"/>
  <c r="L12" i="2"/>
  <c r="P12" i="2"/>
  <c r="T12" i="2"/>
  <c r="X12" i="2"/>
  <c r="O12" i="2"/>
  <c r="S12" i="2"/>
  <c r="W12" i="2"/>
  <c r="N12" i="2"/>
  <c r="V21" i="2"/>
  <c r="Q21" i="2"/>
  <c r="C17" i="2"/>
  <c r="K28" i="2" l="1"/>
  <c r="K30" i="2"/>
  <c r="H28" i="2"/>
  <c r="L30" i="2"/>
  <c r="M30" i="2"/>
  <c r="K32" i="2"/>
  <c r="F32" i="2"/>
  <c r="G30" i="2"/>
  <c r="F31" i="2"/>
  <c r="E28" i="2"/>
  <c r="W28" i="2"/>
  <c r="T28" i="2"/>
  <c r="X30" i="2"/>
  <c r="U31" i="2"/>
  <c r="Z28" i="2"/>
  <c r="M28" i="2"/>
  <c r="N30" i="2"/>
  <c r="Y30" i="2"/>
  <c r="S30" i="2"/>
  <c r="L32" i="2"/>
  <c r="N32" i="2"/>
  <c r="U32" i="2"/>
  <c r="K31" i="2"/>
  <c r="V31" i="2"/>
  <c r="P31" i="2"/>
  <c r="N28" i="2"/>
  <c r="X28" i="2"/>
  <c r="Q28" i="2"/>
  <c r="U30" i="2"/>
  <c r="R30" i="2"/>
  <c r="W30" i="2"/>
  <c r="S32" i="2"/>
  <c r="P32" i="2"/>
  <c r="R32" i="2"/>
  <c r="Y32" i="2"/>
  <c r="R31" i="2"/>
  <c r="O31" i="2"/>
  <c r="T31" i="2"/>
  <c r="G32" i="2"/>
  <c r="G31" i="2"/>
  <c r="F28" i="2"/>
  <c r="O28" i="2"/>
  <c r="L28" i="2"/>
  <c r="R28" i="2"/>
  <c r="U28" i="2"/>
  <c r="V30" i="2"/>
  <c r="T30" i="2"/>
  <c r="T32" i="2"/>
  <c r="Z32" i="2"/>
  <c r="O32" i="2"/>
  <c r="M32" i="2"/>
  <c r="Z31" i="2"/>
  <c r="S31" i="2"/>
  <c r="Q31" i="2"/>
  <c r="X31" i="2"/>
  <c r="H31" i="2"/>
  <c r="G28" i="2"/>
  <c r="S28" i="2"/>
  <c r="P28" i="2"/>
  <c r="V28" i="2"/>
  <c r="Y28" i="2"/>
  <c r="P30" i="2"/>
  <c r="Z30" i="2"/>
  <c r="Q30" i="2"/>
  <c r="O30" i="2"/>
  <c r="V32" i="2"/>
  <c r="X32" i="2"/>
  <c r="H32" i="2"/>
  <c r="W32" i="2"/>
  <c r="Q32" i="2"/>
  <c r="M31" i="2"/>
  <c r="W31" i="2"/>
  <c r="Y31" i="2"/>
  <c r="N31" i="2"/>
  <c r="L31" i="2"/>
  <c r="E32" i="2"/>
  <c r="F30" i="2"/>
  <c r="E31" i="2"/>
  <c r="E30" i="2"/>
  <c r="E17" i="2"/>
  <c r="F17" i="2"/>
  <c r="G17" i="2"/>
  <c r="F22" i="2"/>
  <c r="F23" i="2"/>
  <c r="G22" i="2"/>
  <c r="F20" i="2"/>
  <c r="E24" i="2"/>
  <c r="E22" i="2"/>
  <c r="G20" i="2"/>
  <c r="G24" i="2"/>
  <c r="E20" i="2"/>
  <c r="G23" i="2"/>
  <c r="F24" i="2"/>
  <c r="E23" i="2"/>
  <c r="N20" i="2"/>
  <c r="X20" i="2"/>
  <c r="H20" i="2"/>
  <c r="J20" i="2"/>
  <c r="Q20" i="2"/>
  <c r="Q17" i="2"/>
  <c r="X22" i="2"/>
  <c r="M22" i="2"/>
  <c r="Y22" i="2"/>
  <c r="S22" i="2"/>
  <c r="V17" i="2"/>
  <c r="V24" i="2"/>
  <c r="X17" i="2"/>
  <c r="X24" i="2"/>
  <c r="H17" i="2"/>
  <c r="H24" i="2"/>
  <c r="W24" i="2"/>
  <c r="Q24" i="2"/>
  <c r="U23" i="2"/>
  <c r="J23" i="2"/>
  <c r="K23" i="2"/>
  <c r="V23" i="2"/>
  <c r="P23" i="2"/>
  <c r="O20" i="2"/>
  <c r="O17" i="2"/>
  <c r="L20" i="2"/>
  <c r="R20" i="2"/>
  <c r="U17" i="2"/>
  <c r="U20" i="2"/>
  <c r="U22" i="2"/>
  <c r="R22" i="2"/>
  <c r="L22" i="2"/>
  <c r="W22" i="2"/>
  <c r="K24" i="2"/>
  <c r="L17" i="2"/>
  <c r="L24" i="2"/>
  <c r="N17" i="2"/>
  <c r="N24" i="2"/>
  <c r="U24" i="2"/>
  <c r="R23" i="2"/>
  <c r="O23" i="2"/>
  <c r="I23" i="2"/>
  <c r="T23" i="2"/>
  <c r="S17" i="2"/>
  <c r="S20" i="2"/>
  <c r="P20" i="2"/>
  <c r="V20" i="2"/>
  <c r="Y20" i="2"/>
  <c r="Y17" i="2"/>
  <c r="I20" i="2"/>
  <c r="I17" i="2"/>
  <c r="I33" i="2" s="1"/>
  <c r="H22" i="2"/>
  <c r="V22" i="2"/>
  <c r="T22" i="2"/>
  <c r="I22" i="2"/>
  <c r="K22" i="2"/>
  <c r="S24" i="2"/>
  <c r="P17" i="2"/>
  <c r="P24" i="2"/>
  <c r="R17" i="2"/>
  <c r="R24" i="2"/>
  <c r="Y24" i="2"/>
  <c r="I24" i="2"/>
  <c r="Z23" i="2"/>
  <c r="S23" i="2"/>
  <c r="Q23" i="2"/>
  <c r="X23" i="2"/>
  <c r="H23" i="2"/>
  <c r="W20" i="2"/>
  <c r="W17" i="2"/>
  <c r="T20" i="2"/>
  <c r="Z20" i="2"/>
  <c r="K17" i="2"/>
  <c r="K20" i="2"/>
  <c r="M17" i="2"/>
  <c r="M20" i="2"/>
  <c r="P22" i="2"/>
  <c r="Z22" i="2"/>
  <c r="J22" i="2"/>
  <c r="Q22" i="2"/>
  <c r="O22" i="2"/>
  <c r="J17" i="2"/>
  <c r="J33" i="2" s="1"/>
  <c r="J24" i="2"/>
  <c r="T17" i="2"/>
  <c r="T24" i="2"/>
  <c r="Z17" i="2"/>
  <c r="Z24" i="2"/>
  <c r="O24" i="2"/>
  <c r="M24" i="2"/>
  <c r="M23" i="2"/>
  <c r="W23" i="2"/>
  <c r="Y23" i="2"/>
  <c r="N23" i="2"/>
  <c r="L23" i="2"/>
  <c r="N22" i="2"/>
  <c r="E33" i="2" l="1"/>
  <c r="Z33" i="2"/>
  <c r="W33" i="2"/>
  <c r="M33" i="2"/>
  <c r="V33" i="2"/>
  <c r="F33" i="2"/>
  <c r="R33" i="2"/>
  <c r="S33" i="2"/>
  <c r="U33" i="2"/>
  <c r="G33" i="2"/>
  <c r="K33" i="2"/>
  <c r="Y33" i="2"/>
  <c r="N33" i="2"/>
  <c r="O33" i="2"/>
  <c r="X33" i="2"/>
  <c r="P33" i="2"/>
  <c r="Q33" i="2"/>
  <c r="L33" i="2"/>
  <c r="H33" i="2"/>
  <c r="T33" i="2"/>
  <c r="F25" i="2"/>
  <c r="G25" i="2"/>
  <c r="E25" i="2"/>
  <c r="Z25" i="2"/>
  <c r="W25" i="2"/>
  <c r="O25" i="2"/>
  <c r="T25" i="2"/>
  <c r="M25" i="2"/>
  <c r="N25" i="2"/>
  <c r="U25" i="2"/>
  <c r="H25" i="2"/>
  <c r="Q25" i="2"/>
  <c r="J25" i="2"/>
  <c r="K25" i="2"/>
  <c r="R25" i="2"/>
  <c r="I25" i="2"/>
  <c r="S25" i="2"/>
  <c r="L25" i="2"/>
  <c r="X25" i="2"/>
  <c r="P25" i="2"/>
  <c r="Y25" i="2"/>
  <c r="V25" i="2"/>
</calcChain>
</file>

<file path=xl/comments1.xml><?xml version="1.0" encoding="utf-8"?>
<comments xmlns="http://schemas.openxmlformats.org/spreadsheetml/2006/main">
  <authors>
    <author>Author</author>
  </authors>
  <commentList>
    <comment ref="B11" authorId="0" shapeId="0">
      <text>
        <r>
          <rPr>
            <b/>
            <sz val="9"/>
            <color indexed="81"/>
            <rFont val="Tahoma"/>
            <charset val="1"/>
          </rPr>
          <t>tlk:  Miller Exhibit JDM-3 page 2, row 7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9" authorId="0" shapeId="0">
      <text>
        <r>
          <rPr>
            <b/>
            <sz val="9"/>
            <color indexed="81"/>
            <rFont val="Tahoma"/>
            <charset val="1"/>
          </rPr>
          <t>tlk:  Miller Exhibit JDM-3 page 4 row 22 divided by 12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7" authorId="0" shapeId="0">
      <text>
        <r>
          <rPr>
            <b/>
            <sz val="9"/>
            <color indexed="81"/>
            <rFont val="Tahoma"/>
            <charset val="1"/>
          </rPr>
          <t>tlk:  Ehrbar Exhibit PDE-7 page 1, column g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<sst xmlns="http://schemas.openxmlformats.org/spreadsheetml/2006/main" count="34" uniqueCount="20">
  <si>
    <t>Equal % assignment</t>
  </si>
  <si>
    <t xml:space="preserve">Schedule 101 </t>
  </si>
  <si>
    <t>Schedule 111/112</t>
  </si>
  <si>
    <t>Schedule 121/122</t>
  </si>
  <si>
    <t>Schedule 131/132</t>
  </si>
  <si>
    <t>Schedule 146</t>
  </si>
  <si>
    <t>Total</t>
  </si>
  <si>
    <t>Percent Increase</t>
  </si>
  <si>
    <t>Estimated Revenue Requirement of Program</t>
  </si>
  <si>
    <t xml:space="preserve"> Avg Customers</t>
  </si>
  <si>
    <t>Avista Utilities</t>
  </si>
  <si>
    <t>Estimated Rate Impact of Pipe Replacement Program</t>
  </si>
  <si>
    <t>Rate Impact Total $</t>
  </si>
  <si>
    <t>Rate Impact $/Cust</t>
  </si>
  <si>
    <t>Annual Average $ per Customer</t>
  </si>
  <si>
    <t xml:space="preserve">             accumulated Deferred FIT on all prior vintages reduces current year rate base.</t>
  </si>
  <si>
    <t xml:space="preserve">Note: Annual Revenue Requirement on New Investments declines over time because accumulated depreciation and </t>
  </si>
  <si>
    <t>Billed Revenue</t>
  </si>
  <si>
    <t>Base Rate (Margin) Revenue</t>
  </si>
  <si>
    <t>UG-170486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</si>
</sst>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.00"/>
    <numFmt numFmtId="167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right"/>
    </xf>
    <xf numFmtId="164" fontId="0" fillId="0" borderId="0" xfId="1" applyNumberFormat="1" applyFont="1"/>
    <xf numFmtId="164" fontId="0" fillId="0" borderId="0" xfId="0" applyNumberFormat="1"/>
    <xf numFmtId="9" fontId="0" fillId="0" borderId="1" xfId="2" applyFont="1" applyBorder="1"/>
    <xf numFmtId="164" fontId="0" fillId="0" borderId="1" xfId="1" applyNumberFormat="1" applyFont="1" applyBorder="1"/>
    <xf numFmtId="0" fontId="0" fillId="0" borderId="0" xfId="0" applyAlignment="1">
      <alignment horizontal="center"/>
    </xf>
    <xf numFmtId="166" fontId="0" fillId="0" borderId="0" xfId="3" applyNumberFormat="1" applyFont="1"/>
    <xf numFmtId="10" fontId="0" fillId="0" borderId="0" xfId="2" applyNumberFormat="1" applyFont="1"/>
    <xf numFmtId="165" fontId="0" fillId="0" borderId="0" xfId="3" applyNumberFormat="1" applyFont="1"/>
    <xf numFmtId="165" fontId="0" fillId="0" borderId="1" xfId="3" applyNumberFormat="1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10" fontId="0" fillId="0" borderId="0" xfId="2" applyNumberFormat="1" applyFont="1" applyFill="1"/>
    <xf numFmtId="165" fontId="0" fillId="0" borderId="0" xfId="0" applyNumberFormat="1" applyFill="1"/>
    <xf numFmtId="167" fontId="0" fillId="0" borderId="0" xfId="2" applyNumberFormat="1" applyFont="1"/>
    <xf numFmtId="0" fontId="0" fillId="0" borderId="0" xfId="0" applyAlignment="1">
      <alignment horizontal="center" wrapText="1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36"/>
  <sheetViews>
    <sheetView tabSelected="1" topLeftCell="A7" workbookViewId="0">
      <selection activeCell="A7" sqref="A1:Z1048576"/>
    </sheetView>
  </sheetViews>
  <sheetFormatPr defaultRowHeight="15" x14ac:dyDescent="0.25"/>
  <cols>
    <col min="1" max="26" width="15.7109375" customWidth="1"/>
  </cols>
  <sheetData>
    <row r="1" spans="1:26" x14ac:dyDescent="0.25">
      <c r="A1" t="s">
        <v>10</v>
      </c>
    </row>
    <row r="2" spans="1:26" x14ac:dyDescent="0.25">
      <c r="A2" t="s">
        <v>11</v>
      </c>
    </row>
    <row r="6" spans="1:26" x14ac:dyDescent="0.25">
      <c r="E6" s="6"/>
      <c r="F6" s="6"/>
      <c r="G6" s="6"/>
    </row>
    <row r="7" spans="1:26" x14ac:dyDescent="0.25">
      <c r="E7" s="6">
        <v>2011</v>
      </c>
      <c r="F7" s="6">
        <v>2012</v>
      </c>
      <c r="G7" s="6">
        <v>2013</v>
      </c>
      <c r="H7">
        <v>2014</v>
      </c>
      <c r="I7">
        <v>2015</v>
      </c>
      <c r="J7">
        <v>2016</v>
      </c>
      <c r="K7">
        <v>2017</v>
      </c>
      <c r="L7">
        <v>2018</v>
      </c>
      <c r="M7">
        <v>2019</v>
      </c>
      <c r="N7">
        <v>2020</v>
      </c>
      <c r="O7">
        <v>2021</v>
      </c>
      <c r="P7">
        <v>2022</v>
      </c>
      <c r="Q7">
        <v>2023</v>
      </c>
      <c r="R7">
        <v>2024</v>
      </c>
      <c r="S7">
        <v>2025</v>
      </c>
      <c r="T7">
        <v>2026</v>
      </c>
      <c r="U7">
        <v>2027</v>
      </c>
      <c r="V7">
        <v>2028</v>
      </c>
      <c r="W7">
        <v>2029</v>
      </c>
      <c r="X7">
        <v>2030</v>
      </c>
      <c r="Y7">
        <v>2031</v>
      </c>
      <c r="Z7">
        <v>2032</v>
      </c>
    </row>
    <row r="8" spans="1:26" x14ac:dyDescent="0.25">
      <c r="E8" s="6"/>
      <c r="F8" s="6"/>
      <c r="G8" s="6"/>
    </row>
    <row r="9" spans="1:26" x14ac:dyDescent="0.25">
      <c r="A9" t="s">
        <v>8</v>
      </c>
      <c r="E9" s="14">
        <v>338896</v>
      </c>
      <c r="F9" s="14">
        <v>12114</v>
      </c>
      <c r="G9" s="14">
        <v>1682973</v>
      </c>
      <c r="H9" s="14">
        <v>1128274</v>
      </c>
      <c r="I9" s="14">
        <v>1277193</v>
      </c>
      <c r="J9" s="14">
        <v>1380726</v>
      </c>
      <c r="K9" s="14">
        <v>1211623</v>
      </c>
      <c r="L9" s="14">
        <v>1303294</v>
      </c>
      <c r="M9" s="14">
        <v>1202900</v>
      </c>
      <c r="N9" s="14">
        <v>1165088</v>
      </c>
      <c r="O9" s="14">
        <v>1132641</v>
      </c>
      <c r="P9" s="14">
        <v>1099862</v>
      </c>
      <c r="Q9" s="14">
        <v>1067168</v>
      </c>
      <c r="R9" s="14">
        <v>1034443</v>
      </c>
      <c r="S9" s="14">
        <v>1001757</v>
      </c>
      <c r="T9" s="14">
        <v>969024</v>
      </c>
      <c r="U9" s="14">
        <v>936275</v>
      </c>
      <c r="V9" s="14">
        <v>903534</v>
      </c>
      <c r="W9" s="14">
        <v>870786</v>
      </c>
      <c r="X9" s="14">
        <v>838045</v>
      </c>
      <c r="Y9" s="14">
        <v>807232</v>
      </c>
      <c r="Z9" s="14">
        <v>776552</v>
      </c>
    </row>
    <row r="10" spans="1:26" x14ac:dyDescent="0.25">
      <c r="B10" s="6" t="s">
        <v>19</v>
      </c>
      <c r="C10" s="16" t="s">
        <v>0</v>
      </c>
      <c r="E10" s="6"/>
      <c r="F10" s="6"/>
      <c r="G10" s="6"/>
    </row>
    <row r="11" spans="1:26" ht="45" x14ac:dyDescent="0.25">
      <c r="A11" t="s">
        <v>12</v>
      </c>
      <c r="B11" s="12" t="s">
        <v>18</v>
      </c>
      <c r="C11" s="16"/>
    </row>
    <row r="12" spans="1:26" x14ac:dyDescent="0.25">
      <c r="A12" t="s">
        <v>1</v>
      </c>
      <c r="B12" s="9">
        <v>67621992</v>
      </c>
      <c r="C12" s="15">
        <f>B12/$B$17</f>
        <v>0.77531262683589586</v>
      </c>
      <c r="E12" s="9">
        <f>E$9*$C12</f>
        <v>262750.34798417776</v>
      </c>
      <c r="F12" s="9">
        <f>F$9*$C12</f>
        <v>9392.1371614900418</v>
      </c>
      <c r="G12" s="9">
        <f>G$9*$C12</f>
        <v>1304830.2175238882</v>
      </c>
      <c r="H12" s="9">
        <f t="shared" ref="H12:Z16" si="0">H$9*$C12</f>
        <v>874765.07873064361</v>
      </c>
      <c r="I12" s="9">
        <f t="shared" si="0"/>
        <v>990223.8598064183</v>
      </c>
      <c r="J12" s="9">
        <f t="shared" si="0"/>
        <v>1070494.3020006192</v>
      </c>
      <c r="K12" s="9">
        <f t="shared" si="0"/>
        <v>939386.61086478864</v>
      </c>
      <c r="L12" s="9">
        <f t="shared" si="0"/>
        <v>1010460.2946794621</v>
      </c>
      <c r="M12" s="9">
        <f t="shared" si="0"/>
        <v>932623.55882089911</v>
      </c>
      <c r="N12" s="9">
        <f t="shared" si="0"/>
        <v>903307.43777498021</v>
      </c>
      <c r="O12" s="9">
        <f t="shared" si="0"/>
        <v>878150.86897203594</v>
      </c>
      <c r="P12" s="9">
        <f t="shared" si="0"/>
        <v>852736.8963769821</v>
      </c>
      <c r="Q12" s="9">
        <f t="shared" si="0"/>
        <v>827388.82535520929</v>
      </c>
      <c r="R12" s="9">
        <f t="shared" si="0"/>
        <v>802016.71964200458</v>
      </c>
      <c r="S12" s="9">
        <f t="shared" si="0"/>
        <v>776674.85112124658</v>
      </c>
      <c r="T12" s="9">
        <f t="shared" si="0"/>
        <v>751296.54290702718</v>
      </c>
      <c r="U12" s="9">
        <f t="shared" si="0"/>
        <v>725905.8296907784</v>
      </c>
      <c r="V12" s="9">
        <f t="shared" si="0"/>
        <v>700521.3189755443</v>
      </c>
      <c r="W12" s="9">
        <f t="shared" si="0"/>
        <v>675131.38107192237</v>
      </c>
      <c r="X12" s="9">
        <f t="shared" si="0"/>
        <v>649746.87035668839</v>
      </c>
      <c r="Y12" s="9">
        <f t="shared" si="0"/>
        <v>625857.16238599387</v>
      </c>
      <c r="Z12" s="9">
        <f t="shared" si="0"/>
        <v>602070.57099466864</v>
      </c>
    </row>
    <row r="13" spans="1:26" x14ac:dyDescent="0.25">
      <c r="A13" t="s">
        <v>2</v>
      </c>
      <c r="B13" s="2">
        <v>15462088</v>
      </c>
      <c r="C13" s="15">
        <f t="shared" ref="C13:C16" si="1">B13/$B$17</f>
        <v>0.17727889565346999</v>
      </c>
      <c r="E13" s="3">
        <f t="shared" ref="E13:U16" si="2">E$9*$C13</f>
        <v>60079.108621378364</v>
      </c>
      <c r="F13" s="3">
        <f t="shared" si="2"/>
        <v>2147.5565419461354</v>
      </c>
      <c r="G13" s="3">
        <f t="shared" si="2"/>
        <v>298355.59485460736</v>
      </c>
      <c r="H13" s="3">
        <f t="shared" si="2"/>
        <v>200019.1687145232</v>
      </c>
      <c r="I13" s="3">
        <f t="shared" si="2"/>
        <v>226419.36457634231</v>
      </c>
      <c r="J13" s="3">
        <f t="shared" si="2"/>
        <v>244773.58048003301</v>
      </c>
      <c r="K13" s="3">
        <f t="shared" si="2"/>
        <v>214795.18738834426</v>
      </c>
      <c r="L13" s="3">
        <f t="shared" si="2"/>
        <v>231046.52103179353</v>
      </c>
      <c r="M13" s="3">
        <f t="shared" si="2"/>
        <v>213248.78358155905</v>
      </c>
      <c r="N13" s="3">
        <f t="shared" si="2"/>
        <v>206545.51397911005</v>
      </c>
      <c r="O13" s="3">
        <f t="shared" si="2"/>
        <v>200793.3456518419</v>
      </c>
      <c r="P13" s="3">
        <f t="shared" si="2"/>
        <v>194982.32073121681</v>
      </c>
      <c r="Q13" s="3">
        <f t="shared" si="2"/>
        <v>189186.36451672227</v>
      </c>
      <c r="R13" s="3">
        <f t="shared" si="2"/>
        <v>183384.91265646246</v>
      </c>
      <c r="S13" s="3">
        <f t="shared" si="2"/>
        <v>177590.37467313313</v>
      </c>
      <c r="T13" s="3">
        <f t="shared" si="2"/>
        <v>171787.50458170811</v>
      </c>
      <c r="U13" s="3">
        <f t="shared" si="2"/>
        <v>165981.79802795261</v>
      </c>
      <c r="V13" s="3">
        <f t="shared" si="0"/>
        <v>160177.50970536235</v>
      </c>
      <c r="W13" s="3">
        <f t="shared" si="0"/>
        <v>154371.98043050253</v>
      </c>
      <c r="X13" s="3">
        <f t="shared" si="0"/>
        <v>148567.69210791227</v>
      </c>
      <c r="Y13" s="3">
        <f t="shared" si="0"/>
        <v>143105.19749614189</v>
      </c>
      <c r="Z13" s="3">
        <f t="shared" si="0"/>
        <v>137666.28097749344</v>
      </c>
    </row>
    <row r="14" spans="1:26" x14ac:dyDescent="0.25">
      <c r="A14" t="s">
        <v>3</v>
      </c>
      <c r="B14" s="2">
        <v>1024176</v>
      </c>
      <c r="C14" s="15">
        <f t="shared" si="1"/>
        <v>1.1742579025212396E-2</v>
      </c>
      <c r="E14" s="3">
        <f t="shared" si="2"/>
        <v>3979.51306132838</v>
      </c>
      <c r="F14" s="3">
        <f t="shared" si="2"/>
        <v>142.24960231142296</v>
      </c>
      <c r="G14" s="3">
        <f t="shared" si="2"/>
        <v>19762.443449798782</v>
      </c>
      <c r="H14" s="3">
        <f t="shared" si="0"/>
        <v>13248.846607092491</v>
      </c>
      <c r="I14" s="3">
        <f t="shared" si="0"/>
        <v>14997.539732948095</v>
      </c>
      <c r="J14" s="3">
        <f t="shared" si="0"/>
        <v>16213.284167165411</v>
      </c>
      <c r="K14" s="3">
        <f t="shared" si="0"/>
        <v>14227.578826264918</v>
      </c>
      <c r="L14" s="3">
        <f t="shared" si="0"/>
        <v>15304.032788085164</v>
      </c>
      <c r="M14" s="3">
        <f t="shared" si="0"/>
        <v>14125.14830942799</v>
      </c>
      <c r="N14" s="3">
        <f t="shared" si="0"/>
        <v>13681.137911326659</v>
      </c>
      <c r="O14" s="3">
        <f t="shared" si="0"/>
        <v>13300.126449695594</v>
      </c>
      <c r="P14" s="3">
        <f t="shared" si="0"/>
        <v>12915.216451828157</v>
      </c>
      <c r="Q14" s="3">
        <f t="shared" si="0"/>
        <v>12531.304573177862</v>
      </c>
      <c r="R14" s="3">
        <f t="shared" si="0"/>
        <v>12147.028674577787</v>
      </c>
      <c r="S14" s="3">
        <f t="shared" si="0"/>
        <v>11763.210736559695</v>
      </c>
      <c r="T14" s="3">
        <f t="shared" si="0"/>
        <v>11378.840897327416</v>
      </c>
      <c r="U14" s="3">
        <f t="shared" si="0"/>
        <v>10994.283176830735</v>
      </c>
      <c r="V14" s="3">
        <f t="shared" si="0"/>
        <v>10609.819396966257</v>
      </c>
      <c r="W14" s="3">
        <f t="shared" si="0"/>
        <v>10225.273419048601</v>
      </c>
      <c r="X14" s="3">
        <f t="shared" si="0"/>
        <v>9840.8096391841227</v>
      </c>
      <c r="Y14" s="3">
        <f t="shared" si="0"/>
        <v>9478.9855516802527</v>
      </c>
      <c r="Z14" s="3">
        <f t="shared" si="0"/>
        <v>9118.723227186736</v>
      </c>
    </row>
    <row r="15" spans="1:26" x14ac:dyDescent="0.25">
      <c r="A15" t="s">
        <v>4</v>
      </c>
      <c r="B15" s="2">
        <v>190168</v>
      </c>
      <c r="C15" s="15">
        <f t="shared" si="1"/>
        <v>2.180350611678648E-3</v>
      </c>
      <c r="E15" s="3">
        <f t="shared" si="2"/>
        <v>738.91210089544711</v>
      </c>
      <c r="F15" s="3">
        <f t="shared" si="2"/>
        <v>26.412767309875143</v>
      </c>
      <c r="G15" s="3">
        <f t="shared" si="2"/>
        <v>3669.4712099886492</v>
      </c>
      <c r="H15" s="3">
        <f t="shared" si="0"/>
        <v>2460.032906041115</v>
      </c>
      <c r="I15" s="3">
        <f t="shared" si="0"/>
        <v>2784.7285387816873</v>
      </c>
      <c r="J15" s="3">
        <f t="shared" si="0"/>
        <v>3010.4667786606128</v>
      </c>
      <c r="K15" s="3">
        <f t="shared" si="0"/>
        <v>2641.7629491739185</v>
      </c>
      <c r="L15" s="3">
        <f t="shared" si="0"/>
        <v>2841.6378700971118</v>
      </c>
      <c r="M15" s="3">
        <f t="shared" si="0"/>
        <v>2622.7437507882455</v>
      </c>
      <c r="N15" s="3">
        <f t="shared" si="0"/>
        <v>2540.3003334594528</v>
      </c>
      <c r="O15" s="3">
        <f t="shared" si="0"/>
        <v>2469.5544971623158</v>
      </c>
      <c r="P15" s="3">
        <f t="shared" si="0"/>
        <v>2398.0847844621012</v>
      </c>
      <c r="Q15" s="3">
        <f t="shared" si="0"/>
        <v>2326.8004015638794</v>
      </c>
      <c r="R15" s="3">
        <f t="shared" si="0"/>
        <v>2255.4484277966958</v>
      </c>
      <c r="S15" s="3">
        <f t="shared" si="0"/>
        <v>2184.1814877033676</v>
      </c>
      <c r="T15" s="3">
        <f t="shared" si="0"/>
        <v>2112.8120711312904</v>
      </c>
      <c r="U15" s="3">
        <f t="shared" si="0"/>
        <v>2041.4077689494261</v>
      </c>
      <c r="V15" s="3">
        <f t="shared" si="0"/>
        <v>1970.0209095724556</v>
      </c>
      <c r="W15" s="3">
        <f t="shared" si="0"/>
        <v>1898.6187877412033</v>
      </c>
      <c r="X15" s="3">
        <f t="shared" si="0"/>
        <v>1827.2319283642325</v>
      </c>
      <c r="Y15" s="3">
        <f t="shared" si="0"/>
        <v>1760.0487849665783</v>
      </c>
      <c r="Z15" s="3">
        <f t="shared" si="0"/>
        <v>1693.1556282002775</v>
      </c>
    </row>
    <row r="16" spans="1:26" x14ac:dyDescent="0.25">
      <c r="A16" t="s">
        <v>5</v>
      </c>
      <c r="B16" s="2">
        <v>2920576</v>
      </c>
      <c r="C16" s="15">
        <f t="shared" si="1"/>
        <v>3.3485547873743103E-2</v>
      </c>
      <c r="E16" s="3">
        <f t="shared" si="2"/>
        <v>11348.118232220042</v>
      </c>
      <c r="F16" s="3">
        <f t="shared" si="2"/>
        <v>405.64392694252393</v>
      </c>
      <c r="G16" s="3">
        <f t="shared" si="2"/>
        <v>56355.272961717048</v>
      </c>
      <c r="H16" s="3">
        <f t="shared" si="0"/>
        <v>37780.873041699626</v>
      </c>
      <c r="I16" s="3">
        <f t="shared" si="0"/>
        <v>42767.507345509577</v>
      </c>
      <c r="J16" s="3">
        <f t="shared" si="0"/>
        <v>46234.366573521816</v>
      </c>
      <c r="K16" s="3">
        <f t="shared" si="0"/>
        <v>40571.859971428239</v>
      </c>
      <c r="L16" s="3">
        <f t="shared" si="0"/>
        <v>43641.513630562142</v>
      </c>
      <c r="M16" s="3">
        <f t="shared" si="0"/>
        <v>40279.765537325577</v>
      </c>
      <c r="N16" s="3">
        <f t="shared" si="0"/>
        <v>39013.610001123605</v>
      </c>
      <c r="O16" s="3">
        <f t="shared" si="0"/>
        <v>37927.104429264262</v>
      </c>
      <c r="P16" s="3">
        <f t="shared" si="0"/>
        <v>36829.481655510834</v>
      </c>
      <c r="Q16" s="3">
        <f t="shared" si="0"/>
        <v>35734.705153326679</v>
      </c>
      <c r="R16" s="3">
        <f t="shared" si="0"/>
        <v>34638.89059915844</v>
      </c>
      <c r="S16" s="3">
        <f t="shared" si="0"/>
        <v>33544.38198135727</v>
      </c>
      <c r="T16" s="3">
        <f t="shared" si="0"/>
        <v>32448.299542806039</v>
      </c>
      <c r="U16" s="3">
        <f t="shared" si="0"/>
        <v>31351.681335488825</v>
      </c>
      <c r="V16" s="3">
        <f t="shared" si="0"/>
        <v>30255.331012554601</v>
      </c>
      <c r="W16" s="3">
        <f t="shared" si="0"/>
        <v>29158.74629078526</v>
      </c>
      <c r="X16" s="3">
        <f t="shared" si="0"/>
        <v>28062.39596785104</v>
      </c>
      <c r="Y16" s="3">
        <f t="shared" si="0"/>
        <v>27030.605781217393</v>
      </c>
      <c r="Z16" s="3">
        <f t="shared" si="0"/>
        <v>26003.269172450953</v>
      </c>
    </row>
    <row r="17" spans="1:26" x14ac:dyDescent="0.25">
      <c r="A17" t="s">
        <v>6</v>
      </c>
      <c r="B17" s="10">
        <f>SUM(B12:B16)</f>
        <v>87219000</v>
      </c>
      <c r="C17" s="4">
        <f>SUM(C12:C16)</f>
        <v>1</v>
      </c>
      <c r="E17" s="10">
        <f t="shared" ref="E17:G17" si="3">SUM(E12:E16)</f>
        <v>338896</v>
      </c>
      <c r="F17" s="10">
        <f t="shared" si="3"/>
        <v>12114</v>
      </c>
      <c r="G17" s="10">
        <f t="shared" si="3"/>
        <v>1682973</v>
      </c>
      <c r="H17" s="10">
        <f t="shared" ref="H17:Z17" si="4">SUM(H12:H16)</f>
        <v>1128274</v>
      </c>
      <c r="I17" s="10">
        <f t="shared" si="4"/>
        <v>1277193</v>
      </c>
      <c r="J17" s="10">
        <f t="shared" si="4"/>
        <v>1380726.0000000002</v>
      </c>
      <c r="K17" s="10">
        <f t="shared" si="4"/>
        <v>1211623</v>
      </c>
      <c r="L17" s="10">
        <f t="shared" si="4"/>
        <v>1303294</v>
      </c>
      <c r="M17" s="10">
        <f t="shared" si="4"/>
        <v>1202900</v>
      </c>
      <c r="N17" s="10">
        <f t="shared" si="4"/>
        <v>1165088</v>
      </c>
      <c r="O17" s="10">
        <f t="shared" si="4"/>
        <v>1132641</v>
      </c>
      <c r="P17" s="10">
        <f t="shared" si="4"/>
        <v>1099862</v>
      </c>
      <c r="Q17" s="10">
        <f t="shared" si="4"/>
        <v>1067168</v>
      </c>
      <c r="R17" s="10">
        <f t="shared" si="4"/>
        <v>1034443</v>
      </c>
      <c r="S17" s="10">
        <f t="shared" si="4"/>
        <v>1001757</v>
      </c>
      <c r="T17" s="10">
        <f t="shared" si="4"/>
        <v>969024</v>
      </c>
      <c r="U17" s="10">
        <f t="shared" si="4"/>
        <v>936275</v>
      </c>
      <c r="V17" s="10">
        <f t="shared" si="4"/>
        <v>903534</v>
      </c>
      <c r="W17" s="10">
        <f t="shared" si="4"/>
        <v>870786</v>
      </c>
      <c r="X17" s="10">
        <f t="shared" si="4"/>
        <v>838045.00000000012</v>
      </c>
      <c r="Y17" s="10">
        <f t="shared" si="4"/>
        <v>807231.99999999988</v>
      </c>
      <c r="Z17" s="10">
        <f t="shared" si="4"/>
        <v>776552</v>
      </c>
    </row>
    <row r="19" spans="1:26" x14ac:dyDescent="0.25">
      <c r="A19" t="s">
        <v>13</v>
      </c>
      <c r="B19" s="6" t="s">
        <v>9</v>
      </c>
      <c r="E19" s="11" t="s">
        <v>14</v>
      </c>
      <c r="F19" s="11"/>
      <c r="G19" s="11"/>
      <c r="H19" s="1"/>
      <c r="I19" s="1"/>
      <c r="J19" s="1"/>
      <c r="K19" s="1"/>
      <c r="L19" s="1"/>
      <c r="M19" s="11" t="s">
        <v>14</v>
      </c>
      <c r="N19" s="1"/>
      <c r="O19" s="1"/>
      <c r="P19" s="1"/>
      <c r="Q19" s="1"/>
      <c r="R19" s="1"/>
      <c r="S19" s="1"/>
      <c r="T19" s="1"/>
      <c r="U19" s="11" t="s">
        <v>14</v>
      </c>
      <c r="V19" s="1"/>
      <c r="W19" s="1"/>
      <c r="X19" s="1"/>
      <c r="Y19" s="1"/>
      <c r="Z19" s="1"/>
    </row>
    <row r="20" spans="1:26" x14ac:dyDescent="0.25">
      <c r="A20" t="s">
        <v>1</v>
      </c>
      <c r="B20" s="2">
        <f>1847462/12</f>
        <v>153955.16666666666</v>
      </c>
      <c r="E20" s="7">
        <f>E12/$B20</f>
        <v>1.7066679454354856</v>
      </c>
      <c r="F20" s="7">
        <f t="shared" ref="F20:G20" si="5">F12/$B20</f>
        <v>6.1005663952969268E-2</v>
      </c>
      <c r="G20" s="7">
        <f t="shared" si="5"/>
        <v>8.4753908931748843</v>
      </c>
      <c r="H20" s="7">
        <f t="shared" ref="H20:Z20" si="6">H12/$B20</f>
        <v>5.6819468788899172</v>
      </c>
      <c r="I20" s="7">
        <f t="shared" si="6"/>
        <v>6.4318975533337195</v>
      </c>
      <c r="J20" s="7">
        <f t="shared" si="6"/>
        <v>6.9532859804463811</v>
      </c>
      <c r="K20" s="7">
        <f t="shared" si="6"/>
        <v>6.1016894151963417</v>
      </c>
      <c r="L20" s="7">
        <f t="shared" si="6"/>
        <v>6.5633412412020089</v>
      </c>
      <c r="M20" s="7">
        <f t="shared" si="6"/>
        <v>6.0577607040636234</v>
      </c>
      <c r="N20" s="7">
        <f t="shared" si="6"/>
        <v>5.8673408456031915</v>
      </c>
      <c r="O20" s="7">
        <f t="shared" si="6"/>
        <v>5.7039389322564862</v>
      </c>
      <c r="P20" s="7">
        <f t="shared" si="6"/>
        <v>5.5388650789698444</v>
      </c>
      <c r="Q20" s="7">
        <f t="shared" si="6"/>
        <v>5.3742192825955346</v>
      </c>
      <c r="R20" s="7">
        <f t="shared" si="6"/>
        <v>5.2094173713473166</v>
      </c>
      <c r="S20" s="7">
        <f t="shared" si="6"/>
        <v>5.0448118626824039</v>
      </c>
      <c r="T20" s="7">
        <f t="shared" si="6"/>
        <v>4.8799696637247889</v>
      </c>
      <c r="U20" s="7">
        <f t="shared" si="6"/>
        <v>4.7150468893483826</v>
      </c>
      <c r="V20" s="7">
        <f t="shared" si="6"/>
        <v>4.5501644026813715</v>
      </c>
      <c r="W20" s="7">
        <f t="shared" si="6"/>
        <v>4.3852466642686396</v>
      </c>
      <c r="X20" s="7">
        <f t="shared" si="6"/>
        <v>4.2203641776016294</v>
      </c>
      <c r="Y20" s="7">
        <f t="shared" si="6"/>
        <v>4.0651910288990667</v>
      </c>
      <c r="Z20" s="7">
        <f t="shared" si="6"/>
        <v>3.9106876633652137</v>
      </c>
    </row>
    <row r="21" spans="1:26" x14ac:dyDescent="0.25">
      <c r="A21" t="s">
        <v>2</v>
      </c>
      <c r="B21" s="2">
        <f>32983/12</f>
        <v>2748.5833333333335</v>
      </c>
      <c r="E21" s="7">
        <f t="shared" ref="E21:E25" si="7">E13/$B21</f>
        <v>21.858208879014654</v>
      </c>
      <c r="F21" s="7">
        <f t="shared" ref="F21:G21" si="8">F13/$B21</f>
        <v>0.78133215606080786</v>
      </c>
      <c r="G21" s="7">
        <f t="shared" si="8"/>
        <v>108.54886269457867</v>
      </c>
      <c r="H21" s="7">
        <f t="shared" ref="H21:Z21" si="9">H13/$B21</f>
        <v>72.771731636730379</v>
      </c>
      <c r="I21" s="7">
        <f t="shared" si="9"/>
        <v>82.376750899436303</v>
      </c>
      <c r="J21" s="7">
        <f t="shared" si="9"/>
        <v>89.05445125550726</v>
      </c>
      <c r="K21" s="7">
        <f t="shared" si="9"/>
        <v>78.147598722376102</v>
      </c>
      <c r="L21" s="7">
        <f t="shared" si="9"/>
        <v>84.060220488782775</v>
      </c>
      <c r="M21" s="7">
        <f t="shared" si="9"/>
        <v>77.584980231595324</v>
      </c>
      <c r="N21" s="7">
        <f t="shared" si="9"/>
        <v>75.146171292766596</v>
      </c>
      <c r="O21" s="7">
        <f t="shared" si="9"/>
        <v>73.053395622657206</v>
      </c>
      <c r="P21" s="7">
        <f t="shared" si="9"/>
        <v>70.939206523803222</v>
      </c>
      <c r="Q21" s="7">
        <f t="shared" si="9"/>
        <v>68.83049977869409</v>
      </c>
      <c r="R21" s="7">
        <f t="shared" si="9"/>
        <v>66.719793586925064</v>
      </c>
      <c r="S21" s="7">
        <f t="shared" si="9"/>
        <v>64.611602828050735</v>
      </c>
      <c r="T21" s="7">
        <f t="shared" si="9"/>
        <v>62.500380650046907</v>
      </c>
      <c r="U21" s="7">
        <f t="shared" si="9"/>
        <v>60.388126499573453</v>
      </c>
      <c r="V21" s="7">
        <f t="shared" si="9"/>
        <v>58.276388335334808</v>
      </c>
      <c r="W21" s="7">
        <f t="shared" si="9"/>
        <v>56.164198683140718</v>
      </c>
      <c r="X21" s="7">
        <f t="shared" si="9"/>
        <v>54.052460518902073</v>
      </c>
      <c r="Y21" s="7">
        <f t="shared" si="9"/>
        <v>52.065075037252605</v>
      </c>
      <c r="Z21" s="7">
        <f t="shared" si="9"/>
        <v>50.086267826756853</v>
      </c>
    </row>
    <row r="22" spans="1:26" x14ac:dyDescent="0.25">
      <c r="A22" t="s">
        <v>3</v>
      </c>
      <c r="B22" s="2">
        <f>273/12</f>
        <v>22.75</v>
      </c>
      <c r="E22" s="7">
        <f t="shared" si="7"/>
        <v>174.92365104740131</v>
      </c>
      <c r="F22" s="7">
        <f t="shared" ref="F22:G22" si="10">F14/$B22</f>
        <v>6.2527297719306798</v>
      </c>
      <c r="G22" s="7">
        <f t="shared" si="10"/>
        <v>868.6788329581882</v>
      </c>
      <c r="H22" s="7">
        <f t="shared" ref="H22:Z22" si="11">H14/$B22</f>
        <v>582.36688382824138</v>
      </c>
      <c r="I22" s="7">
        <f t="shared" si="11"/>
        <v>659.23251573398215</v>
      </c>
      <c r="J22" s="7">
        <f t="shared" si="11"/>
        <v>712.67183152375435</v>
      </c>
      <c r="K22" s="7">
        <f t="shared" si="11"/>
        <v>625.38808027538107</v>
      </c>
      <c r="L22" s="7">
        <f t="shared" si="11"/>
        <v>672.70473793780934</v>
      </c>
      <c r="M22" s="7">
        <f t="shared" si="11"/>
        <v>620.88563997485676</v>
      </c>
      <c r="N22" s="7">
        <f t="shared" si="11"/>
        <v>601.36869939897406</v>
      </c>
      <c r="O22" s="7">
        <f t="shared" si="11"/>
        <v>584.62094284376235</v>
      </c>
      <c r="P22" s="7">
        <f t="shared" si="11"/>
        <v>567.70182205838057</v>
      </c>
      <c r="Q22" s="7">
        <f t="shared" si="11"/>
        <v>550.8265746451807</v>
      </c>
      <c r="R22" s="7">
        <f t="shared" si="11"/>
        <v>533.93532635506756</v>
      </c>
      <c r="S22" s="7">
        <f t="shared" si="11"/>
        <v>517.06420820042615</v>
      </c>
      <c r="T22" s="7">
        <f t="shared" si="11"/>
        <v>500.16883065175455</v>
      </c>
      <c r="U22" s="7">
        <f t="shared" si="11"/>
        <v>483.26519458596636</v>
      </c>
      <c r="V22" s="7">
        <f t="shared" si="11"/>
        <v>466.36568777873657</v>
      </c>
      <c r="W22" s="7">
        <f t="shared" si="11"/>
        <v>449.46256787026817</v>
      </c>
      <c r="X22" s="7">
        <f t="shared" si="11"/>
        <v>432.56306106303833</v>
      </c>
      <c r="Y22" s="7">
        <f t="shared" si="11"/>
        <v>416.65870556836273</v>
      </c>
      <c r="Z22" s="7">
        <f t="shared" si="11"/>
        <v>400.82299899721914</v>
      </c>
    </row>
    <row r="23" spans="1:26" x14ac:dyDescent="0.25">
      <c r="A23" t="s">
        <v>4</v>
      </c>
      <c r="B23" s="2">
        <f>24/12</f>
        <v>2</v>
      </c>
      <c r="E23" s="7">
        <f t="shared" si="7"/>
        <v>369.45605044772356</v>
      </c>
      <c r="F23" s="7">
        <f t="shared" ref="F23:G23" si="12">F15/$B23</f>
        <v>13.206383654937571</v>
      </c>
      <c r="G23" s="7">
        <f t="shared" si="12"/>
        <v>1834.7356049943246</v>
      </c>
      <c r="H23" s="7">
        <f t="shared" ref="H23:Z23" si="13">H15/$B23</f>
        <v>1230.0164530205575</v>
      </c>
      <c r="I23" s="7">
        <f t="shared" si="13"/>
        <v>1392.3642693908437</v>
      </c>
      <c r="J23" s="7">
        <f t="shared" si="13"/>
        <v>1505.2333893303064</v>
      </c>
      <c r="K23" s="7">
        <f t="shared" si="13"/>
        <v>1320.8814745869593</v>
      </c>
      <c r="L23" s="7">
        <f t="shared" si="13"/>
        <v>1420.8189350485559</v>
      </c>
      <c r="M23" s="7">
        <f t="shared" si="13"/>
        <v>1311.3718753941228</v>
      </c>
      <c r="N23" s="7">
        <f t="shared" si="13"/>
        <v>1270.1501667297264</v>
      </c>
      <c r="O23" s="7">
        <f t="shared" si="13"/>
        <v>1234.7772485811579</v>
      </c>
      <c r="P23" s="7">
        <f t="shared" si="13"/>
        <v>1199.0423922310506</v>
      </c>
      <c r="Q23" s="7">
        <f t="shared" si="13"/>
        <v>1163.4002007819397</v>
      </c>
      <c r="R23" s="7">
        <f t="shared" si="13"/>
        <v>1127.7242138983479</v>
      </c>
      <c r="S23" s="7">
        <f t="shared" si="13"/>
        <v>1092.0907438516838</v>
      </c>
      <c r="T23" s="7">
        <f t="shared" si="13"/>
        <v>1056.4060355656452</v>
      </c>
      <c r="U23" s="7">
        <f t="shared" si="13"/>
        <v>1020.703884474713</v>
      </c>
      <c r="V23" s="7">
        <f t="shared" si="13"/>
        <v>985.0104547862278</v>
      </c>
      <c r="W23" s="7">
        <f t="shared" si="13"/>
        <v>949.30939387060164</v>
      </c>
      <c r="X23" s="7">
        <f t="shared" si="13"/>
        <v>913.61596418211627</v>
      </c>
      <c r="Y23" s="7">
        <f t="shared" si="13"/>
        <v>880.02439248328915</v>
      </c>
      <c r="Z23" s="7">
        <f t="shared" si="13"/>
        <v>846.57781410013877</v>
      </c>
    </row>
    <row r="24" spans="1:26" x14ac:dyDescent="0.25">
      <c r="A24" t="s">
        <v>5</v>
      </c>
      <c r="B24" s="2">
        <f>480/12</f>
        <v>40</v>
      </c>
      <c r="E24" s="7">
        <f t="shared" si="7"/>
        <v>283.70295580550106</v>
      </c>
      <c r="F24" s="7">
        <f t="shared" ref="F24:G24" si="14">F16/$B24</f>
        <v>10.141098173563098</v>
      </c>
      <c r="G24" s="7">
        <f t="shared" si="14"/>
        <v>1408.8818240429262</v>
      </c>
      <c r="H24" s="7">
        <f t="shared" ref="H24:Z24" si="15">H16/$B24</f>
        <v>944.5218260424906</v>
      </c>
      <c r="I24" s="7">
        <f t="shared" si="15"/>
        <v>1069.1876836377394</v>
      </c>
      <c r="J24" s="7">
        <f t="shared" si="15"/>
        <v>1155.8591643380455</v>
      </c>
      <c r="K24" s="7">
        <f t="shared" si="15"/>
        <v>1014.296499285706</v>
      </c>
      <c r="L24" s="7">
        <f t="shared" si="15"/>
        <v>1091.0378407640535</v>
      </c>
      <c r="M24" s="7">
        <f t="shared" si="15"/>
        <v>1006.9941384331394</v>
      </c>
      <c r="N24" s="7">
        <f t="shared" si="15"/>
        <v>975.34025002809017</v>
      </c>
      <c r="O24" s="7">
        <f t="shared" si="15"/>
        <v>948.17761073160659</v>
      </c>
      <c r="P24" s="7">
        <f t="shared" si="15"/>
        <v>920.73704138777089</v>
      </c>
      <c r="Q24" s="7">
        <f t="shared" si="15"/>
        <v>893.36762883316692</v>
      </c>
      <c r="R24" s="7">
        <f t="shared" si="15"/>
        <v>865.97226497896099</v>
      </c>
      <c r="S24" s="7">
        <f t="shared" si="15"/>
        <v>838.60954953393173</v>
      </c>
      <c r="T24" s="7">
        <f t="shared" si="15"/>
        <v>811.20748857015099</v>
      </c>
      <c r="U24" s="7">
        <f t="shared" si="15"/>
        <v>783.79203338722061</v>
      </c>
      <c r="V24" s="7">
        <f t="shared" si="15"/>
        <v>756.38327531386506</v>
      </c>
      <c r="W24" s="7">
        <f t="shared" si="15"/>
        <v>728.96865726963154</v>
      </c>
      <c r="X24" s="7">
        <f t="shared" si="15"/>
        <v>701.55989919627598</v>
      </c>
      <c r="Y24" s="7">
        <f t="shared" si="15"/>
        <v>675.76514453043478</v>
      </c>
      <c r="Z24" s="7">
        <f t="shared" si="15"/>
        <v>650.08172931127388</v>
      </c>
    </row>
    <row r="25" spans="1:26" x14ac:dyDescent="0.25">
      <c r="A25" t="s">
        <v>6</v>
      </c>
      <c r="B25" s="5">
        <f>SUM(B20:B24)</f>
        <v>156768.5</v>
      </c>
      <c r="E25" s="7">
        <f t="shared" si="7"/>
        <v>2.1617608129184114</v>
      </c>
      <c r="F25" s="7">
        <f t="shared" ref="F25:G25" si="16">F17/$B25</f>
        <v>7.7273176690470347E-2</v>
      </c>
      <c r="G25" s="7">
        <f t="shared" si="16"/>
        <v>10.735402839218338</v>
      </c>
      <c r="H25" s="7">
        <f t="shared" ref="H25:Z25" si="17">H17/$B25</f>
        <v>7.1970708401241321</v>
      </c>
      <c r="I25" s="7">
        <f t="shared" si="17"/>
        <v>8.1470001945543906</v>
      </c>
      <c r="J25" s="7">
        <f t="shared" si="17"/>
        <v>8.8074198579434029</v>
      </c>
      <c r="K25" s="7">
        <f t="shared" si="17"/>
        <v>7.7287401486905853</v>
      </c>
      <c r="L25" s="7">
        <f t="shared" si="17"/>
        <v>8.3134941011746619</v>
      </c>
      <c r="M25" s="7">
        <f t="shared" si="17"/>
        <v>7.6730975929475624</v>
      </c>
      <c r="N25" s="7">
        <f t="shared" si="17"/>
        <v>7.4319011791271841</v>
      </c>
      <c r="O25" s="7">
        <f t="shared" si="17"/>
        <v>7.224927201574296</v>
      </c>
      <c r="P25" s="7">
        <f t="shared" si="17"/>
        <v>7.0158354516372867</v>
      </c>
      <c r="Q25" s="7">
        <f t="shared" si="17"/>
        <v>6.8072859024612722</v>
      </c>
      <c r="R25" s="7">
        <f t="shared" si="17"/>
        <v>6.5985386094783074</v>
      </c>
      <c r="S25" s="7">
        <f t="shared" si="17"/>
        <v>6.3900400909621515</v>
      </c>
      <c r="T25" s="7">
        <f t="shared" si="17"/>
        <v>6.1812417673193272</v>
      </c>
      <c r="U25" s="7">
        <f t="shared" si="17"/>
        <v>5.9723413823567872</v>
      </c>
      <c r="V25" s="7">
        <f t="shared" si="17"/>
        <v>5.7634920280541051</v>
      </c>
      <c r="W25" s="7">
        <f t="shared" si="17"/>
        <v>5.5545980219240469</v>
      </c>
      <c r="X25" s="7">
        <f t="shared" si="17"/>
        <v>5.3457486676213657</v>
      </c>
      <c r="Y25" s="7">
        <f t="shared" si="17"/>
        <v>5.149197702344539</v>
      </c>
      <c r="Z25" s="7">
        <f t="shared" si="17"/>
        <v>4.9534951217878591</v>
      </c>
    </row>
    <row r="26" spans="1:26" x14ac:dyDescent="0.25">
      <c r="B26" s="2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25">
      <c r="A27" t="s">
        <v>7</v>
      </c>
      <c r="B27" s="6" t="s">
        <v>17</v>
      </c>
    </row>
    <row r="28" spans="1:26" x14ac:dyDescent="0.25">
      <c r="A28" t="s">
        <v>1</v>
      </c>
      <c r="B28" s="9">
        <v>111661000</v>
      </c>
      <c r="E28" s="13">
        <f>E12/($B28-SUM(E12:$I12))</f>
        <v>2.4279493882864269E-3</v>
      </c>
      <c r="F28" s="13">
        <f>F12/($B28-SUM(F12:$I12))</f>
        <v>8.6578007916855577E-5</v>
      </c>
      <c r="G28" s="13">
        <f>G12/($B28-SUM(G12:$I12))</f>
        <v>1.2027062544381769E-2</v>
      </c>
      <c r="H28" s="13">
        <f>H12/($B28-SUM(H12:$I12))</f>
        <v>7.9671845112930101E-3</v>
      </c>
      <c r="I28" s="13">
        <f>I12/($B28-SUM(I12:$I12))</f>
        <v>8.9474737084344648E-3</v>
      </c>
      <c r="J28" s="8">
        <f>J12/($B28+SUM(0))</f>
        <v>9.5870026419306587E-3</v>
      </c>
      <c r="K28" s="8">
        <f>K12/($B28+SUM($J12:J12))</f>
        <v>8.3329562575319965E-3</v>
      </c>
      <c r="L28" s="8">
        <f>L12/($B28+SUM($J12:K12))</f>
        <v>8.8893504349106967E-3</v>
      </c>
      <c r="M28" s="8">
        <f>M12/($B28+SUM($J12:L12))</f>
        <v>8.1323042528172133E-3</v>
      </c>
      <c r="N28" s="8">
        <f>N12/($B28+SUM($J12:M12))</f>
        <v>7.8131343354619475E-3</v>
      </c>
      <c r="O28" s="8">
        <f>O12/($B28+SUM($J12:N12))</f>
        <v>7.5366583199227054E-3</v>
      </c>
      <c r="P28" s="8">
        <f>P12/($B28+SUM($J12:O12))</f>
        <v>7.2638001896028386E-3</v>
      </c>
      <c r="Q28" s="8">
        <f>Q12/($B28+SUM($J12:P12))</f>
        <v>6.9970545467150699E-3</v>
      </c>
      <c r="R28" s="8">
        <f>R12/($B28+SUM($J12:Q12))</f>
        <v>6.7353602629520327E-3</v>
      </c>
      <c r="S28" s="8">
        <f>S12/($B28+SUM($J12:R12))</f>
        <v>6.4789007666942221E-3</v>
      </c>
      <c r="T28" s="8">
        <f>T12/($B28+SUM($J12:S12))</f>
        <v>6.226855688042438E-3</v>
      </c>
      <c r="U28" s="8">
        <f>U12/($B28+SUM($J12:T12))</f>
        <v>5.9791822364558406E-3</v>
      </c>
      <c r="V28" s="8">
        <f>V12/($B28+SUM($J12:U12))</f>
        <v>5.7357982782299697E-3</v>
      </c>
      <c r="W28" s="8">
        <f>W12/($B28+SUM($J12:V12))</f>
        <v>5.4963818762812471E-3</v>
      </c>
      <c r="X28" s="8">
        <f>X12/($B28+SUM($J12:W12))</f>
        <v>5.2608060132182831E-3</v>
      </c>
      <c r="Y28" s="8">
        <f>Y12/($B28+SUM($J12:X12))</f>
        <v>5.0408592128199699E-3</v>
      </c>
      <c r="Z28" s="8">
        <f>Z12/($B28+SUM($J12:Y12))</f>
        <v>4.8249522854296855E-3</v>
      </c>
    </row>
    <row r="29" spans="1:26" x14ac:dyDescent="0.25">
      <c r="A29" t="s">
        <v>2</v>
      </c>
      <c r="B29" s="2">
        <v>32707000</v>
      </c>
      <c r="E29" s="13">
        <f>E13/($B29-SUM(E13:$I13))</f>
        <v>1.8821788144769318E-3</v>
      </c>
      <c r="F29" s="13">
        <f>F13/($B29-SUM(F13:$I13))</f>
        <v>6.7152990178190197E-5</v>
      </c>
      <c r="G29" s="13">
        <f>G13/($B29-SUM(G13:$I13))</f>
        <v>9.3287997722874653E-3</v>
      </c>
      <c r="H29" s="13">
        <f>H13/($B29-SUM(H13:$I13))</f>
        <v>6.1962729155378071E-3</v>
      </c>
      <c r="I29" s="13">
        <f>I13/($B29-SUM(I13:$I13))</f>
        <v>6.9709149327646875E-3</v>
      </c>
      <c r="J29" s="8">
        <f t="shared" ref="J29:J33" si="18">J13/($B29+SUM(0))</f>
        <v>7.4838285529101722E-3</v>
      </c>
      <c r="K29" s="8">
        <f>K13/($B29+SUM($J13:J13))</f>
        <v>6.5184712095613757E-3</v>
      </c>
      <c r="L29" s="8">
        <f>L13/($B29+SUM($J13:K13))</f>
        <v>6.9662473272070992E-3</v>
      </c>
      <c r="M29" s="8">
        <f>M13/($B29+SUM($J13:L13))</f>
        <v>6.3851500095706872E-3</v>
      </c>
      <c r="N29" s="8">
        <f>N13/($B29+SUM($J13:M13))</f>
        <v>6.1452009544799343E-3</v>
      </c>
      <c r="O29" s="8">
        <f>O13/($B29+SUM($J13:N13))</f>
        <v>5.9375732235928454E-3</v>
      </c>
      <c r="P29" s="8">
        <f>P13/($B29+SUM($J13:O13))</f>
        <v>5.7317054966227032E-3</v>
      </c>
      <c r="Q29" s="8">
        <f>Q13/($B29+SUM($J13:P13))</f>
        <v>5.5296331843582595E-3</v>
      </c>
      <c r="R29" s="8">
        <f>R13/($B29+SUM($J13:Q13))</f>
        <v>5.3305892598381243E-3</v>
      </c>
      <c r="S29" s="8">
        <f>S13/($B29+SUM($J13:R13))</f>
        <v>5.134783578291887E-3</v>
      </c>
      <c r="T29" s="8">
        <f>T13/($B29+SUM($J13:S13))</f>
        <v>4.9416273137535792E-3</v>
      </c>
      <c r="U29" s="8">
        <f>U13/($B29+SUM($J13:T13))</f>
        <v>4.75114239102227E-3</v>
      </c>
      <c r="V29" s="8">
        <f>V13/($B29+SUM($J13:U13))</f>
        <v>4.5633166979473627E-3</v>
      </c>
      <c r="W29" s="8">
        <f>W13/($B29+SUM($J13:V13))</f>
        <v>4.3779443167751538E-3</v>
      </c>
      <c r="X29" s="8">
        <f>X13/($B29+SUM($J13:W13))</f>
        <v>4.1949710440899396E-3</v>
      </c>
      <c r="Y29" s="8">
        <f>Y13/($B29+SUM($J13:X13))</f>
        <v>4.0238516019360246E-3</v>
      </c>
      <c r="Z29" s="8">
        <f>Z13/($B29+SUM($J13:Y13))</f>
        <v>3.8554058192245186E-3</v>
      </c>
    </row>
    <row r="30" spans="1:26" x14ac:dyDescent="0.25">
      <c r="A30" t="s">
        <v>3</v>
      </c>
      <c r="B30" s="2">
        <v>2620000</v>
      </c>
      <c r="E30" s="13">
        <f>E14/($B30-SUM(E14:$I14))</f>
        <v>1.5497334286678616E-3</v>
      </c>
      <c r="F30" s="13">
        <f>F14/($B30-SUM(F14:$I14))</f>
        <v>5.5310248269872201E-5</v>
      </c>
      <c r="G30" s="13">
        <f>G14/($B30-SUM(G14:$I14))</f>
        <v>7.6837135674085412E-3</v>
      </c>
      <c r="H30" s="13">
        <f>H14/($B30-SUM(H14:$I14))</f>
        <v>5.1119236555758323E-3</v>
      </c>
      <c r="I30" s="13">
        <f>I14/($B30-SUM(I14:$I14))</f>
        <v>5.757207511969344E-3</v>
      </c>
      <c r="J30" s="8">
        <f t="shared" si="18"/>
        <v>6.188276399681455E-3</v>
      </c>
      <c r="K30" s="8">
        <f>K14/($B30+SUM($J14:J14))</f>
        <v>5.3969756209462797E-3</v>
      </c>
      <c r="L30" s="8">
        <f>L14/($B30+SUM($J14:K14))</f>
        <v>5.7741461059427901E-3</v>
      </c>
      <c r="M30" s="8">
        <f>M14/($B30+SUM($J14:L14))</f>
        <v>5.2987622078094331E-3</v>
      </c>
      <c r="N30" s="8">
        <f>N14/($B30+SUM($J14:M14))</f>
        <v>5.1051497595912456E-3</v>
      </c>
      <c r="O30" s="8">
        <f>O14/($B30+SUM($J14:N14))</f>
        <v>4.9377663727216987E-3</v>
      </c>
      <c r="P30" s="8">
        <f>P14/($B30+SUM($J14:O14))</f>
        <v>4.7713062078811787E-3</v>
      </c>
      <c r="Q30" s="8">
        <f>Q14/($B30+SUM($J14:P14))</f>
        <v>4.6074927602916694E-3</v>
      </c>
      <c r="R30" s="8">
        <f>R14/($B30+SUM($J14:Q14))</f>
        <v>4.4457191099489413E-3</v>
      </c>
      <c r="S30" s="8">
        <f>S14/($B30+SUM($J14:R14))</f>
        <v>4.2861895008094661E-3</v>
      </c>
      <c r="T30" s="8">
        <f>T14/($B30+SUM($J14:S14))</f>
        <v>4.1284404562090234E-3</v>
      </c>
      <c r="U30" s="8">
        <f>U14/($B30+SUM($J14:T14))</f>
        <v>3.9725159625368699E-3</v>
      </c>
      <c r="V30" s="8">
        <f>V14/($B30+SUM($J14:U14))</f>
        <v>3.8184305802685739E-3</v>
      </c>
      <c r="W30" s="8">
        <f>W14/($B30+SUM($J14:V14))</f>
        <v>3.666035554302022E-3</v>
      </c>
      <c r="X30" s="8">
        <f>X14/($B30+SUM($J14:W14))</f>
        <v>3.5153077051018945E-3</v>
      </c>
      <c r="Y30" s="8">
        <f>Y14/($B30+SUM($J14:X14))</f>
        <v>3.3741965330060467E-3</v>
      </c>
      <c r="Z30" s="8">
        <f>Z14/($B30+SUM($J14:Y14))</f>
        <v>3.2350397359839056E-3</v>
      </c>
    </row>
    <row r="31" spans="1:26" x14ac:dyDescent="0.25">
      <c r="A31" t="s">
        <v>4</v>
      </c>
      <c r="B31" s="2">
        <v>519000</v>
      </c>
      <c r="E31" s="13">
        <f>E15/($B31-SUM(E15:$I15))</f>
        <v>1.4507803717869411E-3</v>
      </c>
      <c r="F31" s="13">
        <f>F15/($B31-SUM(F15:$I15))</f>
        <v>5.1783713155764296E-5</v>
      </c>
      <c r="G31" s="13">
        <f>G15/($B31-SUM(G15:$I15))</f>
        <v>7.1938317924197656E-3</v>
      </c>
      <c r="H31" s="13">
        <f>H15/($B31-SUM(H15:$I15))</f>
        <v>4.7883363933366651E-3</v>
      </c>
      <c r="I31" s="13">
        <f>I15/($B31-SUM(I15:$I15))</f>
        <v>5.3945101835114837E-3</v>
      </c>
      <c r="J31" s="8">
        <f t="shared" si="18"/>
        <v>5.8005140243942441E-3</v>
      </c>
      <c r="K31" s="8">
        <f>K15/($B31+SUM($J15:J15))</f>
        <v>5.0607470870772048E-3</v>
      </c>
      <c r="L31" s="8">
        <f>L15/($B31+SUM($J15:K15))</f>
        <v>5.4162313797298123E-3</v>
      </c>
      <c r="M31" s="8">
        <f>M15/($B31+SUM($J15:L15))</f>
        <v>4.9720838703424756E-3</v>
      </c>
      <c r="N31" s="8">
        <f>N15/($B31+SUM($J15:M15))</f>
        <v>4.7919651621488217E-3</v>
      </c>
      <c r="O31" s="8">
        <f>O15/($B31+SUM($J15:N15))</f>
        <v>4.6362948513391788E-3</v>
      </c>
      <c r="P31" s="8">
        <f>P15/($B31+SUM($J15:O15))</f>
        <v>4.4813421425103084E-3</v>
      </c>
      <c r="Q31" s="8">
        <f>Q15/($B31+SUM($J15:P15))</f>
        <v>4.3287332595168537E-3</v>
      </c>
      <c r="R31" s="8">
        <f>R15/($B31+SUM($J15:Q15))</f>
        <v>4.1779064220036077E-3</v>
      </c>
      <c r="S31" s="8">
        <f>S15/($B31+SUM($J15:R15))</f>
        <v>4.0290612265640666E-3</v>
      </c>
      <c r="T31" s="8">
        <f>T15/($B31+SUM($J15:S15))</f>
        <v>3.8817693913635264E-3</v>
      </c>
      <c r="U31" s="8">
        <f>U15/($B31+SUM($J15:T15))</f>
        <v>3.7360790568932416E-3</v>
      </c>
      <c r="V31" s="8">
        <f>V15/($B31+SUM($J15:U15))</f>
        <v>3.5920104789794807E-3</v>
      </c>
      <c r="W31" s="8">
        <f>W15/($B31+SUM($J15:V15))</f>
        <v>3.4494300152838496E-3</v>
      </c>
      <c r="X31" s="8">
        <f>X15/($B31+SUM($J15:W15))</f>
        <v>3.30832181510635E-3</v>
      </c>
      <c r="Y31" s="8">
        <f>Y15/($B31+SUM($J15:X15))</f>
        <v>3.1761745727361692E-3</v>
      </c>
      <c r="Z31" s="8">
        <f>Z15/($B31+SUM($J15:Y15))</f>
        <v>3.0457855949910192E-3</v>
      </c>
    </row>
    <row r="32" spans="1:26" x14ac:dyDescent="0.25">
      <c r="A32" t="s">
        <v>5</v>
      </c>
      <c r="B32" s="2">
        <v>2970000</v>
      </c>
      <c r="E32" s="13">
        <f>E16/($B32-SUM(E16:$I16))</f>
        <v>4.0222404377962826E-3</v>
      </c>
      <c r="F32" s="13">
        <f>F16/($B32-SUM(F16:$I16))</f>
        <v>1.4320092431991456E-4</v>
      </c>
      <c r="G32" s="13">
        <f>G16/($B32-SUM(G16:$I16))</f>
        <v>1.9891760133160699E-2</v>
      </c>
      <c r="H32" s="13">
        <f>H16/($B32-SUM(H16:$I16))</f>
        <v>1.3075447529646667E-2</v>
      </c>
      <c r="I32" s="13">
        <f>I16/($B32-SUM(I16:$I16))</f>
        <v>1.4610218851023649E-2</v>
      </c>
      <c r="J32" s="8">
        <f t="shared" si="18"/>
        <v>1.5567126792431588E-2</v>
      </c>
      <c r="K32" s="8">
        <f>K16/($B32+SUM($J16:J16))</f>
        <v>1.3451162953732391E-2</v>
      </c>
      <c r="L32" s="8">
        <f>L16/($B32+SUM($J16:K16))</f>
        <v>1.4276833530233062E-2</v>
      </c>
      <c r="M32" s="8">
        <f>M16/($B32+SUM($J16:L16))</f>
        <v>1.2991596347644097E-2</v>
      </c>
      <c r="N32" s="8">
        <f>N16/($B32+SUM($J16:M16))</f>
        <v>1.2421838548603677E-2</v>
      </c>
      <c r="O32" s="8">
        <f>O16/($B32+SUM($J16:N16))</f>
        <v>1.1927733437741934E-2</v>
      </c>
      <c r="P32" s="8">
        <f>P16/($B32+SUM($J16:O16))</f>
        <v>1.1446015914553015E-2</v>
      </c>
      <c r="Q32" s="8">
        <f>Q16/($B32+SUM($J16:P16))</f>
        <v>1.0980098444554554E-2</v>
      </c>
      <c r="R32" s="8">
        <f>R16/($B32+SUM($J16:Q16))</f>
        <v>1.0527794488306829E-2</v>
      </c>
      <c r="S32" s="8">
        <f>S16/($B32+SUM($J16:R16))</f>
        <v>1.0088926451397627E-2</v>
      </c>
      <c r="T32" s="8">
        <f>T16/($B32+SUM($J16:S16))</f>
        <v>9.6617877711082396E-3</v>
      </c>
      <c r="U32" s="8">
        <f>U16/($B32+SUM($J16:T16))</f>
        <v>9.2459271527717702E-3</v>
      </c>
      <c r="V32" s="8">
        <f>V16/($B32+SUM($J16:U16))</f>
        <v>8.8408604292700022E-3</v>
      </c>
      <c r="W32" s="8">
        <f>W16/($B32+SUM($J16:V16))</f>
        <v>8.4457614164524311E-3</v>
      </c>
      <c r="X32" s="8">
        <f>X16/($B32+SUM($J16:W16))</f>
        <v>8.0601322029937566E-3</v>
      </c>
      <c r="Y32" s="8">
        <f>Y16/($B32+SUM($J16:X16))</f>
        <v>7.7017028137049805E-3</v>
      </c>
      <c r="Z32" s="8">
        <f>Z16/($B32+SUM($J16:Y16))</f>
        <v>7.3523629325823545E-3</v>
      </c>
    </row>
    <row r="33" spans="1:26" x14ac:dyDescent="0.25">
      <c r="A33" t="s">
        <v>6</v>
      </c>
      <c r="B33" s="10">
        <f>SUM(B28:B32)</f>
        <v>150477000</v>
      </c>
      <c r="E33" s="13">
        <f>E17/($B33-SUM(E17:$I17))</f>
        <v>2.3206086379838611E-3</v>
      </c>
      <c r="F33" s="13">
        <f>F17/($B33-SUM(F17:$I17))</f>
        <v>8.2759216602376035E-5</v>
      </c>
      <c r="G33" s="13">
        <f>G17/($B33-SUM(G17:$I17))</f>
        <v>1.1496615582529127E-2</v>
      </c>
      <c r="H33" s="13">
        <f>H17/($B33-SUM(H17:$I17))</f>
        <v>7.6197900915903937E-3</v>
      </c>
      <c r="I33" s="13">
        <f>I17/($B33-SUM(I17:$I17))</f>
        <v>8.5602858722196602E-3</v>
      </c>
      <c r="J33" s="8">
        <f t="shared" si="18"/>
        <v>9.1756613967583101E-3</v>
      </c>
      <c r="K33" s="8">
        <f>K17/($B33+SUM($J17:J17))</f>
        <v>7.9786720894266527E-3</v>
      </c>
      <c r="L33" s="8">
        <f>L17/($B33+SUM($J17:K17))</f>
        <v>8.5144021877299556E-3</v>
      </c>
      <c r="M33" s="8">
        <f>M17/($B33+SUM($J17:L17))</f>
        <v>7.792183748515597E-3</v>
      </c>
      <c r="N33" s="8">
        <f>N17/($B33+SUM($J17:M17))</f>
        <v>7.4888891758520164E-3</v>
      </c>
      <c r="O33" s="8">
        <f>O17/($B33+SUM($J17:N17))</f>
        <v>7.2262118174068087E-3</v>
      </c>
      <c r="P33" s="8">
        <f>P17/($B33+SUM($J17:O17))</f>
        <v>6.9667397531356671E-3</v>
      </c>
      <c r="Q33" s="8">
        <f>Q17/($B33+SUM($J17:P17))</f>
        <v>6.7128826937512603E-3</v>
      </c>
      <c r="R33" s="8">
        <f>R17/($B33+SUM($J17:Q17))</f>
        <v>6.463640639718363E-3</v>
      </c>
      <c r="S33" s="8">
        <f>S17/($B33+SUM($J17:R17))</f>
        <v>6.2192058724041439E-3</v>
      </c>
      <c r="T33" s="8">
        <f>T17/($B33+SUM($J17:S17))</f>
        <v>5.9788062306527319E-3</v>
      </c>
      <c r="U33" s="8">
        <f>U17/($B33+SUM($J17:T17))</f>
        <v>5.7424145450026024E-3</v>
      </c>
      <c r="V33" s="8">
        <f>V17/($B33+SUM($J17:U17))</f>
        <v>5.5099650966755759E-3</v>
      </c>
      <c r="W33" s="8">
        <f>W17/($B33+SUM($J17:V17))</f>
        <v>5.2811609959127048E-3</v>
      </c>
      <c r="X33" s="8">
        <f>X17/($B33+SUM($J17:W17))</f>
        <v>5.0558917217904736E-3</v>
      </c>
      <c r="Y33" s="8">
        <f>Y17/($B33+SUM($J17:X17))</f>
        <v>4.845499811800132E-3</v>
      </c>
      <c r="Z33" s="8">
        <f>Z17/($B33+SUM($J17:Y17))</f>
        <v>4.6388620960023282E-3</v>
      </c>
    </row>
    <row r="35" spans="1:26" x14ac:dyDescent="0.25">
      <c r="A35" t="s">
        <v>16</v>
      </c>
    </row>
    <row r="36" spans="1:26" x14ac:dyDescent="0.25">
      <c r="A36" t="s">
        <v>15</v>
      </c>
    </row>
  </sheetData>
  <mergeCells count="1">
    <mergeCell ref="C10:C11"/>
  </mergeCells>
  <printOptions horizontalCentered="1"/>
  <pageMargins left="0.45" right="0.45" top="0.75" bottom="0.75" header="0.3" footer="0.3"/>
  <pageSetup scale="91" fitToWidth="7" orientation="landscape" r:id="rId1"/>
  <headerFooter>
    <oddFooter>&amp;F&amp;RPage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594DE865E5A0A49AA4023D22419CB43" ma:contentTypeVersion="104" ma:contentTypeDescription="" ma:contentTypeScope="" ma:versionID="4ca4f78b70d28cce66f5caa0aa4b3d4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PG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015</IndustryCode>
    <CaseStatus xmlns="dc463f71-b30c-4ab2-9473-d307f9d35888">Closed</CaseStatus>
    <OpenedDate xmlns="dc463f71-b30c-4ab2-9473-d307f9d35888">2017-06-01T07:00:00+00:00</OpenedDate>
    <Date1 xmlns="dc463f71-b30c-4ab2-9473-d307f9d35888">2017-06-01T07:00:00+00:00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170688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BC2BE285-0439-4F24-9FAC-A5E46D607A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691AF6-4799-4D81-9FB9-C5AD0DA49E47}"/>
</file>

<file path=customXml/itemProps3.xml><?xml version="1.0" encoding="utf-8"?>
<ds:datastoreItem xmlns:ds="http://schemas.openxmlformats.org/officeDocument/2006/customXml" ds:itemID="{043FE002-2D48-47B0-B659-264E0B6641CF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6a7bd91e-004b-490a-8704-e368d63d59a0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C1FE379F-A59B-4807-A68C-13618241BC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2017-06-05T15:23:07Z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0x0101006E56B4D1795A2E4DB2F0B01679ED314A00C594DE865E5A0A49AA4023D22419CB43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