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 " sheetId="23" r:id="rId4"/>
    <sheet name="Common by Account" sheetId="26" r:id="rId5"/>
    <sheet name="PSE 12M_funding" sheetId="30" state="hidden" r:id="rId6"/>
  </sheets>
  <externalReferences>
    <externalReference r:id="rId7"/>
  </externalReferences>
  <definedNames>
    <definedName name="Adj_AC_8" localSheetId="5">[1]Cover!#REF!</definedName>
    <definedName name="Adj_Amt_8" localSheetId="5">[1]Cover!#REF!</definedName>
    <definedName name="Adj_Typ_8" localSheetId="5">[1]Cover!#REF!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4">'Common by Account'!$A$1:$H$65</definedName>
    <definedName name="_xlnm.Print_Area" localSheetId="2">'Unallocated Detail'!$A$1:$E$321</definedName>
    <definedName name="_xlnm.Print_Titles" localSheetId="3">'UIP Detail '!$1:$4</definedName>
    <definedName name="_xlnm.Print_Titles" localSheetId="2">'Unallocated Detail'!$1:$5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I268" i="23" l="1"/>
  <c r="I266" i="23"/>
  <c r="I267" i="23"/>
  <c r="H54" i="26" l="1"/>
  <c r="H46" i="26" l="1"/>
  <c r="H42" i="26"/>
  <c r="H43" i="26"/>
  <c r="H41" i="26"/>
  <c r="H38" i="26"/>
  <c r="H37" i="26"/>
  <c r="H31" i="26"/>
  <c r="H32" i="26"/>
  <c r="H33" i="26"/>
  <c r="H34" i="26"/>
  <c r="I270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0" i="23"/>
  <c r="I301" i="23"/>
  <c r="I302" i="23"/>
  <c r="I279" i="23"/>
  <c r="I275" i="23"/>
  <c r="I265" i="23"/>
  <c r="I262" i="23"/>
  <c r="I256" i="23"/>
  <c r="I248" i="23"/>
  <c r="I249" i="23"/>
  <c r="I250" i="23"/>
  <c r="I251" i="23"/>
  <c r="I252" i="23"/>
  <c r="I245" i="23"/>
  <c r="I240" i="23"/>
  <c r="I236" i="23"/>
  <c r="I318" i="23"/>
  <c r="I317" i="23"/>
  <c r="I316" i="23"/>
  <c r="I306" i="23"/>
  <c r="I307" i="23"/>
  <c r="I308" i="23"/>
  <c r="I309" i="23"/>
  <c r="I310" i="23"/>
  <c r="I311" i="23"/>
  <c r="I312" i="23"/>
  <c r="I313" i="23"/>
  <c r="I314" i="23"/>
  <c r="I305" i="23"/>
  <c r="G50" i="26" l="1"/>
  <c r="F50" i="26"/>
  <c r="I227" i="23" l="1"/>
  <c r="I322" i="23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I319" i="23"/>
  <c r="I320" i="23"/>
  <c r="I303" i="23"/>
  <c r="I272" i="23"/>
  <c r="I273" i="23"/>
  <c r="I263" i="23"/>
  <c r="I257" i="23"/>
  <c r="I258" i="23"/>
  <c r="I259" i="23"/>
  <c r="I253" i="23"/>
  <c r="I254" i="23"/>
  <c r="I241" i="23"/>
  <c r="I242" i="23"/>
  <c r="I243" i="23"/>
  <c r="I238" i="23"/>
  <c r="I219" i="23"/>
  <c r="I220" i="23"/>
  <c r="I221" i="23"/>
  <c r="I222" i="23"/>
  <c r="I223" i="23"/>
  <c r="I224" i="23"/>
  <c r="I225" i="23"/>
  <c r="I226" i="23"/>
  <c r="I228" i="23"/>
  <c r="I229" i="23"/>
  <c r="I230" i="23"/>
  <c r="I231" i="23"/>
  <c r="I232" i="23"/>
  <c r="I215" i="23"/>
  <c r="I216" i="23"/>
  <c r="I207" i="23"/>
  <c r="I208" i="23"/>
  <c r="I209" i="23"/>
  <c r="I210" i="23"/>
  <c r="I211" i="23"/>
  <c r="I212" i="23"/>
  <c r="I213" i="23"/>
  <c r="I200" i="23"/>
  <c r="I201" i="23"/>
  <c r="I202" i="23"/>
  <c r="I203" i="23"/>
  <c r="I204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6" i="23"/>
  <c r="I197" i="23"/>
  <c r="I160" i="23"/>
  <c r="I131" i="23"/>
  <c r="I246" i="23" l="1"/>
  <c r="I158" i="23" l="1"/>
  <c r="I159" i="23"/>
  <c r="I130" i="23"/>
  <c r="B4" i="26" l="1"/>
  <c r="I237" i="23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I93" i="4" s="1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I264" i="4"/>
  <c r="J264" i="4"/>
  <c r="C265" i="4"/>
  <c r="I265" i="4" s="1"/>
  <c r="D265" i="4"/>
  <c r="J265" i="4" s="1"/>
  <c r="C266" i="4"/>
  <c r="I266" i="4" s="1"/>
  <c r="D266" i="4"/>
  <c r="J266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I314" i="4"/>
  <c r="J314" i="4"/>
  <c r="C315" i="4"/>
  <c r="I315" i="4" s="1"/>
  <c r="D315" i="4"/>
  <c r="J315" i="4" s="1"/>
  <c r="C316" i="4"/>
  <c r="I316" i="4" s="1"/>
  <c r="D316" i="4"/>
  <c r="J316" i="4" s="1"/>
  <c r="I318" i="4"/>
  <c r="J318" i="4"/>
  <c r="I320" i="4"/>
  <c r="J320" i="4"/>
  <c r="I322" i="4"/>
  <c r="J322" i="4"/>
  <c r="I323" i="4"/>
  <c r="J323" i="4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D10" i="26" s="1"/>
  <c r="G13" i="26"/>
  <c r="G14" i="26"/>
  <c r="D14" i="26" s="1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C37" i="26" s="1"/>
  <c r="F38" i="26"/>
  <c r="F22" i="26"/>
  <c r="F23" i="26"/>
  <c r="C23" i="26" s="1"/>
  <c r="F24" i="26"/>
  <c r="C24" i="26" s="1"/>
  <c r="F25" i="26"/>
  <c r="F26" i="26"/>
  <c r="F27" i="26"/>
  <c r="C27" i="26" s="1"/>
  <c r="F28" i="26"/>
  <c r="C28" i="26" s="1"/>
  <c r="F29" i="26"/>
  <c r="C29" i="26" s="1"/>
  <c r="F30" i="26"/>
  <c r="F31" i="26"/>
  <c r="F32" i="26"/>
  <c r="C32" i="26" s="1"/>
  <c r="F33" i="26"/>
  <c r="C33" i="26" s="1"/>
  <c r="F34" i="26"/>
  <c r="F13" i="26"/>
  <c r="F14" i="26"/>
  <c r="C14" i="26" s="1"/>
  <c r="F15" i="26"/>
  <c r="C15" i="26" s="1"/>
  <c r="F16" i="26"/>
  <c r="F17" i="26"/>
  <c r="F18" i="26"/>
  <c r="F7" i="26"/>
  <c r="C7" i="26" s="1"/>
  <c r="F8" i="26"/>
  <c r="C8" i="26" s="1"/>
  <c r="F9" i="26"/>
  <c r="F10" i="26"/>
  <c r="I271" i="23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I218" i="23"/>
  <c r="I206" i="23"/>
  <c r="I199" i="23"/>
  <c r="I162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1" i="23"/>
  <c r="I60" i="23"/>
  <c r="I58" i="23"/>
  <c r="I57" i="23"/>
  <c r="I56" i="23"/>
  <c r="I54" i="23"/>
  <c r="I53" i="23"/>
  <c r="I51" i="23"/>
  <c r="I50" i="23"/>
  <c r="I49" i="23"/>
  <c r="I48" i="23"/>
  <c r="I47" i="23"/>
  <c r="I46" i="23"/>
  <c r="I45" i="23"/>
  <c r="I44" i="23"/>
  <c r="I42" i="23"/>
  <c r="I41" i="23"/>
  <c r="I40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3" i="23"/>
  <c r="I22" i="23"/>
  <c r="I21" i="23"/>
  <c r="I19" i="23"/>
  <c r="I18" i="23"/>
  <c r="I16" i="23"/>
  <c r="I15" i="23"/>
  <c r="I14" i="23"/>
  <c r="I13" i="23"/>
  <c r="I12" i="23"/>
  <c r="I11" i="23"/>
  <c r="I10" i="23"/>
  <c r="I9" i="23"/>
  <c r="I8" i="23"/>
  <c r="I7" i="23"/>
  <c r="E12" i="30"/>
  <c r="C24" i="30" s="1"/>
  <c r="E15" i="30"/>
  <c r="E25" i="30" s="1"/>
  <c r="E30" i="30" s="1"/>
  <c r="E16" i="30"/>
  <c r="C25" i="30" s="1"/>
  <c r="I17" i="30"/>
  <c r="H17" i="30"/>
  <c r="G1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/>
  <c r="H32" i="30" s="1"/>
  <c r="A3" i="26"/>
  <c r="F44" i="3"/>
  <c r="F43" i="3"/>
  <c r="E317" i="4"/>
  <c r="A3" i="4"/>
  <c r="A3" i="3"/>
  <c r="D36" i="2"/>
  <c r="D25" i="2"/>
  <c r="C46" i="3"/>
  <c r="B46" i="3"/>
  <c r="E12" i="3"/>
  <c r="E21" i="3"/>
  <c r="E38" i="3" s="1"/>
  <c r="D46" i="3"/>
  <c r="D28" i="26"/>
  <c r="D26" i="26"/>
  <c r="D24" i="26"/>
  <c r="C13" i="26"/>
  <c r="D9" i="26"/>
  <c r="D7" i="26"/>
  <c r="C10" i="26"/>
  <c r="C41" i="26"/>
  <c r="H56" i="26"/>
  <c r="C9" i="26"/>
  <c r="D42" i="26"/>
  <c r="D34" i="26"/>
  <c r="D32" i="26"/>
  <c r="D13" i="26"/>
  <c r="D30" i="26"/>
  <c r="G32" i="30"/>
  <c r="C34" i="26"/>
  <c r="C30" i="26"/>
  <c r="C26" i="26"/>
  <c r="C42" i="26"/>
  <c r="D54" i="26"/>
  <c r="H11" i="26"/>
  <c r="D26" i="2"/>
  <c r="F25" i="30" l="1"/>
  <c r="I25" i="30" s="1"/>
  <c r="C26" i="30"/>
  <c r="C27" i="30" s="1"/>
  <c r="C161" i="4"/>
  <c r="E24" i="30"/>
  <c r="F24" i="30" s="1"/>
  <c r="D317" i="4"/>
  <c r="J317" i="4" s="1"/>
  <c r="D313" i="4"/>
  <c r="D267" i="4"/>
  <c r="J267" i="4" s="1"/>
  <c r="D263" i="4"/>
  <c r="J263" i="4" s="1"/>
  <c r="C258" i="4"/>
  <c r="I258" i="4" s="1"/>
  <c r="C317" i="4"/>
  <c r="I317" i="4" s="1"/>
  <c r="C313" i="4"/>
  <c r="I313" i="4" s="1"/>
  <c r="C267" i="4"/>
  <c r="I267" i="4" s="1"/>
  <c r="C263" i="4"/>
  <c r="I263" i="4" s="1"/>
  <c r="C246" i="4"/>
  <c r="I246" i="4" s="1"/>
  <c r="C204" i="4"/>
  <c r="I204" i="4" s="1"/>
  <c r="E17" i="30"/>
  <c r="E114" i="4"/>
  <c r="E168" i="4"/>
  <c r="I58" i="4"/>
  <c r="I134" i="4"/>
  <c r="D18" i="4"/>
  <c r="J18" i="4" s="1"/>
  <c r="B302" i="4"/>
  <c r="E223" i="4"/>
  <c r="E40" i="3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C22" i="2"/>
  <c r="D38" i="2"/>
  <c r="D12" i="3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39" i="2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22" i="2"/>
  <c r="B39" i="2" s="1"/>
  <c r="D18" i="2"/>
  <c r="E46" i="3"/>
  <c r="E48" i="3" s="1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C13" i="2"/>
  <c r="C41" i="2" s="1"/>
  <c r="D11" i="2"/>
  <c r="D27" i="2"/>
  <c r="D21" i="2"/>
  <c r="B238" i="4"/>
  <c r="C35" i="30"/>
  <c r="C37" i="30" s="1"/>
  <c r="C34" i="30"/>
  <c r="F33" i="30"/>
  <c r="F30" i="30"/>
  <c r="I56" i="4"/>
  <c r="I161" i="4"/>
  <c r="D39" i="26"/>
  <c r="D37" i="2"/>
  <c r="F35" i="3"/>
  <c r="F33" i="3"/>
  <c r="F32" i="3"/>
  <c r="F30" i="3"/>
  <c r="F29" i="3"/>
  <c r="F25" i="3"/>
  <c r="C12" i="3"/>
  <c r="F10" i="3"/>
  <c r="B12" i="3"/>
  <c r="F11" i="3"/>
  <c r="D21" i="3"/>
  <c r="D38" i="3" s="1"/>
  <c r="D40" i="3" s="1"/>
  <c r="D48" i="3" s="1"/>
  <c r="C21" i="3"/>
  <c r="C38" i="3" s="1"/>
  <c r="B21" i="3"/>
  <c r="B38" i="3" s="1"/>
  <c r="B40" i="3" s="1"/>
  <c r="B48" i="3" s="1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B13" i="2"/>
  <c r="J21" i="4"/>
  <c r="I21" i="4"/>
  <c r="E13" i="4"/>
  <c r="H24" i="30" l="1"/>
  <c r="I24" i="30"/>
  <c r="F26" i="30"/>
  <c r="C319" i="4"/>
  <c r="I319" i="4" s="1"/>
  <c r="J313" i="4"/>
  <c r="D319" i="4"/>
  <c r="J319" i="4" s="1"/>
  <c r="E18" i="30"/>
  <c r="E19" i="30" s="1"/>
  <c r="E31" i="30"/>
  <c r="F31" i="30" s="1"/>
  <c r="E26" i="30"/>
  <c r="E27" i="30" s="1"/>
  <c r="E29" i="30"/>
  <c r="F12" i="3"/>
  <c r="B41" i="2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E259" i="4" s="1"/>
  <c r="C40" i="3"/>
  <c r="C48" i="3" s="1"/>
  <c r="E197" i="4"/>
  <c r="E37" i="4"/>
  <c r="B62" i="4"/>
  <c r="E302" i="4"/>
  <c r="E18" i="4"/>
  <c r="D39" i="2"/>
  <c r="D41" i="2" s="1"/>
  <c r="D60" i="4"/>
  <c r="J60" i="4" s="1"/>
  <c r="H58" i="26"/>
  <c r="G35" i="30"/>
  <c r="H35" i="30"/>
  <c r="C232" i="4"/>
  <c r="I232" i="4" s="1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G31" i="30" l="1"/>
  <c r="H31" i="30"/>
  <c r="H29" i="30"/>
  <c r="F29" i="30"/>
  <c r="G29" i="30"/>
  <c r="E34" i="30"/>
  <c r="E35" i="30"/>
  <c r="E37" i="30" s="1"/>
  <c r="F37" i="30" s="1"/>
  <c r="C58" i="26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H34" i="30" l="1"/>
  <c r="G34" i="30"/>
  <c r="I6" i="4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F27" i="30" l="1"/>
</calcChain>
</file>

<file path=xl/sharedStrings.xml><?xml version="1.0" encoding="utf-8"?>
<sst xmlns="http://schemas.openxmlformats.org/spreadsheetml/2006/main" count="861" uniqueCount="675">
  <si>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</si>
  <si>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</si>
  <si>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</si>
  <si>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</si>
  <si>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</si>
  <si>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</si>
  <si>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</si>
  <si>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</si>
  <si>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</si>
  <si>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</si>
  <si>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</si>
  <si>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</si>
  <si>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</si>
  <si>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</si>
  <si>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</si>
  <si>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</si>
  <si>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</si>
  <si>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</si>
  <si>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</si>
  <si>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</si>
  <si>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</si>
  <si>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</si>
  <si>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</si>
  <si>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</si>
  <si>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</si>
  <si>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</si>
  <si>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</si>
  <si>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</si>
  <si>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</si>
  <si>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</si>
  <si>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</si>
  <si>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</si>
  <si>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</si>
  <si>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</si>
  <si>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</si>
  <si>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</si>
  <si>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</si>
  <si>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</si>
  <si>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</si>
  <si>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</si>
  <si>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</si>
  <si>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</si>
  <si>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</si>
  <si>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</si>
  <si>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</si>
  <si>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</si>
  <si>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</si>
  <si>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</si>
  <si>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</si>
  <si>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</si>
  <si>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</si>
  <si>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</si>
  <si>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</si>
  <si>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</si>
  <si>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</si>
  <si>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</si>
  <si>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</si>
  <si>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</si>
  <si>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</si>
  <si>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</si>
  <si>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</si>
  <si>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</si>
  <si>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</si>
  <si>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</si>
  <si>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</si>
  <si>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</si>
  <si>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</si>
  <si>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</si>
  <si>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</si>
  <si>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</si>
  <si>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</si>
  <si>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</si>
  <si>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</si>
  <si>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</si>
  <si>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</si>
  <si>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</si>
  <si>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</si>
  <si>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</si>
  <si>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</si>
  <si>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</si>
  <si>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</si>
  <si>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</si>
  <si>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</si>
  <si>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</si>
  <si>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</si>
  <si>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</si>
  <si>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</si>
  <si>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</si>
  <si>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</si>
  <si>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</si>
  <si>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</si>
  <si>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</si>
  <si>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</si>
  <si>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</si>
  <si>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</si>
  <si>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</si>
  <si>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</si>
  <si>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</si>
  <si>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</si>
  <si>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</si>
  <si>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</si>
  <si>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</si>
  <si>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</si>
  <si>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</si>
  <si>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</si>
  <si>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</si>
  <si>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</si>
  <si>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</si>
  <si>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</si>
  <si>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</si>
  <si>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</si>
  <si>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</si>
  <si>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</si>
  <si>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</si>
  <si>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</si>
  <si>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</si>
  <si>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</si>
  <si>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</si>
  <si>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</si>
  <si>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</si>
  <si>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</si>
  <si>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</si>
  <si>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</si>
  <si>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</si>
  <si>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</si>
  <si>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</si>
  <si>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</si>
  <si>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</si>
  <si>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</si>
  <si>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</si>
  <si>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</si>
  <si>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</si>
  <si>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</si>
  <si>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</si>
  <si>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</si>
  <si>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</si>
  <si>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</si>
  <si>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</si>
  <si>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</si>
  <si>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</si>
  <si>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</si>
  <si>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</si>
  <si>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</si>
  <si>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</si>
  <si>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</si>
  <si>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</si>
  <si>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</si>
  <si>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</si>
  <si>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</si>
  <si>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</si>
  <si>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</si>
  <si>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</si>
  <si>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</si>
  <si>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</si>
  <si>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</si>
  <si>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</si>
  <si>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</si>
  <si>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</si>
  <si>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</si>
  <si>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</si>
  <si>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</si>
  <si>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</si>
  <si>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</si>
  <si>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</si>
  <si>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</si>
  <si>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</si>
  <si>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</si>
  <si>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</si>
  <si>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</si>
  <si>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</si>
  <si>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</si>
  <si>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</si>
  <si>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</si>
  <si>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</si>
  <si>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</si>
  <si>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</si>
  <si>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</si>
  <si>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</si>
  <si>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</si>
  <si>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</si>
  <si>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</si>
  <si>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</si>
  <si>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</si>
  <si>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</si>
  <si>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</si>
  <si>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</si>
  <si>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</si>
  <si>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</si>
  <si>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</si>
  <si>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</si>
  <si>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</si>
  <si>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</si>
  <si>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</si>
  <si>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</si>
  <si>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</si>
  <si>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</si>
  <si>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</si>
  <si>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</si>
  <si>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</si>
  <si>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</si>
  <si>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</si>
  <si>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</si>
  <si>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</si>
  <si>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</si>
  <si>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</si>
  <si>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</si>
  <si>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</si>
  <si>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</si>
  <si>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</si>
  <si>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</si>
  <si>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</si>
  <si>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</si>
  <si>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</si>
  <si>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</si>
  <si>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</si>
  <si>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</si>
  <si>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</si>
  <si>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</si>
  <si>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</si>
  <si>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</si>
  <si>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</si>
  <si>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</si>
  <si>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</si>
  <si>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</si>
  <si>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</si>
  <si>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</si>
  <si>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</si>
  <si>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</si>
  <si>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</si>
  <si>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</si>
  <si>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</si>
  <si>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</si>
  <si>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</si>
  <si>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</si>
  <si>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</si>
  <si>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</si>
  <si>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</si>
  <si>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</si>
  <si>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</si>
  <si>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</si>
  <si>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</si>
  <si>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</si>
  <si>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</si>
  <si>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</si>
  <si>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</si>
  <si>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</si>
  <si>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</si>
  <si>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</si>
  <si>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</si>
  <si>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</si>
  <si>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</si>
  <si>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</si>
  <si>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</si>
  <si>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</si>
  <si>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</si>
  <si>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</si>
  <si>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</si>
  <si>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</si>
  <si>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</si>
  <si>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</si>
  <si>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</si>
  <si>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</si>
  <si>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</si>
  <si>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</si>
  <si>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</si>
  <si>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</si>
  <si>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</si>
  <si>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</si>
  <si>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</si>
  <si>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</si>
  <si>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</si>
  <si>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</si>
  <si>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</si>
  <si>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</si>
  <si>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</si>
  <si>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</si>
  <si>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</si>
  <si>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</si>
  <si>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</si>
  <si>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</si>
  <si>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</si>
  <si>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</si>
  <si>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</si>
  <si>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</si>
  <si>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</si>
  <si>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</si>
  <si>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</si>
  <si>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</si>
  <si>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</si>
  <si>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</si>
  <si>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</si>
  <si>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</si>
  <si>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</si>
  <si>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</si>
  <si>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</si>
  <si>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</si>
  <si>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</si>
  <si>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</si>
  <si>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</si>
  <si>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</si>
  <si>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</si>
  <si>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</si>
  <si>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</si>
  <si>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</si>
  <si>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</si>
  <si>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</si>
  <si>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</si>
  <si>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</si>
  <si>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</si>
  <si>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</si>
  <si>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</si>
  <si>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</si>
  <si>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</si>
  <si>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</si>
  <si>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</si>
  <si>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</si>
  <si>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</si>
  <si>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</si>
  <si>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</si>
  <si>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</si>
  <si>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</si>
  <si>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</si>
  <si>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</si>
  <si>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</si>
  <si>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</si>
  <si>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</si>
  <si>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</si>
  <si>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</si>
  <si>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</si>
  <si>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</si>
  <si>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</si>
  <si>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</si>
  <si>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</si>
  <si>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</si>
  <si>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</si>
  <si>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</si>
  <si>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</si>
  <si>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</si>
  <si>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</si>
  <si>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</si>
  <si>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</si>
  <si>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</si>
  <si>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</si>
  <si>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</si>
  <si>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</si>
  <si>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</si>
  <si>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</si>
  <si>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</si>
  <si>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</si>
  <si>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</si>
  <si>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</si>
  <si>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</si>
  <si>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</si>
  <si>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</si>
  <si>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</si>
  <si>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</si>
  <si>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</si>
  <si>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</si>
  <si>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</si>
  <si>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</si>
  <si>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</si>
  <si>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</si>
  <si>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</si>
  <si>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</si>
  <si>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</si>
  <si>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</si>
  <si>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</si>
  <si>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</si>
  <si>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</si>
  <si>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</si>
  <si>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</si>
  <si>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</si>
  <si>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</si>
  <si>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</si>
  <si>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</si>
  <si>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</si>
  <si>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</si>
  <si>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</si>
  <si>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</si>
  <si>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</si>
  <si>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</si>
  <si>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</si>
  <si>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</si>
  <si>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</si>
  <si>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</si>
  <si>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</si>
  <si>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</si>
  <si>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</si>
  <si>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</si>
  <si>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</si>
  <si>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</si>
  <si>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</si>
  <si>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</si>
  <si>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</si>
  <si>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</si>
  <si>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</si>
  <si>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</si>
  <si>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</si>
  <si>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</si>
  <si>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</si>
  <si>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</si>
  <si>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</si>
  <si>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</si>
  <si>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</si>
  <si>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</si>
  <si>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</si>
  <si>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</si>
  <si>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</si>
  <si>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</si>
  <si>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</si>
  <si>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</si>
  <si>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</si>
  <si>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</si>
  <si>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</si>
  <si>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</si>
  <si>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</si>
  <si>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</si>
  <si>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</si>
  <si>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</si>
  <si>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</si>
  <si>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</si>
  <si>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</si>
  <si>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</si>
  <si>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</si>
  <si>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</si>
  <si>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</si>
  <si>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</si>
  <si>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</si>
  <si>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</si>
  <si>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</si>
  <si>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</si>
  <si>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</si>
  <si>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</si>
  <si>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</si>
  <si>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</si>
  <si>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</si>
  <si>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</si>
  <si>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</si>
  <si>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</si>
  <si>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</si>
  <si>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</si>
  <si>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</si>
  <si>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</si>
  <si>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</si>
  <si>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</si>
  <si>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</si>
  <si>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</si>
  <si>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</si>
  <si>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</si>
  <si>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</si>
  <si>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</si>
  <si>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</si>
  <si>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</si>
  <si>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</si>
  <si>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</si>
  <si>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</si>
  <si>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</si>
  <si>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</si>
  <si>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</si>
  <si>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</si>
  <si>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</si>
  <si>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</si>
  <si>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</si>
  <si>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</si>
  <si>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</si>
  <si>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</si>
  <si>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</si>
  <si>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</si>
  <si>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</si>
  <si>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</si>
  <si>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</si>
  <si>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</si>
  <si>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</si>
  <si>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</si>
  <si>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</si>
  <si>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</si>
  <si>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</si>
  <si>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</si>
  <si>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</si>
  <si>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</si>
  <si>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</si>
  <si>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</si>
  <si>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</si>
  <si>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</si>
  <si>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</si>
  <si>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</si>
  <si>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</si>
  <si>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</si>
  <si>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</si>
  <si>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</si>
  <si>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</si>
  <si>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</si>
  <si>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</si>
  <si>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</si>
  <si>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</si>
  <si>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</si>
  <si>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</si>
  <si>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</si>
  <si>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</si>
  <si>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</si>
  <si>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</si>
  <si>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</si>
  <si>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</si>
  <si>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</si>
  <si>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</si>
  <si>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</si>
  <si>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</si>
  <si>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</si>
  <si>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</si>
  <si>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</si>
  <si>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</si>
  <si>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</si>
  <si>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</si>
  <si>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</si>
  <si>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</si>
  <si>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</si>
  <si>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</si>
  <si>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</si>
  <si>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</si>
  <si>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</si>
  <si>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</si>
  <si>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</si>
  <si>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</si>
  <si>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</si>
  <si>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</si>
  <si>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</si>
  <si>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</si>
  <si>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</si>
  <si>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</si>
  <si>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</si>
  <si>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</si>
  <si>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</si>
  <si>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</si>
  <si>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</si>
  <si>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</si>
  <si>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</si>
  <si>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</si>
  <si>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</si>
  <si>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</si>
  <si>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</si>
  <si>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</si>
  <si>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</si>
  <si>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</si>
  <si>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</si>
  <si>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</si>
  <si>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</si>
  <si>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</si>
  <si>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</si>
  <si>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</si>
  <si>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</si>
  <si>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</si>
  <si>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</si>
  <si>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</si>
  <si>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</si>
  <si>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</si>
  <si>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</si>
  <si>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</si>
  <si>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</si>
  <si>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</si>
  <si>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</si>
  <si>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</si>
  <si>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</si>
  <si>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</si>
  <si>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</si>
  <si>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</si>
  <si>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</si>
  <si>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</si>
  <si>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</si>
  <si>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</si>
  <si>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</si>
  <si>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</si>
  <si>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</si>
  <si>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</si>
  <si>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</si>
  <si>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</si>
  <si>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</si>
  <si>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</si>
  <si>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</si>
  <si>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</si>
  <si>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</si>
  <si>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</si>
  <si>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</si>
  <si>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</si>
  <si>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</si>
  <si>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</si>
  <si>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</si>
  <si>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</si>
  <si>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</si>
  <si>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</si>
  <si>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</si>
  <si>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</si>
  <si>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</si>
  <si>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</si>
  <si>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</si>
  <si>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</si>
  <si>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</si>
  <si>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</si>
  <si>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</si>
  <si>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</si>
  <si>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</si>
  <si>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</si>
  <si>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</si>
  <si>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</si>
  <si>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</si>
  <si>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</si>
  <si>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</si>
  <si>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</si>
  <si>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</si>
  <si>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</si>
  <si>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</si>
  <si>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</si>
  <si>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</si>
  <si>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</si>
  <si>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</si>
  <si>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</si>
  <si>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</si>
  <si>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</si>
  <si>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</si>
  <si>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</si>
  <si>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</si>
  <si>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</si>
  <si>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</si>
  <si>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</si>
  <si>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</si>
  <si>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</si>
  <si>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</si>
  <si>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</si>
  <si>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</si>
  <si>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</si>
  <si>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</si>
  <si>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</si>
  <si>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</si>
  <si>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</si>
  <si>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</si>
  <si>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</si>
  <si>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</si>
  <si>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</si>
  <si>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</si>
  <si>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</si>
  <si>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</si>
  <si>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</si>
  <si>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</si>
  <si>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</si>
  <si>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</si>
  <si>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</si>
  <si>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</si>
  <si>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</si>
  <si>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</si>
  <si>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</si>
  <si>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</si>
  <si>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</si>
  <si>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</si>
  <si>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</si>
  <si>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</si>
  <si>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</si>
  <si>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</si>
  <si>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</si>
  <si>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</si>
  <si>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</si>
  <si>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</si>
  <si>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</si>
  <si>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</si>
  <si>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</si>
  <si>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</si>
  <si>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</si>
  <si>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</si>
  <si>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</si>
  <si>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</si>
  <si>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</si>
  <si>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Electric Common</t>
  </si>
  <si>
    <t>Gas Common</t>
  </si>
  <si>
    <t>Electric Allloc</t>
  </si>
  <si>
    <t>Gas Alloc</t>
  </si>
  <si>
    <t>(Based on allocation factors developed for the 12 ME 12/31/2014)</t>
  </si>
  <si>
    <t>FOR THE MONTH ENDED FEBRUARY 28,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</si>
</sst>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1919">
    <xf numFmtId="0" fontId="0" fillId="0" borderId="0"/>
    <xf numFmtId="0" fontId="29" fillId="2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29" fillId="4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29" fillId="6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29" fillId="3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29" fillId="7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29" fillId="8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29" fillId="9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29" fillId="4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29" fillId="11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29" fillId="10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29" fillId="9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29" fillId="5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47" fillId="9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47" fillId="4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47" fillId="11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47" fillId="10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47" fillId="9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47" fillId="5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8" fillId="19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48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22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48" fillId="23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48" fillId="24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4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18" borderId="0" applyNumberFormat="0" applyBorder="0" applyAlignment="0" applyProtection="0"/>
    <xf numFmtId="0" fontId="48" fillId="27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50" fillId="18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51" fillId="28" borderId="1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52" fillId="19" borderId="2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43" fontId="20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170" fontId="20" fillId="0" borderId="0"/>
    <xf numFmtId="0" fontId="5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38" fontId="21" fillId="33" borderId="0" applyNumberFormat="0" applyBorder="0" applyAlignment="0" applyProtection="0"/>
    <xf numFmtId="0" fontId="56" fillId="0" borderId="3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7" fillId="0" borderId="4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58" fillId="0" borderId="5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38" fontId="22" fillId="0" borderId="0"/>
    <xf numFmtId="40" fontId="22" fillId="0" borderId="0"/>
    <xf numFmtId="0" fontId="59" fillId="27" borderId="1" applyNumberFormat="0" applyAlignment="0" applyProtection="0"/>
    <xf numFmtId="10" fontId="21" fillId="34" borderId="6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0" fillId="0" borderId="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44" fontId="23" fillId="0" borderId="8" applyNumberFormat="0" applyFont="0" applyAlignment="0">
      <alignment horizontal="center"/>
    </xf>
    <xf numFmtId="44" fontId="23" fillId="0" borderId="9" applyNumberFormat="0" applyFont="0" applyAlignment="0">
      <alignment horizontal="center"/>
    </xf>
    <xf numFmtId="0" fontId="61" fillId="27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169" fontId="2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7" fillId="0" borderId="0"/>
    <xf numFmtId="0" fontId="20" fillId="0" borderId="0"/>
    <xf numFmtId="170" fontId="20" fillId="0" borderId="0">
      <alignment horizontal="left" wrapText="1"/>
    </xf>
    <xf numFmtId="0" fontId="66" fillId="0" borderId="0"/>
    <xf numFmtId="0" fontId="20" fillId="0" borderId="0"/>
    <xf numFmtId="0" fontId="38" fillId="0" borderId="0" applyNumberFormat="0" applyFont="0" applyFill="0" applyBorder="0" applyAlignment="0" applyProtection="0"/>
    <xf numFmtId="0" fontId="66" fillId="0" borderId="0"/>
    <xf numFmtId="0" fontId="20" fillId="26" borderId="10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2" fillId="28" borderId="11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9" fillId="35" borderId="11" applyNumberFormat="0" applyProtection="0">
      <alignment vertical="center"/>
    </xf>
    <xf numFmtId="4" fontId="40" fillId="35" borderId="11" applyNumberFormat="0" applyProtection="0">
      <alignment vertical="center"/>
    </xf>
    <xf numFmtId="4" fontId="29" fillId="35" borderId="11" applyNumberFormat="0" applyProtection="0">
      <alignment horizontal="left" vertical="center" indent="1"/>
    </xf>
    <xf numFmtId="4" fontId="29" fillId="35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29" fillId="37" borderId="11" applyNumberFormat="0" applyProtection="0">
      <alignment horizontal="right" vertical="center"/>
    </xf>
    <xf numFmtId="4" fontId="29" fillId="38" borderId="11" applyNumberFormat="0" applyProtection="0">
      <alignment horizontal="right" vertical="center"/>
    </xf>
    <xf numFmtId="4" fontId="29" fillId="39" borderId="11" applyNumberFormat="0" applyProtection="0">
      <alignment horizontal="right" vertical="center"/>
    </xf>
    <xf numFmtId="4" fontId="29" fillId="40" borderId="11" applyNumberFormat="0" applyProtection="0">
      <alignment horizontal="right" vertical="center"/>
    </xf>
    <xf numFmtId="4" fontId="29" fillId="41" borderId="11" applyNumberFormat="0" applyProtection="0">
      <alignment horizontal="right" vertical="center"/>
    </xf>
    <xf numFmtId="4" fontId="29" fillId="42" borderId="11" applyNumberFormat="0" applyProtection="0">
      <alignment horizontal="right" vertical="center"/>
    </xf>
    <xf numFmtId="4" fontId="29" fillId="43" borderId="11" applyNumberFormat="0" applyProtection="0">
      <alignment horizontal="right" vertical="center"/>
    </xf>
    <xf numFmtId="4" fontId="29" fillId="44" borderId="11" applyNumberFormat="0" applyProtection="0">
      <alignment horizontal="right" vertical="center"/>
    </xf>
    <xf numFmtId="4" fontId="29" fillId="45" borderId="11" applyNumberFormat="0" applyProtection="0">
      <alignment horizontal="right" vertical="center"/>
    </xf>
    <xf numFmtId="4" fontId="41" fillId="46" borderId="11" applyNumberFormat="0" applyProtection="0">
      <alignment horizontal="left" vertical="center" indent="1"/>
    </xf>
    <xf numFmtId="4" fontId="29" fillId="47" borderId="12" applyNumberFormat="0" applyProtection="0">
      <alignment horizontal="left" vertical="center" indent="1"/>
    </xf>
    <xf numFmtId="4" fontId="42" fillId="48" borderId="0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43" fillId="47" borderId="11" applyNumberFormat="0" applyProtection="0">
      <alignment horizontal="left" vertical="center" indent="1"/>
    </xf>
    <xf numFmtId="4" fontId="43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" borderId="6" applyNumberFormat="0">
      <protection locked="0"/>
    </xf>
    <xf numFmtId="4" fontId="29" fillId="51" borderId="11" applyNumberFormat="0" applyProtection="0">
      <alignment vertical="center"/>
    </xf>
    <xf numFmtId="4" fontId="40" fillId="51" borderId="11" applyNumberFormat="0" applyProtection="0">
      <alignment vertical="center"/>
    </xf>
    <xf numFmtId="4" fontId="29" fillId="51" borderId="11" applyNumberFormat="0" applyProtection="0">
      <alignment horizontal="left" vertical="center" indent="1"/>
    </xf>
    <xf numFmtId="4" fontId="29" fillId="51" borderId="11" applyNumberFormat="0" applyProtection="0">
      <alignment horizontal="left" vertical="center" indent="1"/>
    </xf>
    <xf numFmtId="4" fontId="29" fillId="47" borderId="11" applyNumberFormat="0" applyProtection="0">
      <alignment horizontal="right" vertical="center"/>
    </xf>
    <xf numFmtId="4" fontId="40" fillId="47" borderId="11" applyNumberFormat="0" applyProtection="0">
      <alignment horizontal="right" vertical="center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44" fillId="0" borderId="0"/>
    <xf numFmtId="4" fontId="45" fillId="47" borderId="11" applyNumberFormat="0" applyProtection="0">
      <alignment horizontal="right" vertical="center"/>
    </xf>
    <xf numFmtId="0" fontId="63" fillId="0" borderId="0" applyNumberFormat="0" applyFill="0" applyBorder="0" applyAlignment="0" applyProtection="0"/>
    <xf numFmtId="38" fontId="21" fillId="0" borderId="13"/>
    <xf numFmtId="38" fontId="22" fillId="0" borderId="14"/>
    <xf numFmtId="170" fontId="20" fillId="0" borderId="0">
      <alignment horizontal="left" wrapText="1"/>
    </xf>
    <xf numFmtId="0" fontId="6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6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8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9" fillId="0" borderId="0"/>
    <xf numFmtId="0" fontId="19" fillId="86" borderId="38" applyNumberFormat="0" applyFont="0" applyAlignment="0" applyProtection="0"/>
    <xf numFmtId="0" fontId="69" fillId="74" borderId="0" applyNumberFormat="0" applyBorder="0" applyAlignment="0" applyProtection="0"/>
    <xf numFmtId="0" fontId="19" fillId="56" borderId="0" applyNumberFormat="0" applyBorder="0" applyAlignment="0" applyProtection="0"/>
    <xf numFmtId="0" fontId="19" fillId="62" borderId="0" applyNumberFormat="0" applyBorder="0" applyAlignment="0" applyProtection="0"/>
    <xf numFmtId="0" fontId="69" fillId="75" borderId="0" applyNumberFormat="0" applyBorder="0" applyAlignment="0" applyProtection="0"/>
    <xf numFmtId="0" fontId="19" fillId="57" borderId="0" applyNumberFormat="0" applyBorder="0" applyAlignment="0" applyProtection="0"/>
    <xf numFmtId="0" fontId="1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9" fillId="58" borderId="0" applyNumberFormat="0" applyBorder="0" applyAlignment="0" applyProtection="0"/>
    <xf numFmtId="0" fontId="19" fillId="64" borderId="0" applyNumberFormat="0" applyBorder="0" applyAlignment="0" applyProtection="0"/>
    <xf numFmtId="0" fontId="69" fillId="77" borderId="0" applyNumberFormat="0" applyBorder="0" applyAlignment="0" applyProtection="0"/>
    <xf numFmtId="0" fontId="19" fillId="59" borderId="0" applyNumberFormat="0" applyBorder="0" applyAlignment="0" applyProtection="0"/>
    <xf numFmtId="0" fontId="19" fillId="65" borderId="0" applyNumberFormat="0" applyBorder="0" applyAlignment="0" applyProtection="0"/>
    <xf numFmtId="0" fontId="69" fillId="78" borderId="0" applyNumberFormat="0" applyBorder="0" applyAlignment="0" applyProtection="0"/>
    <xf numFmtId="0" fontId="19" fillId="60" borderId="0" applyNumberFormat="0" applyBorder="0" applyAlignment="0" applyProtection="0"/>
    <xf numFmtId="0" fontId="19" fillId="66" borderId="0" applyNumberFormat="0" applyBorder="0" applyAlignment="0" applyProtection="0"/>
    <xf numFmtId="0" fontId="69" fillId="79" borderId="0" applyNumberFormat="0" applyBorder="0" applyAlignment="0" applyProtection="0"/>
    <xf numFmtId="0" fontId="19" fillId="61" borderId="0" applyNumberFormat="0" applyBorder="0" applyAlignment="0" applyProtection="0"/>
    <xf numFmtId="0" fontId="19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9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9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9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9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9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18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17" fillId="0" borderId="0"/>
    <xf numFmtId="0" fontId="17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9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16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9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16" fillId="0" borderId="0"/>
    <xf numFmtId="0" fontId="69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9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9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9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0" borderId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4" fillId="86" borderId="38" applyNumberFormat="0" applyFont="0" applyAlignment="0" applyProtection="0"/>
    <xf numFmtId="0" fontId="78" fillId="84" borderId="32" applyNumberFormat="0" applyAlignment="0" applyProtection="0"/>
    <xf numFmtId="0" fontId="14" fillId="0" borderId="0"/>
    <xf numFmtId="0" fontId="69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9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14" fillId="0" borderId="0"/>
    <xf numFmtId="0" fontId="69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9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9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3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3" fillId="86" borderId="38" applyNumberFormat="0" applyFont="0" applyAlignment="0" applyProtection="0"/>
    <xf numFmtId="0" fontId="13" fillId="0" borderId="0"/>
    <xf numFmtId="0" fontId="69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9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9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9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9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13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2" fillId="0" borderId="0"/>
    <xf numFmtId="0" fontId="12" fillId="0" borderId="0"/>
    <xf numFmtId="0" fontId="12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9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9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9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1" fillId="0" borderId="0"/>
    <xf numFmtId="0" fontId="1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1" fillId="86" borderId="38" applyNumberFormat="0" applyFont="0" applyAlignment="0" applyProtection="0"/>
    <xf numFmtId="0" fontId="69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9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9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9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9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9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8" fillId="0" borderId="0"/>
    <xf numFmtId="0" fontId="29" fillId="2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29" fillId="4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29" fillId="6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29" fillId="3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29" fillId="7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29" fillId="8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29" fillId="9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29" fillId="4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29" fillId="11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29" fillId="10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29" fillId="9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29" fillId="5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47" fillId="9" borderId="0" applyNumberFormat="0" applyBorder="0" applyAlignment="0" applyProtection="0"/>
    <xf numFmtId="0" fontId="47" fillId="4" borderId="0" applyNumberFormat="0" applyBorder="0" applyAlignment="0" applyProtection="0"/>
    <xf numFmtId="0" fontId="47" fillId="11" borderId="0" applyNumberFormat="0" applyBorder="0" applyAlignment="0" applyProtection="0"/>
    <xf numFmtId="0" fontId="47" fillId="10" borderId="0" applyNumberFormat="0" applyBorder="0" applyAlignment="0" applyProtection="0"/>
    <xf numFmtId="0" fontId="47" fillId="9" borderId="0" applyNumberFormat="0" applyBorder="0" applyAlignment="0" applyProtection="0"/>
    <xf numFmtId="0" fontId="47" fillId="5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48" fillId="19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50" fillId="18" borderId="0" applyNumberFormat="0" applyBorder="0" applyAlignment="0" applyProtection="0"/>
    <xf numFmtId="0" fontId="51" fillId="28" borderId="1" applyNumberFormat="0" applyAlignment="0" applyProtection="0"/>
    <xf numFmtId="0" fontId="52" fillId="19" borderId="2" applyNumberFormat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1" applyNumberFormat="0" applyAlignment="0" applyProtection="0"/>
    <xf numFmtId="0" fontId="60" fillId="0" borderId="7" applyNumberFormat="0" applyFill="0" applyAlignment="0" applyProtection="0"/>
    <xf numFmtId="0" fontId="61" fillId="2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26" borderId="10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62" fillId="28" borderId="11" applyNumberFormat="0" applyAlignment="0" applyProtection="0"/>
    <xf numFmtId="9" fontId="20" fillId="0" borderId="0" applyFont="0" applyFill="0" applyBorder="0" applyAlignment="0" applyProtection="0"/>
    <xf numFmtId="4" fontId="29" fillId="47" borderId="11" applyNumberFormat="0" applyProtection="0">
      <alignment horizontal="left" vertical="center" indent="1"/>
    </xf>
    <xf numFmtId="4" fontId="29" fillId="49" borderId="11" applyNumberFormat="0" applyProtection="0">
      <alignment horizontal="left" vertical="center" indent="1"/>
    </xf>
    <xf numFmtId="0" fontId="63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0" borderId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0" fillId="0" borderId="0"/>
    <xf numFmtId="0" fontId="78" fillId="84" borderId="32" applyNumberFormat="0" applyAlignment="0" applyProtection="0"/>
    <xf numFmtId="0" fontId="10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0" fillId="86" borderId="38" applyNumberFormat="0" applyFont="0" applyAlignment="0" applyProtection="0"/>
    <xf numFmtId="0" fontId="69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9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9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69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9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9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9" fillId="0" borderId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9" fillId="0" borderId="0"/>
    <xf numFmtId="0" fontId="9" fillId="86" borderId="38" applyNumberFormat="0" applyFont="0" applyAlignment="0" applyProtection="0"/>
    <xf numFmtId="0" fontId="9" fillId="0" borderId="0"/>
    <xf numFmtId="0" fontId="69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9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69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9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9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9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9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174" fontId="8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7" fillId="0" borderId="0"/>
    <xf numFmtId="0" fontId="89" fillId="26" borderId="10" applyNumberFormat="0" applyFont="0" applyAlignment="0" applyProtection="0"/>
    <xf numFmtId="0" fontId="7" fillId="86" borderId="38" applyNumberFormat="0" applyFont="0" applyAlignment="0" applyProtection="0"/>
    <xf numFmtId="4" fontId="41" fillId="92" borderId="41" applyNumberFormat="0" applyProtection="0">
      <alignment vertical="center"/>
    </xf>
    <xf numFmtId="4" fontId="90" fillId="92" borderId="41" applyNumberFormat="0" applyProtection="0">
      <alignment vertical="center"/>
    </xf>
    <xf numFmtId="4" fontId="41" fillId="92" borderId="41" applyNumberFormat="0" applyProtection="0">
      <alignment horizontal="left" vertical="center" indent="1"/>
    </xf>
    <xf numFmtId="0" fontId="41" fillId="92" borderId="41" applyNumberFormat="0" applyProtection="0">
      <alignment horizontal="left" vertical="top" indent="1"/>
    </xf>
    <xf numFmtId="4" fontId="41" fillId="2" borderId="0" applyNumberFormat="0" applyProtection="0">
      <alignment horizontal="left" vertical="center" indent="1"/>
    </xf>
    <xf numFmtId="4" fontId="29" fillId="8" borderId="41" applyNumberFormat="0" applyProtection="0">
      <alignment horizontal="right" vertical="center"/>
    </xf>
    <xf numFmtId="4" fontId="29" fillId="4" borderId="41" applyNumberFormat="0" applyProtection="0">
      <alignment horizontal="right" vertical="center"/>
    </xf>
    <xf numFmtId="4" fontId="29" fillId="90" borderId="41" applyNumberFormat="0" applyProtection="0">
      <alignment horizontal="right" vertical="center"/>
    </xf>
    <xf numFmtId="4" fontId="29" fillId="88" borderId="41" applyNumberFormat="0" applyProtection="0">
      <alignment horizontal="right" vertical="center"/>
    </xf>
    <xf numFmtId="4" fontId="29" fillId="89" borderId="41" applyNumberFormat="0" applyProtection="0">
      <alignment horizontal="right" vertical="center"/>
    </xf>
    <xf numFmtId="4" fontId="29" fillId="91" borderId="41" applyNumberFormat="0" applyProtection="0">
      <alignment horizontal="right" vertical="center"/>
    </xf>
    <xf numFmtId="4" fontId="29" fillId="11" borderId="41" applyNumberFormat="0" applyProtection="0">
      <alignment horizontal="right" vertical="center"/>
    </xf>
    <xf numFmtId="4" fontId="29" fillId="93" borderId="41" applyNumberFormat="0" applyProtection="0">
      <alignment horizontal="right" vertical="center"/>
    </xf>
    <xf numFmtId="4" fontId="29" fillId="87" borderId="41" applyNumberFormat="0" applyProtection="0">
      <alignment horizontal="right" vertical="center"/>
    </xf>
    <xf numFmtId="4" fontId="41" fillId="94" borderId="42" applyNumberFormat="0" applyProtection="0">
      <alignment horizontal="left" vertical="center" indent="1"/>
    </xf>
    <xf numFmtId="4" fontId="29" fillId="95" borderId="0" applyNumberFormat="0" applyProtection="0">
      <alignment horizontal="left" vertical="center" indent="1"/>
    </xf>
    <xf numFmtId="4" fontId="42" fillId="9" borderId="0" applyNumberFormat="0" applyProtection="0">
      <alignment horizontal="left" vertical="center" indent="1"/>
    </xf>
    <xf numFmtId="4" fontId="29" fillId="2" borderId="41" applyNumberFormat="0" applyProtection="0">
      <alignment horizontal="right" vertical="center"/>
    </xf>
    <xf numFmtId="4" fontId="29" fillId="95" borderId="0" applyNumberFormat="0" applyProtection="0">
      <alignment horizontal="left" vertical="center" indent="1"/>
    </xf>
    <xf numFmtId="4" fontId="29" fillId="2" borderId="0" applyNumberFormat="0" applyProtection="0">
      <alignment horizontal="left" vertical="center" indent="1"/>
    </xf>
    <xf numFmtId="0" fontId="89" fillId="9" borderId="41" applyNumberFormat="0" applyProtection="0">
      <alignment horizontal="left" vertical="center" indent="1"/>
    </xf>
    <xf numFmtId="0" fontId="89" fillId="9" borderId="41" applyNumberFormat="0" applyProtection="0">
      <alignment horizontal="left" vertical="top" indent="1"/>
    </xf>
    <xf numFmtId="0" fontId="89" fillId="2" borderId="41" applyNumberFormat="0" applyProtection="0">
      <alignment horizontal="left" vertical="center" indent="1"/>
    </xf>
    <xf numFmtId="0" fontId="89" fillId="2" borderId="41" applyNumberFormat="0" applyProtection="0">
      <alignment horizontal="left" vertical="top" indent="1"/>
    </xf>
    <xf numFmtId="0" fontId="89" fillId="7" borderId="41" applyNumberFormat="0" applyProtection="0">
      <alignment horizontal="left" vertical="center" indent="1"/>
    </xf>
    <xf numFmtId="0" fontId="89" fillId="7" borderId="41" applyNumberFormat="0" applyProtection="0">
      <alignment horizontal="left" vertical="top" indent="1"/>
    </xf>
    <xf numFmtId="0" fontId="89" fillId="95" borderId="41" applyNumberFormat="0" applyProtection="0">
      <alignment horizontal="left" vertical="center" indent="1"/>
    </xf>
    <xf numFmtId="0" fontId="89" fillId="95" borderId="41" applyNumberFormat="0" applyProtection="0">
      <alignment horizontal="left" vertical="top" indent="1"/>
    </xf>
    <xf numFmtId="0" fontId="89" fillId="3" borderId="6" applyNumberFormat="0">
      <protection locked="0"/>
    </xf>
    <xf numFmtId="4" fontId="29" fillId="6" borderId="41" applyNumberFormat="0" applyProtection="0">
      <alignment vertical="center"/>
    </xf>
    <xf numFmtId="4" fontId="40" fillId="6" borderId="41" applyNumberFormat="0" applyProtection="0">
      <alignment vertical="center"/>
    </xf>
    <xf numFmtId="4" fontId="29" fillId="6" borderId="41" applyNumberFormat="0" applyProtection="0">
      <alignment horizontal="left" vertical="center" indent="1"/>
    </xf>
    <xf numFmtId="0" fontId="29" fillId="6" borderId="41" applyNumberFormat="0" applyProtection="0">
      <alignment horizontal="left" vertical="top" indent="1"/>
    </xf>
    <xf numFmtId="4" fontId="29" fillId="95" borderId="41" applyNumberFormat="0" applyProtection="0">
      <alignment horizontal="right" vertical="center"/>
    </xf>
    <xf numFmtId="4" fontId="40" fillId="95" borderId="41" applyNumberFormat="0" applyProtection="0">
      <alignment horizontal="right" vertical="center"/>
    </xf>
    <xf numFmtId="4" fontId="29" fillId="2" borderId="41" applyNumberFormat="0" applyProtection="0">
      <alignment horizontal="left" vertical="center" indent="1"/>
    </xf>
    <xf numFmtId="0" fontId="29" fillId="2" borderId="41" applyNumberFormat="0" applyProtection="0">
      <alignment horizontal="left" vertical="top" indent="1"/>
    </xf>
    <xf numFmtId="4" fontId="91" fillId="96" borderId="0" applyNumberFormat="0" applyProtection="0">
      <alignment horizontal="left" vertical="center" indent="1"/>
    </xf>
    <xf numFmtId="4" fontId="45" fillId="95" borderId="41" applyNumberFormat="0" applyProtection="0">
      <alignment horizontal="right" vertical="center"/>
    </xf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" fillId="86" borderId="38" applyNumberFormat="0" applyFon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5" fillId="0" borderId="0"/>
    <xf numFmtId="0" fontId="5" fillId="86" borderId="38" applyNumberFormat="0" applyFont="0" applyAlignment="0" applyProtection="0"/>
    <xf numFmtId="0" fontId="69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5" fillId="0" borderId="0"/>
    <xf numFmtId="0" fontId="69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5" fillId="0" borderId="0"/>
    <xf numFmtId="0" fontId="69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4" fillId="0" borderId="0"/>
    <xf numFmtId="0" fontId="78" fillId="84" borderId="32" applyNumberFormat="0" applyAlignment="0" applyProtection="0"/>
    <xf numFmtId="0" fontId="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4" fillId="0" borderId="0"/>
    <xf numFmtId="0" fontId="4" fillId="86" borderId="38" applyNumberFormat="0" applyFont="0" applyAlignment="0" applyProtection="0"/>
    <xf numFmtId="0" fontId="69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9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9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69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69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59" borderId="0" applyNumberFormat="0" applyBorder="0" applyAlignment="0" applyProtection="0"/>
    <xf numFmtId="0" fontId="78" fillId="84" borderId="32" applyNumberFormat="0" applyAlignment="0" applyProtection="0"/>
    <xf numFmtId="0" fontId="3" fillId="58" borderId="0" applyNumberFormat="0" applyBorder="0" applyAlignment="0" applyProtection="0"/>
    <xf numFmtId="0" fontId="78" fillId="84" borderId="32" applyNumberFormat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3" fillId="61" borderId="0" applyNumberFormat="0" applyBorder="0" applyAlignment="0" applyProtection="0"/>
    <xf numFmtId="0" fontId="20" fillId="0" borderId="0"/>
    <xf numFmtId="0" fontId="69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9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9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9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60" borderId="0" applyNumberFormat="0" applyBorder="0" applyAlignment="0" applyProtection="0"/>
    <xf numFmtId="0" fontId="69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3" fillId="56" borderId="0" applyNumberFormat="0" applyBorder="0" applyAlignment="0" applyProtection="0"/>
    <xf numFmtId="0" fontId="69" fillId="75" borderId="0" applyNumberFormat="0" applyBorder="0" applyAlignment="0" applyProtection="0"/>
    <xf numFmtId="0" fontId="3" fillId="67" borderId="0" applyNumberFormat="0" applyBorder="0" applyAlignment="0" applyProtection="0"/>
    <xf numFmtId="0" fontId="3" fillId="6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3" fillId="66" borderId="0" applyNumberFormat="0" applyBorder="0" applyAlignment="0" applyProtection="0"/>
    <xf numFmtId="0" fontId="3" fillId="63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65" borderId="0" applyNumberFormat="0" applyBorder="0" applyAlignment="0" applyProtection="0"/>
    <xf numFmtId="0" fontId="3" fillId="62" borderId="0" applyNumberFormat="0" applyBorder="0" applyAlignment="0" applyProtection="0"/>
    <xf numFmtId="174" fontId="20" fillId="0" borderId="0" applyFont="0" applyFill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20" fillId="9" borderId="41" applyNumberFormat="0" applyProtection="0">
      <alignment horizontal="left" vertical="center" indent="1"/>
    </xf>
    <xf numFmtId="0" fontId="20" fillId="9" borderId="41" applyNumberFormat="0" applyProtection="0">
      <alignment horizontal="left" vertical="top" indent="1"/>
    </xf>
    <xf numFmtId="0" fontId="20" fillId="2" borderId="41" applyNumberFormat="0" applyProtection="0">
      <alignment horizontal="left" vertical="center" indent="1"/>
    </xf>
    <xf numFmtId="0" fontId="20" fillId="2" borderId="41" applyNumberFormat="0" applyProtection="0">
      <alignment horizontal="left" vertical="top" indent="1"/>
    </xf>
    <xf numFmtId="0" fontId="20" fillId="7" borderId="41" applyNumberFormat="0" applyProtection="0">
      <alignment horizontal="left" vertical="center" indent="1"/>
    </xf>
    <xf numFmtId="0" fontId="20" fillId="7" borderId="41" applyNumberFormat="0" applyProtection="0">
      <alignment horizontal="left" vertical="top" indent="1"/>
    </xf>
    <xf numFmtId="0" fontId="20" fillId="95" borderId="41" applyNumberFormat="0" applyProtection="0">
      <alignment horizontal="left" vertical="center" indent="1"/>
    </xf>
    <xf numFmtId="0" fontId="20" fillId="95" borderId="41" applyNumberFormat="0" applyProtection="0">
      <alignment horizontal="left" vertical="top" indent="1"/>
    </xf>
    <xf numFmtId="0" fontId="2" fillId="0" borderId="0"/>
    <xf numFmtId="43" fontId="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2" fillId="0" borderId="0"/>
    <xf numFmtId="0" fontId="2" fillId="86" borderId="38" applyNumberFormat="0" applyFont="0" applyAlignment="0" applyProtection="0"/>
    <xf numFmtId="0" fontId="69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9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9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9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9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" fillId="0" borderId="0"/>
    <xf numFmtId="0" fontId="20" fillId="0" borderId="0"/>
    <xf numFmtId="0" fontId="78" fillId="84" borderId="32" applyNumberFormat="0" applyAlignment="0" applyProtection="0"/>
    <xf numFmtId="0" fontId="1" fillId="57" borderId="0" applyNumberFormat="0" applyBorder="0" applyAlignment="0" applyProtection="0"/>
    <xf numFmtId="0" fontId="1" fillId="86" borderId="38" applyNumberFormat="0" applyFont="0" applyAlignment="0" applyProtection="0"/>
    <xf numFmtId="0" fontId="1" fillId="56" borderId="0" applyNumberFormat="0" applyBorder="0" applyAlignment="0" applyProtection="0"/>
    <xf numFmtId="0" fontId="69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9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69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9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1" fillId="59" borderId="0" applyNumberFormat="0" applyBorder="0" applyAlignment="0" applyProtection="0"/>
    <xf numFmtId="0" fontId="69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9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8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20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1" fillId="0" borderId="0"/>
    <xf numFmtId="0" fontId="69" fillId="79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1" fillId="0" borderId="0"/>
    <xf numFmtId="0" fontId="69" fillId="75" borderId="0" applyNumberFormat="0" applyBorder="0" applyAlignment="0" applyProtection="0"/>
    <xf numFmtId="0" fontId="1" fillId="86" borderId="38" applyNumberFormat="0" applyFon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2" applyNumberFormat="0" applyAlignment="0" applyProtection="0"/>
    <xf numFmtId="0" fontId="1" fillId="0" borderId="0"/>
    <xf numFmtId="0" fontId="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" fillId="0" borderId="0"/>
    <xf numFmtId="0" fontId="78" fillId="84" borderId="32" applyNumberFormat="0" applyAlignment="0" applyProtection="0"/>
    <xf numFmtId="0" fontId="1" fillId="0" borderId="0"/>
    <xf numFmtId="0" fontId="20" fillId="0" borderId="0"/>
  </cellStyleXfs>
  <cellXfs count="258">
    <xf numFmtId="0" fontId="0" fillId="0" borderId="0" xfId="0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64" fontId="26" fillId="0" borderId="19" xfId="0" quotePrefix="1" applyNumberFormat="1" applyFont="1" applyBorder="1" applyAlignment="1">
      <alignment horizontal="left"/>
    </xf>
    <xf numFmtId="37" fontId="20" fillId="0" borderId="0" xfId="355" applyNumberFormat="1" applyBorder="1"/>
    <xf numFmtId="37" fontId="20" fillId="0" borderId="20" xfId="355" applyNumberFormat="1" applyBorder="1"/>
    <xf numFmtId="164" fontId="26" fillId="0" borderId="19" xfId="0" applyNumberFormat="1" applyFont="1" applyBorder="1"/>
    <xf numFmtId="37" fontId="20" fillId="0" borderId="0" xfId="355" applyNumberFormat="1" applyFill="1" applyBorder="1"/>
    <xf numFmtId="37" fontId="20" fillId="0" borderId="20" xfId="355" applyNumberFormat="1" applyFill="1" applyBorder="1"/>
    <xf numFmtId="37" fontId="20" fillId="0" borderId="21" xfId="355" applyNumberFormat="1" applyFill="1" applyBorder="1"/>
    <xf numFmtId="164" fontId="27" fillId="0" borderId="19" xfId="0" applyNumberFormat="1" applyFont="1" applyBorder="1"/>
    <xf numFmtId="0" fontId="0" fillId="0" borderId="0" xfId="0" applyFill="1"/>
    <xf numFmtId="43" fontId="20" fillId="0" borderId="0" xfId="355"/>
    <xf numFmtId="7" fontId="0" fillId="0" borderId="0" xfId="0" applyNumberFormat="1"/>
    <xf numFmtId="43" fontId="20" fillId="0" borderId="22" xfId="355" applyBorder="1"/>
    <xf numFmtId="164" fontId="26" fillId="0" borderId="19" xfId="0" quotePrefix="1" applyNumberFormat="1" applyFont="1" applyFill="1" applyBorder="1" applyAlignment="1">
      <alignment horizontal="left"/>
    </xf>
    <xf numFmtId="164" fontId="26" fillId="0" borderId="19" xfId="0" applyNumberFormat="1" applyFont="1" applyFill="1" applyBorder="1"/>
    <xf numFmtId="164" fontId="27" fillId="0" borderId="23" xfId="0" applyNumberFormat="1" applyFont="1" applyBorder="1"/>
    <xf numFmtId="164" fontId="24" fillId="0" borderId="19" xfId="0" applyNumberFormat="1" applyFont="1" applyBorder="1" applyAlignment="1">
      <alignment vertical="top"/>
    </xf>
    <xf numFmtId="164" fontId="0" fillId="0" borderId="24" xfId="0" applyNumberFormat="1" applyBorder="1"/>
    <xf numFmtId="0" fontId="2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6" fillId="0" borderId="0" xfId="0" applyNumberFormat="1" applyFont="1" applyFill="1"/>
    <xf numFmtId="37" fontId="0" fillId="0" borderId="22" xfId="0" applyNumberFormat="1" applyFill="1" applyBorder="1"/>
    <xf numFmtId="166" fontId="20" fillId="0" borderId="0" xfId="355" applyNumberFormat="1" applyBorder="1"/>
    <xf numFmtId="43" fontId="20" fillId="0" borderId="0" xfId="355" applyBorder="1"/>
    <xf numFmtId="166" fontId="0" fillId="0" borderId="0" xfId="0" applyNumberFormat="1" applyFill="1"/>
    <xf numFmtId="166" fontId="26" fillId="0" borderId="0" xfId="0" applyNumberFormat="1" applyFont="1" applyFill="1"/>
    <xf numFmtId="166" fontId="20" fillId="0" borderId="0" xfId="355" applyNumberFormat="1" applyFill="1"/>
    <xf numFmtId="166" fontId="20" fillId="0" borderId="0" xfId="355" applyNumberFormat="1" applyFill="1" applyBorder="1"/>
    <xf numFmtId="166" fontId="20" fillId="0" borderId="22" xfId="355" applyNumberFormat="1" applyFill="1" applyBorder="1"/>
    <xf numFmtId="166" fontId="20" fillId="0" borderId="20" xfId="355" applyNumberFormat="1" applyBorder="1"/>
    <xf numFmtId="166" fontId="20" fillId="0" borderId="21" xfId="355" applyNumberFormat="1" applyBorder="1"/>
    <xf numFmtId="166" fontId="20" fillId="0" borderId="25" xfId="355" applyNumberFormat="1" applyFill="1" applyBorder="1"/>
    <xf numFmtId="166" fontId="20" fillId="0" borderId="26" xfId="355" applyNumberFormat="1" applyFill="1" applyBorder="1"/>
    <xf numFmtId="166" fontId="20" fillId="0" borderId="0" xfId="355" applyNumberFormat="1"/>
    <xf numFmtId="166" fontId="20" fillId="0" borderId="20" xfId="355" applyNumberFormat="1" applyFill="1" applyBorder="1"/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37" fontId="20" fillId="0" borderId="14" xfId="355" applyNumberFormat="1" applyFill="1" applyBorder="1"/>
    <xf numFmtId="37" fontId="20" fillId="0" borderId="27" xfId="355" applyNumberFormat="1" applyFill="1" applyBorder="1"/>
    <xf numFmtId="37" fontId="20" fillId="0" borderId="22" xfId="355" applyNumberFormat="1" applyFill="1" applyBorder="1"/>
    <xf numFmtId="166" fontId="20" fillId="0" borderId="21" xfId="355" applyNumberFormat="1" applyFill="1" applyBorder="1"/>
    <xf numFmtId="37" fontId="0" fillId="0" borderId="21" xfId="0" applyNumberFormat="1" applyFill="1" applyBorder="1"/>
    <xf numFmtId="166" fontId="20" fillId="0" borderId="22" xfId="355" applyNumberFormat="1" applyBorder="1"/>
    <xf numFmtId="166" fontId="20" fillId="0" borderId="26" xfId="355" applyNumberFormat="1" applyBorder="1"/>
    <xf numFmtId="0" fontId="20" fillId="0" borderId="0" xfId="486"/>
    <xf numFmtId="0" fontId="20" fillId="0" borderId="22" xfId="486" applyBorder="1"/>
    <xf numFmtId="10" fontId="20" fillId="52" borderId="0" xfId="486" applyNumberFormat="1" applyFill="1"/>
    <xf numFmtId="0" fontId="24" fillId="0" borderId="22" xfId="486" applyFont="1" applyBorder="1"/>
    <xf numFmtId="17" fontId="24" fillId="0" borderId="22" xfId="486" applyNumberFormat="1" applyFont="1" applyBorder="1" applyAlignment="1">
      <alignment horizontal="center"/>
    </xf>
    <xf numFmtId="0" fontId="20" fillId="0" borderId="0" xfId="486" applyAlignment="1">
      <alignment horizontal="center"/>
    </xf>
    <xf numFmtId="0" fontId="20" fillId="53" borderId="0" xfId="486" applyFill="1"/>
    <xf numFmtId="43" fontId="20" fillId="0" borderId="0" xfId="486" applyNumberFormat="1"/>
    <xf numFmtId="0" fontId="24" fillId="0" borderId="22" xfId="486" applyFont="1" applyBorder="1" applyAlignment="1">
      <alignment horizontal="center"/>
    </xf>
    <xf numFmtId="0" fontId="20" fillId="0" borderId="0" xfId="486" applyBorder="1"/>
    <xf numFmtId="0" fontId="20" fillId="0" borderId="0" xfId="486" applyBorder="1" applyAlignment="1">
      <alignment horizontal="center"/>
    </xf>
    <xf numFmtId="166" fontId="20" fillId="0" borderId="0" xfId="486" applyNumberFormat="1" applyBorder="1"/>
    <xf numFmtId="166" fontId="20" fillId="0" borderId="0" xfId="486" applyNumberFormat="1"/>
    <xf numFmtId="43" fontId="20" fillId="0" borderId="22" xfId="486" applyNumberFormat="1" applyBorder="1"/>
    <xf numFmtId="166" fontId="20" fillId="0" borderId="22" xfId="486" applyNumberFormat="1" applyBorder="1"/>
    <xf numFmtId="0" fontId="24" fillId="0" borderId="0" xfId="486" applyFont="1"/>
    <xf numFmtId="166" fontId="24" fillId="0" borderId="0" xfId="486" applyNumberFormat="1" applyFont="1"/>
    <xf numFmtId="43" fontId="20" fillId="0" borderId="0" xfId="486" applyNumberFormat="1" applyBorder="1"/>
    <xf numFmtId="166" fontId="24" fillId="0" borderId="0" xfId="486" applyNumberFormat="1" applyFont="1" applyBorder="1"/>
    <xf numFmtId="0" fontId="24" fillId="0" borderId="0" xfId="486" applyFont="1" applyBorder="1" applyAlignment="1">
      <alignment horizontal="center"/>
    </xf>
    <xf numFmtId="0" fontId="20" fillId="0" borderId="0" xfId="486" applyBorder="1" applyAlignment="1">
      <alignment horizontal="left"/>
    </xf>
    <xf numFmtId="43" fontId="0" fillId="0" borderId="0" xfId="0" applyNumberFormat="1" applyFill="1"/>
    <xf numFmtId="0" fontId="21" fillId="0" borderId="0" xfId="0" applyFont="1" applyFill="1"/>
    <xf numFmtId="43" fontId="30" fillId="0" borderId="0" xfId="355" applyFont="1"/>
    <xf numFmtId="43" fontId="20" fillId="54" borderId="22" xfId="486" applyNumberFormat="1" applyFill="1" applyBorder="1"/>
    <xf numFmtId="164" fontId="32" fillId="0" borderId="0" xfId="0" applyNumberFormat="1" applyFont="1" applyFill="1"/>
    <xf numFmtId="37" fontId="33" fillId="0" borderId="0" xfId="0" applyNumberFormat="1" applyFont="1" applyFill="1"/>
    <xf numFmtId="167" fontId="25" fillId="0" borderId="0" xfId="0" applyNumberFormat="1" applyFont="1" applyFill="1" applyAlignment="1">
      <alignment horizontal="left"/>
    </xf>
    <xf numFmtId="167" fontId="25" fillId="0" borderId="0" xfId="0" applyNumberFormat="1" applyFont="1" applyFill="1"/>
    <xf numFmtId="5" fontId="33" fillId="0" borderId="0" xfId="0" applyNumberFormat="1" applyFont="1" applyFill="1" applyBorder="1"/>
    <xf numFmtId="167" fontId="33" fillId="0" borderId="0" xfId="0" applyNumberFormat="1" applyFont="1" applyFill="1"/>
    <xf numFmtId="37" fontId="21" fillId="0" borderId="0" xfId="355" applyNumberFormat="1" applyFont="1" applyFill="1" applyBorder="1"/>
    <xf numFmtId="167" fontId="33" fillId="0" borderId="0" xfId="0" quotePrefix="1" applyNumberFormat="1" applyFont="1" applyFill="1" applyAlignment="1">
      <alignment horizontal="left"/>
    </xf>
    <xf numFmtId="37" fontId="21" fillId="0" borderId="22" xfId="355" applyNumberFormat="1" applyFont="1" applyFill="1" applyBorder="1"/>
    <xf numFmtId="5" fontId="33" fillId="0" borderId="0" xfId="0" applyNumberFormat="1" applyFont="1" applyFill="1"/>
    <xf numFmtId="0" fontId="33" fillId="0" borderId="0" xfId="0" applyFont="1" applyFill="1"/>
    <xf numFmtId="5" fontId="33" fillId="0" borderId="22" xfId="0" applyNumberFormat="1" applyFont="1" applyFill="1" applyBorder="1"/>
    <xf numFmtId="37" fontId="25" fillId="0" borderId="0" xfId="0" applyNumberFormat="1" applyFont="1" applyFill="1"/>
    <xf numFmtId="166" fontId="33" fillId="0" borderId="0" xfId="355" applyNumberFormat="1" applyFont="1" applyFill="1"/>
    <xf numFmtId="5" fontId="33" fillId="0" borderId="17" xfId="0" applyNumberFormat="1" applyFont="1" applyFill="1" applyBorder="1"/>
    <xf numFmtId="5" fontId="33" fillId="0" borderId="28" xfId="0" applyNumberFormat="1" applyFont="1" applyFill="1" applyBorder="1"/>
    <xf numFmtId="167" fontId="34" fillId="0" borderId="0" xfId="0" applyNumberFormat="1" applyFont="1" applyFill="1"/>
    <xf numFmtId="167" fontId="34" fillId="0" borderId="0" xfId="0" quotePrefix="1" applyNumberFormat="1" applyFont="1" applyFill="1" applyAlignment="1">
      <alignment horizontal="left"/>
    </xf>
    <xf numFmtId="167" fontId="32" fillId="0" borderId="0" xfId="0" applyNumberFormat="1" applyFont="1" applyFill="1"/>
    <xf numFmtId="5" fontId="35" fillId="0" borderId="0" xfId="0" applyNumberFormat="1" applyFont="1" applyFill="1"/>
    <xf numFmtId="37" fontId="33" fillId="0" borderId="0" xfId="0" applyNumberFormat="1" applyFont="1" applyFill="1" applyBorder="1"/>
    <xf numFmtId="165" fontId="33" fillId="0" borderId="0" xfId="0" applyNumberFormat="1" applyFont="1" applyFill="1"/>
    <xf numFmtId="167" fontId="25" fillId="0" borderId="0" xfId="0" applyNumberFormat="1" applyFont="1" applyFill="1" applyAlignment="1">
      <alignment horizontal="center"/>
    </xf>
    <xf numFmtId="5" fontId="36" fillId="0" borderId="0" xfId="0" applyNumberFormat="1" applyFont="1" applyFill="1"/>
    <xf numFmtId="5" fontId="36" fillId="0" borderId="0" xfId="0" applyNumberFormat="1" applyFont="1" applyFill="1" applyAlignment="1"/>
    <xf numFmtId="0" fontId="20" fillId="0" borderId="0" xfId="486" applyFill="1"/>
    <xf numFmtId="0" fontId="24" fillId="0" borderId="0" xfId="489" applyFont="1" applyFill="1" applyAlignment="1">
      <alignment horizontal="centerContinuous" vertical="center"/>
    </xf>
    <xf numFmtId="0" fontId="20" fillId="0" borderId="0" xfId="489" applyFill="1"/>
    <xf numFmtId="0" fontId="24" fillId="0" borderId="0" xfId="489" applyFont="1" applyFill="1" applyAlignment="1">
      <alignment horizontal="centerContinuous"/>
    </xf>
    <xf numFmtId="0" fontId="20" fillId="0" borderId="0" xfId="489" applyFill="1" applyBorder="1"/>
    <xf numFmtId="0" fontId="26" fillId="0" borderId="16" xfId="489" applyFont="1" applyFill="1" applyBorder="1" applyAlignment="1">
      <alignment vertical="center" wrapText="1"/>
    </xf>
    <xf numFmtId="0" fontId="26" fillId="0" borderId="17" xfId="489" applyFont="1" applyFill="1" applyBorder="1" applyAlignment="1">
      <alignment vertical="center" wrapText="1"/>
    </xf>
    <xf numFmtId="0" fontId="26" fillId="0" borderId="25" xfId="489" applyFont="1" applyFill="1" applyBorder="1"/>
    <xf numFmtId="0" fontId="26" fillId="0" borderId="20" xfId="489" applyFont="1" applyFill="1" applyBorder="1"/>
    <xf numFmtId="166" fontId="26" fillId="0" borderId="20" xfId="355" applyNumberFormat="1" applyFont="1" applyFill="1" applyBorder="1"/>
    <xf numFmtId="167" fontId="26" fillId="0" borderId="0" xfId="489" applyNumberFormat="1" applyFont="1" applyFill="1"/>
    <xf numFmtId="168" fontId="26" fillId="0" borderId="0" xfId="357" applyNumberFormat="1" applyFont="1" applyFill="1" applyBorder="1"/>
    <xf numFmtId="168" fontId="26" fillId="0" borderId="20" xfId="357" applyNumberFormat="1" applyFont="1" applyFill="1" applyBorder="1"/>
    <xf numFmtId="168" fontId="26" fillId="0" borderId="21" xfId="357" applyNumberFormat="1" applyFont="1" applyFill="1" applyBorder="1"/>
    <xf numFmtId="167" fontId="26" fillId="0" borderId="0" xfId="489" applyNumberFormat="1" applyFont="1"/>
    <xf numFmtId="168" fontId="26" fillId="0" borderId="27" xfId="357" applyNumberFormat="1" applyFont="1" applyFill="1" applyBorder="1"/>
    <xf numFmtId="0" fontId="26" fillId="0" borderId="25" xfId="489" quotePrefix="1" applyFont="1" applyFill="1" applyBorder="1" applyAlignment="1">
      <alignment horizontal="left"/>
    </xf>
    <xf numFmtId="0" fontId="26" fillId="0" borderId="0" xfId="489" applyFont="1" applyFill="1" applyBorder="1"/>
    <xf numFmtId="0" fontId="20" fillId="0" borderId="25" xfId="489" applyFill="1" applyBorder="1"/>
    <xf numFmtId="0" fontId="20" fillId="0" borderId="20" xfId="489" applyFill="1" applyBorder="1"/>
    <xf numFmtId="5" fontId="20" fillId="0" borderId="20" xfId="489" applyNumberFormat="1" applyFill="1" applyBorder="1"/>
    <xf numFmtId="0" fontId="26" fillId="0" borderId="26" xfId="489" applyFont="1" applyFill="1" applyBorder="1"/>
    <xf numFmtId="0" fontId="26" fillId="0" borderId="21" xfId="489" applyFont="1" applyFill="1" applyBorder="1"/>
    <xf numFmtId="168" fontId="28" fillId="0" borderId="21" xfId="357" applyNumberFormat="1" applyFont="1" applyFill="1" applyBorder="1"/>
    <xf numFmtId="0" fontId="37" fillId="0" borderId="0" xfId="485"/>
    <xf numFmtId="43" fontId="37" fillId="0" borderId="0" xfId="355" applyFont="1"/>
    <xf numFmtId="43" fontId="20" fillId="0" borderId="0" xfId="355" applyFont="1" applyFill="1"/>
    <xf numFmtId="4" fontId="20" fillId="0" borderId="22" xfId="486" applyNumberFormat="1" applyFont="1" applyFill="1" applyBorder="1"/>
    <xf numFmtId="172" fontId="29" fillId="54" borderId="11" xfId="551" applyNumberFormat="1" applyFill="1">
      <alignment horizontal="right" vertical="center"/>
    </xf>
    <xf numFmtId="4" fontId="31" fillId="0" borderId="0" xfId="485" applyNumberFormat="1" applyFont="1" applyAlignment="1">
      <alignment horizontal="right"/>
    </xf>
    <xf numFmtId="4" fontId="37" fillId="0" borderId="0" xfId="485" applyNumberFormat="1"/>
    <xf numFmtId="8" fontId="37" fillId="0" borderId="0" xfId="485" applyNumberFormat="1"/>
    <xf numFmtId="171" fontId="39" fillId="55" borderId="0" xfId="490" applyNumberFormat="1" applyFont="1" applyFill="1" applyBorder="1" applyAlignment="1" applyProtection="1">
      <alignment horizontal="right" vertical="top" wrapText="1"/>
    </xf>
    <xf numFmtId="43" fontId="20" fillId="0" borderId="0" xfId="486" applyNumberFormat="1" applyFill="1"/>
    <xf numFmtId="43" fontId="20" fillId="0" borderId="22" xfId="486" applyNumberFormat="1" applyFill="1" applyBorder="1"/>
    <xf numFmtId="43" fontId="20" fillId="52" borderId="0" xfId="355" applyFont="1" applyFill="1"/>
    <xf numFmtId="4" fontId="0" fillId="52" borderId="0" xfId="0" applyNumberFormat="1" applyFill="1"/>
    <xf numFmtId="4" fontId="20" fillId="0" borderId="22" xfId="486" applyNumberFormat="1" applyFill="1" applyBorder="1"/>
    <xf numFmtId="10" fontId="20" fillId="0" borderId="0" xfId="516" applyNumberFormat="1"/>
    <xf numFmtId="168" fontId="20" fillId="0" borderId="0" xfId="357" applyNumberFormat="1" applyFill="1"/>
    <xf numFmtId="168" fontId="20" fillId="0" borderId="20" xfId="357" applyNumberFormat="1" applyFill="1" applyBorder="1"/>
    <xf numFmtId="168" fontId="20" fillId="0" borderId="0" xfId="357" applyNumberFormat="1" applyFill="1" applyBorder="1"/>
    <xf numFmtId="168" fontId="28" fillId="0" borderId="0" xfId="357" applyNumberFormat="1" applyFont="1" applyBorder="1"/>
    <xf numFmtId="168" fontId="28" fillId="0" borderId="20" xfId="357" applyNumberFormat="1" applyFont="1" applyBorder="1"/>
    <xf numFmtId="164" fontId="26" fillId="0" borderId="25" xfId="0" applyNumberFormat="1" applyFont="1" applyBorder="1"/>
    <xf numFmtId="168" fontId="28" fillId="0" borderId="0" xfId="357" applyNumberFormat="1" applyFont="1" applyFill="1" applyBorder="1"/>
    <xf numFmtId="168" fontId="28" fillId="0" borderId="20" xfId="357" applyNumberFormat="1" applyFont="1" applyFill="1" applyBorder="1"/>
    <xf numFmtId="164" fontId="24" fillId="0" borderId="24" xfId="0" quotePrefix="1" applyNumberFormat="1" applyFont="1" applyFill="1" applyBorder="1" applyAlignment="1">
      <alignment horizontal="left" vertical="center"/>
    </xf>
    <xf numFmtId="4" fontId="0" fillId="0" borderId="0" xfId="0" applyNumberFormat="1" applyFill="1"/>
    <xf numFmtId="17" fontId="24" fillId="0" borderId="0" xfId="486" applyNumberFormat="1" applyFont="1" applyBorder="1" applyAlignment="1">
      <alignment horizontal="center"/>
    </xf>
    <xf numFmtId="43" fontId="20" fillId="0" borderId="0" xfId="486" applyNumberFormat="1" applyFill="1" applyBorder="1"/>
    <xf numFmtId="0" fontId="25" fillId="0" borderId="0" xfId="0" applyFont="1" applyAlignment="1">
      <alignment vertical="center"/>
    </xf>
    <xf numFmtId="43" fontId="33" fillId="0" borderId="0" xfId="0" applyNumberFormat="1" applyFont="1" applyFill="1"/>
    <xf numFmtId="166" fontId="26" fillId="0" borderId="23" xfId="355" applyNumberFormat="1" applyFont="1" applyFill="1" applyBorder="1"/>
    <xf numFmtId="42" fontId="26" fillId="0" borderId="22" xfId="355" applyNumberFormat="1" applyFont="1" applyFill="1" applyBorder="1"/>
    <xf numFmtId="0" fontId="26" fillId="0" borderId="29" xfId="489" applyFont="1" applyFill="1" applyBorder="1"/>
    <xf numFmtId="0" fontId="26" fillId="0" borderId="14" xfId="489" applyFont="1" applyFill="1" applyBorder="1" applyAlignment="1">
      <alignment horizontal="center"/>
    </xf>
    <xf numFmtId="166" fontId="26" fillId="0" borderId="14" xfId="355" applyNumberFormat="1" applyFont="1" applyFill="1" applyBorder="1"/>
    <xf numFmtId="10" fontId="26" fillId="0" borderId="14" xfId="489" applyNumberFormat="1" applyFont="1" applyFill="1" applyBorder="1" applyAlignment="1">
      <alignment horizontal="center"/>
    </xf>
    <xf numFmtId="0" fontId="26" fillId="0" borderId="0" xfId="489" applyFont="1" applyFill="1" applyBorder="1" applyAlignment="1">
      <alignment horizontal="center"/>
    </xf>
    <xf numFmtId="166" fontId="26" fillId="0" borderId="0" xfId="355" quotePrefix="1" applyNumberFormat="1" applyFont="1" applyFill="1" applyBorder="1" applyAlignment="1">
      <alignment horizontal="left"/>
    </xf>
    <xf numFmtId="166" fontId="26" fillId="0" borderId="0" xfId="355" applyNumberFormat="1" applyFont="1" applyFill="1" applyBorder="1"/>
    <xf numFmtId="10" fontId="26" fillId="0" borderId="20" xfId="355" applyNumberFormat="1" applyFont="1" applyFill="1" applyBorder="1"/>
    <xf numFmtId="0" fontId="26" fillId="0" borderId="22" xfId="489" applyFont="1" applyFill="1" applyBorder="1" applyAlignment="1">
      <alignment horizontal="center"/>
    </xf>
    <xf numFmtId="166" fontId="26" fillId="0" borderId="22" xfId="355" quotePrefix="1" applyNumberFormat="1" applyFont="1" applyFill="1" applyBorder="1" applyAlignment="1">
      <alignment horizontal="left"/>
    </xf>
    <xf numFmtId="166" fontId="26" fillId="0" borderId="22" xfId="355" applyNumberFormat="1" applyFont="1" applyFill="1" applyBorder="1"/>
    <xf numFmtId="10" fontId="26" fillId="0" borderId="21" xfId="355" applyNumberFormat="1" applyFont="1" applyFill="1" applyBorder="1"/>
    <xf numFmtId="166" fontId="26" fillId="0" borderId="27" xfId="355" applyNumberFormat="1" applyFont="1" applyFill="1" applyBorder="1"/>
    <xf numFmtId="166" fontId="21" fillId="0" borderId="0" xfId="0" applyNumberFormat="1" applyFont="1" applyFill="1" applyAlignment="1">
      <alignment horizontal="left"/>
    </xf>
    <xf numFmtId="166" fontId="21" fillId="0" borderId="0" xfId="0" applyNumberFormat="1" applyFont="1" applyFill="1"/>
    <xf numFmtId="5" fontId="33" fillId="0" borderId="14" xfId="0" applyNumberFormat="1" applyFont="1" applyFill="1" applyBorder="1"/>
    <xf numFmtId="5" fontId="0" fillId="0" borderId="0" xfId="0" applyNumberFormat="1" applyFill="1"/>
    <xf numFmtId="167" fontId="30" fillId="0" borderId="22" xfId="0" applyNumberFormat="1" applyFont="1" applyFill="1" applyBorder="1"/>
    <xf numFmtId="0" fontId="46" fillId="0" borderId="22" xfId="0" applyFont="1" applyFill="1" applyBorder="1" applyAlignment="1">
      <alignment horizontal="center"/>
    </xf>
    <xf numFmtId="168" fontId="26" fillId="0" borderId="19" xfId="357" applyNumberFormat="1" applyFont="1" applyFill="1" applyBorder="1"/>
    <xf numFmtId="37" fontId="26" fillId="0" borderId="19" xfId="357" applyNumberFormat="1" applyFont="1" applyFill="1" applyBorder="1"/>
    <xf numFmtId="37" fontId="26" fillId="0" borderId="24" xfId="357" applyNumberFormat="1" applyFont="1" applyFill="1" applyBorder="1"/>
    <xf numFmtId="166" fontId="26" fillId="0" borderId="19" xfId="355" applyNumberFormat="1" applyFont="1" applyFill="1" applyBorder="1"/>
    <xf numFmtId="166" fontId="26" fillId="0" borderId="24" xfId="355" applyNumberFormat="1" applyFont="1" applyFill="1" applyBorder="1"/>
    <xf numFmtId="168" fontId="26" fillId="0" borderId="24" xfId="357" applyNumberFormat="1" applyFont="1" applyFill="1" applyBorder="1"/>
    <xf numFmtId="0" fontId="20" fillId="0" borderId="19" xfId="489" applyFill="1" applyBorder="1"/>
    <xf numFmtId="168" fontId="28" fillId="0" borderId="24" xfId="357" applyNumberFormat="1" applyFont="1" applyFill="1" applyBorder="1"/>
    <xf numFmtId="166" fontId="26" fillId="0" borderId="23" xfId="355" applyNumberFormat="1" applyFont="1" applyFill="1" applyBorder="1" applyAlignment="1">
      <alignment horizontal="center"/>
    </xf>
    <xf numFmtId="0" fontId="26" fillId="0" borderId="19" xfId="357" applyNumberFormat="1" applyFont="1" applyFill="1" applyBorder="1" applyAlignment="1">
      <alignment horizontal="center"/>
    </xf>
    <xf numFmtId="0" fontId="26" fillId="0" borderId="19" xfId="355" applyNumberFormat="1" applyFont="1" applyFill="1" applyBorder="1" applyAlignment="1">
      <alignment horizontal="center"/>
    </xf>
    <xf numFmtId="0" fontId="26" fillId="0" borderId="24" xfId="355" applyNumberFormat="1" applyFont="1" applyFill="1" applyBorder="1" applyAlignment="1">
      <alignment horizontal="center"/>
    </xf>
    <xf numFmtId="0" fontId="26" fillId="0" borderId="24" xfId="357" applyNumberFormat="1" applyFont="1" applyFill="1" applyBorder="1" applyAlignment="1">
      <alignment horizontal="center"/>
    </xf>
    <xf numFmtId="0" fontId="26" fillId="0" borderId="24" xfId="489" applyFont="1" applyFill="1" applyBorder="1" applyAlignment="1">
      <alignment horizontal="center"/>
    </xf>
    <xf numFmtId="10" fontId="26" fillId="0" borderId="23" xfId="489" applyNumberFormat="1" applyFont="1" applyFill="1" applyBorder="1"/>
    <xf numFmtId="10" fontId="26" fillId="0" borderId="19" xfId="487" applyNumberFormat="1" applyFont="1" applyFill="1" applyBorder="1" applyAlignment="1">
      <alignment horizontal="right" wrapText="1"/>
    </xf>
    <xf numFmtId="10" fontId="26" fillId="0" borderId="24" xfId="487" applyNumberFormat="1" applyFont="1" applyFill="1" applyBorder="1" applyAlignment="1">
      <alignment horizontal="right" wrapText="1"/>
    </xf>
    <xf numFmtId="168" fontId="26" fillId="0" borderId="19" xfId="489" applyNumberFormat="1" applyFont="1" applyFill="1" applyBorder="1"/>
    <xf numFmtId="10" fontId="26" fillId="0" borderId="19" xfId="489" applyNumberFormat="1" applyFont="1" applyFill="1" applyBorder="1"/>
    <xf numFmtId="10" fontId="26" fillId="0" borderId="24" xfId="516" applyNumberFormat="1" applyFont="1" applyFill="1" applyBorder="1"/>
    <xf numFmtId="168" fontId="28" fillId="0" borderId="24" xfId="489" applyNumberFormat="1" applyFont="1" applyFill="1" applyBorder="1"/>
    <xf numFmtId="10" fontId="28" fillId="0" borderId="24" xfId="489" applyNumberFormat="1" applyFont="1" applyFill="1" applyBorder="1"/>
    <xf numFmtId="166" fontId="26" fillId="0" borderId="6" xfId="355" applyNumberFormat="1" applyFont="1" applyFill="1" applyBorder="1" applyAlignment="1">
      <alignment horizontal="center" vertical="center" wrapText="1"/>
    </xf>
    <xf numFmtId="166" fontId="26" fillId="0" borderId="6" xfId="355" quotePrefix="1" applyNumberFormat="1" applyFont="1" applyFill="1" applyBorder="1" applyAlignment="1">
      <alignment horizontal="center" vertical="center" wrapText="1"/>
    </xf>
    <xf numFmtId="10" fontId="26" fillId="0" borderId="6" xfId="489" quotePrefix="1" applyNumberFormat="1" applyFont="1" applyFill="1" applyBorder="1" applyAlignment="1">
      <alignment horizontal="center" vertical="center" wrapText="1"/>
    </xf>
    <xf numFmtId="166" fontId="30" fillId="0" borderId="0" xfId="355" applyNumberFormat="1" applyFont="1" applyAlignment="1">
      <alignment horizontal="right"/>
    </xf>
    <xf numFmtId="166" fontId="30" fillId="0" borderId="14" xfId="355" applyNumberFormat="1" applyFont="1" applyFill="1" applyBorder="1" applyAlignment="1">
      <alignment horizontal="right"/>
    </xf>
    <xf numFmtId="166" fontId="46" fillId="0" borderId="14" xfId="355" applyNumberFormat="1" applyFont="1" applyFill="1" applyBorder="1" applyAlignment="1">
      <alignment horizontal="right"/>
    </xf>
    <xf numFmtId="166" fontId="30" fillId="0" borderId="0" xfId="355" applyNumberFormat="1" applyFont="1"/>
    <xf numFmtId="166" fontId="30" fillId="0" borderId="22" xfId="355" applyNumberFormat="1" applyFont="1" applyBorder="1" applyAlignment="1">
      <alignment horizontal="right"/>
    </xf>
    <xf numFmtId="166" fontId="46" fillId="0" borderId="30" xfId="355" applyNumberFormat="1" applyFont="1" applyFill="1" applyBorder="1" applyAlignment="1">
      <alignment horizontal="right"/>
    </xf>
    <xf numFmtId="166" fontId="21" fillId="0" borderId="0" xfId="355" applyNumberFormat="1" applyFont="1" applyFill="1"/>
    <xf numFmtId="43" fontId="46" fillId="0" borderId="22" xfId="355" applyFont="1" applyFill="1" applyBorder="1" applyAlignment="1">
      <alignment horizontal="center"/>
    </xf>
    <xf numFmtId="166" fontId="46" fillId="0" borderId="22" xfId="355" applyNumberFormat="1" applyFont="1" applyFill="1" applyBorder="1" applyAlignment="1">
      <alignment horizontal="center"/>
    </xf>
    <xf numFmtId="166" fontId="30" fillId="0" borderId="0" xfId="355" applyNumberFormat="1" applyFont="1" applyAlignment="1">
      <alignment horizontal="center" wrapText="1"/>
    </xf>
    <xf numFmtId="166" fontId="30" fillId="0" borderId="0" xfId="355" applyNumberFormat="1" applyFont="1" applyFill="1" applyAlignment="1">
      <alignment wrapText="1"/>
    </xf>
    <xf numFmtId="173" fontId="46" fillId="0" borderId="0" xfId="491" applyNumberFormat="1" applyFont="1" applyAlignment="1">
      <alignment horizontal="left"/>
    </xf>
    <xf numFmtId="166" fontId="21" fillId="0" borderId="0" xfId="355" applyNumberFormat="1" applyFont="1" applyAlignment="1">
      <alignment horizontal="right"/>
    </xf>
    <xf numFmtId="173" fontId="67" fillId="0" borderId="0" xfId="491" applyNumberFormat="1" applyFont="1" applyAlignment="1">
      <alignment horizontal="left"/>
    </xf>
    <xf numFmtId="173" fontId="30" fillId="0" borderId="0" xfId="488" applyNumberFormat="1" applyFont="1" applyAlignment="1">
      <alignment horizontal="left"/>
    </xf>
    <xf numFmtId="173" fontId="30" fillId="0" borderId="22" xfId="488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right"/>
    </xf>
    <xf numFmtId="173" fontId="46" fillId="0" borderId="0" xfId="488" applyNumberFormat="1" applyFont="1" applyAlignment="1">
      <alignment horizontal="left"/>
    </xf>
    <xf numFmtId="166" fontId="30" fillId="0" borderId="28" xfId="355" applyNumberFormat="1" applyFont="1" applyBorder="1" applyAlignment="1">
      <alignment horizontal="right"/>
    </xf>
    <xf numFmtId="173" fontId="30" fillId="0" borderId="0" xfId="0" applyNumberFormat="1" applyFont="1" applyAlignment="1">
      <alignment horizontal="left"/>
    </xf>
    <xf numFmtId="0" fontId="21" fillId="0" borderId="0" xfId="0" applyFont="1"/>
    <xf numFmtId="166" fontId="46" fillId="0" borderId="0" xfId="355" applyNumberFormat="1" applyFont="1" applyAlignment="1">
      <alignment horizontal="left"/>
    </xf>
    <xf numFmtId="166" fontId="67" fillId="0" borderId="0" xfId="355" applyNumberFormat="1" applyFont="1" applyAlignment="1">
      <alignment horizontal="left"/>
    </xf>
    <xf numFmtId="166" fontId="30" fillId="0" borderId="0" xfId="355" applyNumberFormat="1" applyFont="1" applyAlignment="1">
      <alignment horizontal="left"/>
    </xf>
    <xf numFmtId="166" fontId="30" fillId="0" borderId="22" xfId="355" applyNumberFormat="1" applyFont="1" applyBorder="1" applyAlignment="1">
      <alignment horizontal="left"/>
    </xf>
    <xf numFmtId="166" fontId="46" fillId="0" borderId="28" xfId="355" applyNumberFormat="1" applyFont="1" applyBorder="1" applyAlignment="1">
      <alignment horizontal="left"/>
    </xf>
    <xf numFmtId="166" fontId="30" fillId="0" borderId="17" xfId="355" applyNumberFormat="1" applyFont="1" applyBorder="1" applyAlignment="1">
      <alignment horizontal="left"/>
    </xf>
    <xf numFmtId="166" fontId="30" fillId="0" borderId="28" xfId="355" applyNumberFormat="1" applyFont="1" applyBorder="1" applyAlignment="1">
      <alignment horizontal="left"/>
    </xf>
    <xf numFmtId="166" fontId="30" fillId="0" borderId="0" xfId="355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left"/>
    </xf>
    <xf numFmtId="166" fontId="30" fillId="0" borderId="28" xfId="355" applyNumberFormat="1" applyFont="1" applyFill="1" applyBorder="1" applyAlignment="1">
      <alignment horizontal="right"/>
    </xf>
    <xf numFmtId="166" fontId="46" fillId="0" borderId="0" xfId="355" applyNumberFormat="1" applyFont="1" applyFill="1" applyBorder="1" applyAlignment="1">
      <alignment horizontal="right"/>
    </xf>
    <xf numFmtId="173" fontId="85" fillId="0" borderId="0" xfId="0" applyNumberFormat="1" applyFont="1" applyAlignment="1">
      <alignment horizontal="right"/>
    </xf>
    <xf numFmtId="166" fontId="30" fillId="0" borderId="0" xfId="355" applyNumberFormat="1" applyFont="1" applyBorder="1" applyAlignment="1">
      <alignment horizontal="right"/>
    </xf>
    <xf numFmtId="173" fontId="85" fillId="0" borderId="0" xfId="856" applyNumberFormat="1" applyFont="1" applyAlignment="1">
      <alignment horizontal="right"/>
    </xf>
    <xf numFmtId="173" fontId="85" fillId="0" borderId="14" xfId="856" applyNumberFormat="1" applyFont="1" applyBorder="1" applyAlignment="1">
      <alignment horizontal="right"/>
    </xf>
    <xf numFmtId="173" fontId="85" fillId="0" borderId="22" xfId="856" applyNumberFormat="1" applyFont="1" applyBorder="1" applyAlignment="1">
      <alignment horizontal="right"/>
    </xf>
    <xf numFmtId="173" fontId="86" fillId="0" borderId="14" xfId="0" applyNumberFormat="1" applyFont="1" applyFill="1" applyBorder="1" applyAlignment="1">
      <alignment horizontal="right"/>
    </xf>
    <xf numFmtId="173" fontId="87" fillId="0" borderId="14" xfId="0" applyNumberFormat="1" applyFont="1" applyFill="1" applyBorder="1" applyAlignment="1">
      <alignment horizontal="right"/>
    </xf>
    <xf numFmtId="173" fontId="85" fillId="0" borderId="22" xfId="0" applyNumberFormat="1" applyFont="1" applyBorder="1" applyAlignment="1">
      <alignment horizontal="right"/>
    </xf>
    <xf numFmtId="173" fontId="87" fillId="0" borderId="30" xfId="0" applyNumberFormat="1" applyFont="1" applyFill="1" applyBorder="1" applyAlignment="1">
      <alignment horizontal="right"/>
    </xf>
    <xf numFmtId="173" fontId="85" fillId="0" borderId="31" xfId="0" applyNumberFormat="1" applyFont="1" applyBorder="1" applyAlignment="1">
      <alignment horizontal="right"/>
    </xf>
    <xf numFmtId="166" fontId="46" fillId="0" borderId="28" xfId="355" applyNumberFormat="1" applyFont="1" applyBorder="1" applyAlignment="1">
      <alignment horizontal="right"/>
    </xf>
    <xf numFmtId="43" fontId="26" fillId="0" borderId="19" xfId="355" applyFont="1" applyFill="1" applyBorder="1"/>
    <xf numFmtId="166" fontId="30" fillId="0" borderId="17" xfId="355" applyNumberFormat="1" applyFont="1" applyBorder="1" applyAlignment="1">
      <alignment horizontal="right"/>
    </xf>
    <xf numFmtId="0" fontId="23" fillId="0" borderId="0" xfId="0" applyFont="1" applyFill="1" applyAlignment="1">
      <alignment horizontal="centerContinuous"/>
    </xf>
    <xf numFmtId="0" fontId="0" fillId="0" borderId="0" xfId="0"/>
    <xf numFmtId="10" fontId="20" fillId="0" borderId="29" xfId="516" applyNumberFormat="1" applyFont="1" applyFill="1" applyBorder="1"/>
    <xf numFmtId="10" fontId="20" fillId="0" borderId="21" xfId="516" applyNumberFormat="1" applyFont="1" applyFill="1" applyBorder="1"/>
    <xf numFmtId="10" fontId="20" fillId="0" borderId="26" xfId="516" applyNumberFormat="1" applyFont="1" applyFill="1" applyBorder="1"/>
    <xf numFmtId="10" fontId="20" fillId="0" borderId="25" xfId="516" applyNumberFormat="1" applyFont="1" applyFill="1" applyBorder="1"/>
    <xf numFmtId="10" fontId="20" fillId="0" borderId="27" xfId="516" applyNumberFormat="1" applyFont="1" applyFill="1" applyBorder="1"/>
    <xf numFmtId="10" fontId="20" fillId="0" borderId="20" xfId="516" applyNumberFormat="1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489" applyFont="1" applyFill="1" applyAlignment="1">
      <alignment horizontal="center" vertical="center"/>
    </xf>
    <xf numFmtId="0" fontId="24" fillId="0" borderId="0" xfId="489" applyFont="1" applyFill="1" applyAlignment="1">
      <alignment horizontal="center"/>
    </xf>
    <xf numFmtId="0" fontId="25" fillId="0" borderId="22" xfId="0" applyFont="1" applyBorder="1" applyAlignment="1">
      <alignment horizontal="center" vertical="center"/>
    </xf>
  </cellXfs>
  <cellStyles count="1919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 6" xfId="1846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30" xfId="184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 6" xfId="1844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30" xfId="1851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 6" xfId="1867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30" xfId="1855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 6" xfId="1860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30" xfId="1858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 6" xfId="1853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30" xfId="1862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 6" xfId="1868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30" xfId="1865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 6" xfId="186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30" xfId="1849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 6" xfId="1870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30" xfId="185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 6" xfId="187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30" xfId="1856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 6" xfId="1872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30" xfId="1859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 6" xfId="1873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30" xfId="1863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 6" xfId="1874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30" xfId="1866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89" xfId="1847"/>
    <cellStyle name="Accent1 9" xfId="233"/>
    <cellStyle name="Accent1 90" xfId="1909"/>
    <cellStyle name="Accent1 91" xfId="1898"/>
    <cellStyle name="Accent1 92" xfId="1908"/>
    <cellStyle name="Accent1 93" xfId="1905"/>
    <cellStyle name="Accent1 94" xfId="1881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89" xfId="1850"/>
    <cellStyle name="Accent2 9" xfId="250"/>
    <cellStyle name="Accent2 90" xfId="1906"/>
    <cellStyle name="Accent2 91" xfId="1895"/>
    <cellStyle name="Accent2 92" xfId="1890"/>
    <cellStyle name="Accent2 93" xfId="1907"/>
    <cellStyle name="Accent2 94" xfId="1877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89" xfId="1854"/>
    <cellStyle name="Accent3 9" xfId="267"/>
    <cellStyle name="Accent3 90" xfId="1903"/>
    <cellStyle name="Accent3 91" xfId="1904"/>
    <cellStyle name="Accent3 92" xfId="1899"/>
    <cellStyle name="Accent3 93" xfId="1884"/>
    <cellStyle name="Accent3 94" xfId="1893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89" xfId="1857"/>
    <cellStyle name="Accent4 9" xfId="284"/>
    <cellStyle name="Accent4 90" xfId="1901"/>
    <cellStyle name="Accent4 91" xfId="1900"/>
    <cellStyle name="Accent4 92" xfId="1902"/>
    <cellStyle name="Accent4 93" xfId="1883"/>
    <cellStyle name="Accent4 94" xfId="1882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89" xfId="1861"/>
    <cellStyle name="Accent5 9" xfId="301"/>
    <cellStyle name="Accent5 90" xfId="1897"/>
    <cellStyle name="Accent5 91" xfId="1894"/>
    <cellStyle name="Accent5 92" xfId="1888"/>
    <cellStyle name="Accent5 93" xfId="1880"/>
    <cellStyle name="Accent5 94" xfId="1876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89" xfId="1864"/>
    <cellStyle name="Accent6 9" xfId="318"/>
    <cellStyle name="Accent6 90" xfId="1896"/>
    <cellStyle name="Accent6 91" xfId="1892"/>
    <cellStyle name="Accent6 92" xfId="1886"/>
    <cellStyle name="Accent6 93" xfId="1878"/>
    <cellStyle name="Accent6 94" xfId="1875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89" xfId="1843"/>
    <cellStyle name="Input 9" xfId="451"/>
    <cellStyle name="Input 90" xfId="1914"/>
    <cellStyle name="Input 91" xfId="1916"/>
    <cellStyle name="Input 92" xfId="1913"/>
    <cellStyle name="Input 93" xfId="1887"/>
    <cellStyle name="Input 94" xfId="1910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 6" xfId="1889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83" xfId="1841"/>
    <cellStyle name="Normal 84" xfId="1842"/>
    <cellStyle name="Normal 85" xfId="1917"/>
    <cellStyle name="Normal 86" xfId="1911"/>
    <cellStyle name="Normal 87" xfId="1912"/>
    <cellStyle name="Normal 88" xfId="1915"/>
    <cellStyle name="Normal 89" xfId="1885"/>
    <cellStyle name="Normal 9" xfId="484"/>
    <cellStyle name="Normal 9 2" xfId="1249"/>
    <cellStyle name="Normal 90" xfId="1879"/>
    <cellStyle name="Normal 91" xfId="1918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 6" xfId="1891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31" xfId="184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>
      <selection activeCell="A15" sqref="A15"/>
    </sheetView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15"/>
  </cols>
  <sheetData>
    <row r="1" spans="1:6" ht="18" customHeight="1" x14ac:dyDescent="0.25">
      <c r="A1" s="1" t="s">
        <v>409</v>
      </c>
      <c r="B1" s="2"/>
      <c r="C1" s="2"/>
      <c r="D1" s="2"/>
    </row>
    <row r="2" spans="1:6" ht="18" customHeight="1" x14ac:dyDescent="0.25">
      <c r="A2" s="1" t="s">
        <v>410</v>
      </c>
      <c r="B2" s="2"/>
      <c r="C2" s="2"/>
      <c r="D2" s="2"/>
    </row>
    <row r="3" spans="1:6" ht="18" customHeight="1" x14ac:dyDescent="0.25">
      <c r="A3" s="253" t="s">
        <v>674</v>
      </c>
      <c r="B3" s="253"/>
      <c r="C3" s="253"/>
      <c r="D3" s="253"/>
    </row>
    <row r="4" spans="1:6" ht="12" customHeight="1" x14ac:dyDescent="0.25">
      <c r="B4" s="2"/>
      <c r="C4" s="2"/>
      <c r="D4" s="2"/>
    </row>
    <row r="5" spans="1:6" ht="18" customHeight="1" x14ac:dyDescent="0.25">
      <c r="A5" s="254" t="s">
        <v>673</v>
      </c>
      <c r="B5" s="254"/>
      <c r="C5" s="254"/>
      <c r="D5" s="254"/>
      <c r="E5" s="152"/>
      <c r="F5" s="152"/>
    </row>
    <row r="6" spans="1:6" ht="18" customHeight="1" x14ac:dyDescent="0.25">
      <c r="A6" s="152"/>
      <c r="B6" s="152"/>
      <c r="C6" s="152"/>
      <c r="D6" s="152"/>
      <c r="E6" s="152"/>
      <c r="F6" s="152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x14ac:dyDescent="0.25">
      <c r="A8" s="19" t="s">
        <v>444</v>
      </c>
      <c r="B8" s="11"/>
      <c r="C8" s="11"/>
      <c r="D8" s="12"/>
      <c r="E8" s="15"/>
    </row>
    <row r="9" spans="1:6" ht="18" customHeight="1" x14ac:dyDescent="0.25">
      <c r="A9" s="20" t="s">
        <v>414</v>
      </c>
      <c r="B9" s="140">
        <v>167203826.43999901</v>
      </c>
      <c r="C9" s="140">
        <v>98444832.179999903</v>
      </c>
      <c r="D9" s="141">
        <f>SUM(B9:C9)</f>
        <v>265648658.61999893</v>
      </c>
      <c r="E9" s="15"/>
    </row>
    <row r="10" spans="1:6" ht="18" customHeight="1" x14ac:dyDescent="0.25">
      <c r="A10" s="20" t="s">
        <v>415</v>
      </c>
      <c r="B10" s="33">
        <v>39654.620000000003</v>
      </c>
      <c r="C10" s="33">
        <v>0</v>
      </c>
      <c r="D10" s="12">
        <f>SUM(B10:C10)</f>
        <v>39654.620000000003</v>
      </c>
      <c r="E10" s="15"/>
    </row>
    <row r="11" spans="1:6" ht="18" customHeight="1" x14ac:dyDescent="0.25">
      <c r="A11" s="20" t="s">
        <v>416</v>
      </c>
      <c r="B11" s="33">
        <v>4952944.41</v>
      </c>
      <c r="C11" s="33">
        <v>0</v>
      </c>
      <c r="D11" s="12">
        <f>SUM(B11:C11)</f>
        <v>4952944.41</v>
      </c>
      <c r="E11" s="15"/>
    </row>
    <row r="12" spans="1:6" ht="18" customHeight="1" x14ac:dyDescent="0.25">
      <c r="A12" s="20" t="s">
        <v>417</v>
      </c>
      <c r="B12" s="39">
        <v>15209482.539999999</v>
      </c>
      <c r="C12" s="35">
        <v>15336656.85</v>
      </c>
      <c r="D12" s="13">
        <f>SUM(B12:C12)</f>
        <v>30546139.390000001</v>
      </c>
      <c r="E12" s="15"/>
    </row>
    <row r="13" spans="1:6" ht="18" customHeight="1" x14ac:dyDescent="0.25">
      <c r="A13" s="20" t="s">
        <v>418</v>
      </c>
      <c r="B13" s="142">
        <f>SUM(B9:B12)</f>
        <v>187405908.00999901</v>
      </c>
      <c r="C13" s="142">
        <f>SUM(C9:C12)</f>
        <v>113781489.0299999</v>
      </c>
      <c r="D13" s="141">
        <f>SUM(D9:D12)</f>
        <v>301187397.03999895</v>
      </c>
      <c r="E13" s="15"/>
    </row>
    <row r="14" spans="1:6" ht="18" customHeight="1" x14ac:dyDescent="0.25">
      <c r="A14" s="19" t="s">
        <v>419</v>
      </c>
      <c r="B14" s="11"/>
      <c r="C14" s="11"/>
      <c r="D14" s="12"/>
      <c r="E14" s="15"/>
    </row>
    <row r="15" spans="1:6" ht="18" customHeight="1" x14ac:dyDescent="0.25">
      <c r="A15" s="19" t="s">
        <v>445</v>
      </c>
      <c r="B15" s="11"/>
      <c r="C15" s="11"/>
      <c r="D15" s="12"/>
      <c r="E15" s="15"/>
    </row>
    <row r="16" spans="1:6" ht="18" customHeight="1" x14ac:dyDescent="0.25">
      <c r="A16" s="19" t="s">
        <v>420</v>
      </c>
      <c r="B16" s="11"/>
      <c r="C16" s="11"/>
      <c r="D16" s="12"/>
      <c r="E16" s="15"/>
    </row>
    <row r="17" spans="1:5" ht="18" customHeight="1" x14ac:dyDescent="0.25">
      <c r="A17" s="19" t="s">
        <v>446</v>
      </c>
      <c r="B17" s="11"/>
      <c r="C17" s="11"/>
      <c r="D17" s="12"/>
      <c r="E17" s="15"/>
    </row>
    <row r="18" spans="1:5" ht="18" customHeight="1" x14ac:dyDescent="0.25">
      <c r="A18" s="20" t="s">
        <v>421</v>
      </c>
      <c r="B18" s="140">
        <v>11605461.859999999</v>
      </c>
      <c r="C18" s="140">
        <v>0</v>
      </c>
      <c r="D18" s="141">
        <f>B18+C18</f>
        <v>11605461.859999999</v>
      </c>
      <c r="E18" s="15"/>
    </row>
    <row r="19" spans="1:5" ht="18" customHeight="1" x14ac:dyDescent="0.25">
      <c r="A19" s="20" t="s">
        <v>422</v>
      </c>
      <c r="B19" s="33">
        <v>44416118.8699999</v>
      </c>
      <c r="C19" s="33">
        <v>47794251.029999897</v>
      </c>
      <c r="D19" s="41">
        <f>B19+C19</f>
        <v>92210369.899999797</v>
      </c>
      <c r="E19" s="15"/>
    </row>
    <row r="20" spans="1:5" ht="18" customHeight="1" x14ac:dyDescent="0.25">
      <c r="A20" s="20" t="s">
        <v>423</v>
      </c>
      <c r="B20" s="33">
        <v>8605169.5299999993</v>
      </c>
      <c r="C20" s="33">
        <v>0</v>
      </c>
      <c r="D20" s="41">
        <f>B20+C20</f>
        <v>8605169.5299999993</v>
      </c>
      <c r="E20" s="15"/>
    </row>
    <row r="21" spans="1:5" ht="18" customHeight="1" x14ac:dyDescent="0.25">
      <c r="A21" s="20" t="s">
        <v>424</v>
      </c>
      <c r="B21" s="39">
        <v>-13222337.1</v>
      </c>
      <c r="C21" s="35">
        <v>0</v>
      </c>
      <c r="D21" s="47">
        <f>B21+C21</f>
        <v>-13222337.1</v>
      </c>
      <c r="E21" s="15"/>
    </row>
    <row r="22" spans="1:5" ht="18" customHeight="1" x14ac:dyDescent="0.25">
      <c r="A22" s="20" t="s">
        <v>425</v>
      </c>
      <c r="B22" s="142">
        <f>SUM(B18:B21)</f>
        <v>51404413.1599999</v>
      </c>
      <c r="C22" s="142">
        <f>SUM(C18:C21)</f>
        <v>47794251.029999897</v>
      </c>
      <c r="D22" s="141">
        <f>SUM(D18:D21)</f>
        <v>99198664.189999804</v>
      </c>
      <c r="E22" s="15"/>
    </row>
    <row r="23" spans="1:5" ht="18" customHeight="1" x14ac:dyDescent="0.25">
      <c r="A23" s="7" t="s">
        <v>426</v>
      </c>
      <c r="B23" s="8"/>
      <c r="C23" s="8"/>
      <c r="D23" s="9"/>
    </row>
    <row r="24" spans="1:5" ht="18" customHeight="1" x14ac:dyDescent="0.25">
      <c r="A24" s="20" t="s">
        <v>427</v>
      </c>
      <c r="B24" s="140">
        <v>8798897.9799999893</v>
      </c>
      <c r="C24" s="140">
        <v>146092.97</v>
      </c>
      <c r="D24" s="141">
        <f t="shared" ref="D24:D38" si="0">B24+C24</f>
        <v>8944990.9499999899</v>
      </c>
      <c r="E24" s="15"/>
    </row>
    <row r="25" spans="1:5" ht="18" customHeight="1" x14ac:dyDescent="0.25">
      <c r="A25" s="20" t="s">
        <v>428</v>
      </c>
      <c r="B25" s="40">
        <v>1576220.78999999</v>
      </c>
      <c r="C25" s="40">
        <v>0</v>
      </c>
      <c r="D25" s="41">
        <f t="shared" si="0"/>
        <v>1576220.78999999</v>
      </c>
      <c r="E25" s="15"/>
    </row>
    <row r="26" spans="1:5" ht="18" customHeight="1" x14ac:dyDescent="0.25">
      <c r="A26" s="20" t="s">
        <v>429</v>
      </c>
      <c r="B26" s="40">
        <v>6146775.77999999</v>
      </c>
      <c r="C26" s="40">
        <v>3749129.92</v>
      </c>
      <c r="D26" s="41">
        <f t="shared" si="0"/>
        <v>9895905.6999999899</v>
      </c>
      <c r="E26" s="15"/>
    </row>
    <row r="27" spans="1:5" ht="18" customHeight="1" x14ac:dyDescent="0.25">
      <c r="A27" s="20" t="s">
        <v>430</v>
      </c>
      <c r="B27" s="40">
        <v>4373306.1656879997</v>
      </c>
      <c r="C27" s="40">
        <v>2622477.8743119901</v>
      </c>
      <c r="D27" s="41">
        <f t="shared" si="0"/>
        <v>6995784.0399999898</v>
      </c>
      <c r="E27" s="15"/>
    </row>
    <row r="28" spans="1:5" ht="18" customHeight="1" x14ac:dyDescent="0.25">
      <c r="A28" s="20" t="s">
        <v>431</v>
      </c>
      <c r="B28" s="40">
        <v>1401347.1014099999</v>
      </c>
      <c r="C28" s="40">
        <v>586478.90859000001</v>
      </c>
      <c r="D28" s="41">
        <f t="shared" si="0"/>
        <v>1987826.0099999998</v>
      </c>
      <c r="E28" s="15"/>
    </row>
    <row r="29" spans="1:5" ht="18" customHeight="1" x14ac:dyDescent="0.25">
      <c r="A29" s="20" t="s">
        <v>432</v>
      </c>
      <c r="B29" s="40">
        <v>8361460.25</v>
      </c>
      <c r="C29" s="40">
        <v>1023672.89</v>
      </c>
      <c r="D29" s="41">
        <f t="shared" si="0"/>
        <v>9385133.1400000006</v>
      </c>
      <c r="E29" s="15"/>
    </row>
    <row r="30" spans="1:5" ht="18" customHeight="1" x14ac:dyDescent="0.25">
      <c r="A30" s="20" t="s">
        <v>433</v>
      </c>
      <c r="B30" s="40">
        <v>9964217.1465450004</v>
      </c>
      <c r="C30" s="40">
        <v>4257456.8434549998</v>
      </c>
      <c r="D30" s="41">
        <f t="shared" si="0"/>
        <v>14221673.99</v>
      </c>
      <c r="E30" s="15"/>
    </row>
    <row r="31" spans="1:5" ht="18" customHeight="1" x14ac:dyDescent="0.25">
      <c r="A31" s="20" t="s">
        <v>434</v>
      </c>
      <c r="B31" s="40">
        <v>21431621.0059749</v>
      </c>
      <c r="C31" s="40">
        <v>9588034.384025</v>
      </c>
      <c r="D31" s="41">
        <f t="shared" si="0"/>
        <v>31019655.3899999</v>
      </c>
      <c r="E31" s="15"/>
    </row>
    <row r="32" spans="1:5" ht="18" customHeight="1" x14ac:dyDescent="0.25">
      <c r="A32" s="20" t="s">
        <v>435</v>
      </c>
      <c r="B32" s="40">
        <v>3762542.747285</v>
      </c>
      <c r="C32" s="40">
        <v>977318.72271500004</v>
      </c>
      <c r="D32" s="41">
        <f t="shared" si="0"/>
        <v>4739861.47</v>
      </c>
      <c r="E32" s="15"/>
    </row>
    <row r="33" spans="1:5" ht="18" customHeight="1" x14ac:dyDescent="0.25">
      <c r="A33" s="20" t="s">
        <v>436</v>
      </c>
      <c r="B33" s="40">
        <v>1717072.18</v>
      </c>
      <c r="C33" s="40">
        <v>0</v>
      </c>
      <c r="D33" s="41">
        <f t="shared" si="0"/>
        <v>1717072.18</v>
      </c>
      <c r="E33" s="15"/>
    </row>
    <row r="34" spans="1:5" ht="18" customHeight="1" x14ac:dyDescent="0.25">
      <c r="A34" s="10" t="s">
        <v>437</v>
      </c>
      <c r="B34" s="40">
        <v>-2008835.82</v>
      </c>
      <c r="C34" s="40">
        <v>-3780.85</v>
      </c>
      <c r="D34" s="36">
        <f t="shared" si="0"/>
        <v>-2012616.6700000002</v>
      </c>
    </row>
    <row r="35" spans="1:5" ht="18" customHeight="1" x14ac:dyDescent="0.25">
      <c r="A35" s="20" t="s">
        <v>104</v>
      </c>
      <c r="B35" s="40">
        <v>-10651600.15</v>
      </c>
      <c r="C35" s="40">
        <v>0</v>
      </c>
      <c r="D35" s="36">
        <f t="shared" si="0"/>
        <v>-10651600.15</v>
      </c>
    </row>
    <row r="36" spans="1:5" ht="18" customHeight="1" x14ac:dyDescent="0.25">
      <c r="A36" s="10" t="s">
        <v>439</v>
      </c>
      <c r="B36" s="40">
        <v>18733745.187380001</v>
      </c>
      <c r="C36" s="40">
        <v>11317262.93262</v>
      </c>
      <c r="D36" s="36">
        <f t="shared" si="0"/>
        <v>30051008.120000001</v>
      </c>
    </row>
    <row r="37" spans="1:5" ht="18" customHeight="1" x14ac:dyDescent="0.25">
      <c r="A37" s="10" t="s">
        <v>440</v>
      </c>
      <c r="B37" s="40">
        <v>0</v>
      </c>
      <c r="C37" s="40">
        <v>0</v>
      </c>
      <c r="D37" s="36">
        <f t="shared" si="0"/>
        <v>0</v>
      </c>
    </row>
    <row r="38" spans="1:5" ht="18" customHeight="1" x14ac:dyDescent="0.25">
      <c r="A38" s="10" t="s">
        <v>441</v>
      </c>
      <c r="B38" s="50">
        <v>18929869.489999998</v>
      </c>
      <c r="C38" s="49">
        <v>11233018.949999999</v>
      </c>
      <c r="D38" s="37">
        <f t="shared" si="0"/>
        <v>30162888.439999998</v>
      </c>
    </row>
    <row r="39" spans="1:5" ht="18" customHeight="1" x14ac:dyDescent="0.25">
      <c r="A39" s="7" t="s">
        <v>442</v>
      </c>
      <c r="B39" s="142">
        <f>SUM(B22:B38)</f>
        <v>143941053.01428276</v>
      </c>
      <c r="C39" s="142">
        <f>SUM(C22:C38)</f>
        <v>93291414.575716898</v>
      </c>
      <c r="D39" s="141">
        <f>SUM(D22:D38)</f>
        <v>237232467.58999968</v>
      </c>
    </row>
    <row r="40" spans="1:5" ht="18" customHeight="1" x14ac:dyDescent="0.25">
      <c r="A40" s="10"/>
      <c r="B40" s="8"/>
      <c r="C40" s="8"/>
      <c r="D40" s="9"/>
    </row>
    <row r="41" spans="1:5" ht="18" customHeight="1" x14ac:dyDescent="0.55000000000000004">
      <c r="A41" s="14" t="s">
        <v>443</v>
      </c>
      <c r="B41" s="143">
        <f>B13-B39</f>
        <v>43464854.995716244</v>
      </c>
      <c r="C41" s="143">
        <f>C13-C39</f>
        <v>20490074.454282999</v>
      </c>
      <c r="D41" s="144">
        <f>D13-D39</f>
        <v>63954929.449999273</v>
      </c>
    </row>
    <row r="42" spans="1:5" ht="18" customHeight="1" x14ac:dyDescent="0.25">
      <c r="A42" s="148"/>
      <c r="B42" s="155"/>
      <c r="C42" s="155"/>
      <c r="D42" s="13"/>
      <c r="E42" s="15"/>
    </row>
    <row r="44" spans="1:5" ht="18" customHeight="1" x14ac:dyDescent="0.25">
      <c r="A44" s="15"/>
      <c r="B44" s="16"/>
    </row>
    <row r="46" spans="1:5" ht="18" customHeight="1" x14ac:dyDescent="0.25">
      <c r="B46" s="17"/>
      <c r="C46" s="17"/>
      <c r="D46" s="17"/>
    </row>
  </sheetData>
  <mergeCells count="2">
    <mergeCell ref="A3:D3"/>
    <mergeCell ref="A5:D5"/>
  </mergeCells>
  <phoneticPr fontId="21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>
      <selection activeCell="A15" sqref="A15"/>
    </sheetView>
  </sheetViews>
  <sheetFormatPr defaultRowHeight="18" customHeight="1" x14ac:dyDescent="0.25"/>
  <cols>
    <col min="1" max="1" width="39" customWidth="1"/>
    <col min="2" max="2" width="16.88671875" style="15" bestFit="1" customWidth="1"/>
    <col min="3" max="3" width="14.5546875" style="15" customWidth="1"/>
    <col min="4" max="5" width="14.109375" style="15" customWidth="1"/>
    <col min="6" max="6" width="17.5546875" style="15" customWidth="1"/>
    <col min="7" max="7" width="9.109375" style="15"/>
    <col min="8" max="8" width="32.44140625" style="15" customWidth="1"/>
    <col min="9" max="10" width="9.109375" style="15"/>
  </cols>
  <sheetData>
    <row r="1" spans="1:7" ht="18" customHeight="1" x14ac:dyDescent="0.25">
      <c r="A1" s="1" t="s">
        <v>409</v>
      </c>
      <c r="B1" s="25"/>
      <c r="C1" s="25"/>
      <c r="D1" s="25"/>
      <c r="E1" s="25"/>
      <c r="F1" s="25"/>
    </row>
    <row r="2" spans="1:7" ht="18" customHeight="1" x14ac:dyDescent="0.25">
      <c r="A2" s="1" t="s">
        <v>454</v>
      </c>
      <c r="B2" s="25"/>
      <c r="C2" s="25"/>
      <c r="D2" s="25"/>
      <c r="E2" s="25"/>
      <c r="F2" s="25"/>
    </row>
    <row r="3" spans="1:7" ht="18" customHeight="1" x14ac:dyDescent="0.25">
      <c r="A3" s="1" t="str">
        <f>Allocated!A3</f>
        <v>FOR THE MONTH ENDED FEBRUARY 28, 2015</v>
      </c>
      <c r="B3" s="25"/>
      <c r="C3" s="25"/>
      <c r="D3" s="25"/>
      <c r="E3" s="25"/>
      <c r="F3" s="25"/>
    </row>
    <row r="4" spans="1:7" ht="12" customHeight="1" x14ac:dyDescent="0.25"/>
    <row r="5" spans="1:7" ht="18" customHeight="1" x14ac:dyDescent="0.25">
      <c r="A5" s="3"/>
      <c r="B5" s="42" t="s">
        <v>411</v>
      </c>
      <c r="C5" s="42" t="s">
        <v>412</v>
      </c>
      <c r="D5" s="42" t="s">
        <v>447</v>
      </c>
      <c r="E5" s="42" t="s">
        <v>455</v>
      </c>
      <c r="F5" s="43" t="s">
        <v>413</v>
      </c>
    </row>
    <row r="6" spans="1:7" ht="18" customHeight="1" x14ac:dyDescent="0.25">
      <c r="A6" s="21" t="s">
        <v>448</v>
      </c>
      <c r="B6" s="44"/>
      <c r="C6" s="44"/>
      <c r="D6" s="44"/>
      <c r="E6" s="44"/>
      <c r="F6" s="45"/>
    </row>
    <row r="7" spans="1:7" ht="18" customHeight="1" x14ac:dyDescent="0.25">
      <c r="A7" s="7" t="s">
        <v>444</v>
      </c>
      <c r="B7" s="11"/>
      <c r="C7" s="11"/>
      <c r="D7" s="11"/>
      <c r="E7" s="11"/>
      <c r="F7" s="12"/>
    </row>
    <row r="8" spans="1:7" ht="18" customHeight="1" x14ac:dyDescent="0.25">
      <c r="A8" s="10" t="s">
        <v>414</v>
      </c>
      <c r="B8" s="142">
        <v>167203826.43999901</v>
      </c>
      <c r="C8" s="142">
        <v>98444832.179999903</v>
      </c>
      <c r="D8" s="142">
        <v>0</v>
      </c>
      <c r="E8" s="142">
        <v>0</v>
      </c>
      <c r="F8" s="141">
        <f>SUM(B8:E8)</f>
        <v>265648658.61999893</v>
      </c>
      <c r="G8" s="31"/>
    </row>
    <row r="9" spans="1:7" ht="18" customHeight="1" x14ac:dyDescent="0.25">
      <c r="A9" s="10" t="s">
        <v>415</v>
      </c>
      <c r="B9" s="34">
        <v>39654.620000000003</v>
      </c>
      <c r="C9" s="34">
        <v>0</v>
      </c>
      <c r="D9" s="34">
        <v>0</v>
      </c>
      <c r="E9" s="34">
        <v>0</v>
      </c>
      <c r="F9" s="41">
        <f>SUM(B9:E9)</f>
        <v>39654.620000000003</v>
      </c>
      <c r="G9" s="31"/>
    </row>
    <row r="10" spans="1:7" ht="18" customHeight="1" x14ac:dyDescent="0.25">
      <c r="A10" s="10" t="s">
        <v>416</v>
      </c>
      <c r="B10" s="34">
        <v>4952944.41</v>
      </c>
      <c r="C10" s="34">
        <v>0</v>
      </c>
      <c r="D10" s="34">
        <v>0</v>
      </c>
      <c r="E10" s="34">
        <v>0</v>
      </c>
      <c r="F10" s="41">
        <f>SUM(B10:E10)</f>
        <v>4952944.41</v>
      </c>
      <c r="G10" s="31"/>
    </row>
    <row r="11" spans="1:7" ht="18" customHeight="1" x14ac:dyDescent="0.25">
      <c r="A11" s="10" t="s">
        <v>417</v>
      </c>
      <c r="B11" s="39">
        <v>15209482.539999999</v>
      </c>
      <c r="C11" s="35">
        <v>15336656.85</v>
      </c>
      <c r="D11" s="35">
        <v>0</v>
      </c>
      <c r="E11" s="35">
        <v>0</v>
      </c>
      <c r="F11" s="47">
        <f>SUM(B11:E11)</f>
        <v>30546139.390000001</v>
      </c>
      <c r="G11" s="31"/>
    </row>
    <row r="12" spans="1:7" ht="18" customHeight="1" x14ac:dyDescent="0.25">
      <c r="A12" s="10" t="s">
        <v>418</v>
      </c>
      <c r="B12" s="142">
        <f>SUM(B8:B11)</f>
        <v>187405908.00999901</v>
      </c>
      <c r="C12" s="142">
        <f>SUM(C8:C11)</f>
        <v>113781489.0299999</v>
      </c>
      <c r="D12" s="142">
        <f>SUM(D8:D11)</f>
        <v>0</v>
      </c>
      <c r="E12" s="142">
        <f>SUM(E8:E11)</f>
        <v>0</v>
      </c>
      <c r="F12" s="141">
        <f>SUM(F8:F11)</f>
        <v>301187397.03999895</v>
      </c>
      <c r="G12" s="31"/>
    </row>
    <row r="13" spans="1:7" ht="18" customHeight="1" x14ac:dyDescent="0.25">
      <c r="A13" s="7" t="s">
        <v>419</v>
      </c>
      <c r="B13" s="11"/>
      <c r="C13" s="11"/>
      <c r="D13" s="11"/>
      <c r="E13" s="11"/>
      <c r="F13" s="12"/>
      <c r="G13" s="31"/>
    </row>
    <row r="14" spans="1:7" ht="18" customHeight="1" x14ac:dyDescent="0.25">
      <c r="A14" s="7" t="s">
        <v>445</v>
      </c>
      <c r="B14" s="11"/>
      <c r="C14" s="11"/>
      <c r="D14" s="11"/>
      <c r="E14" s="11"/>
      <c r="F14" s="12"/>
      <c r="G14" s="31"/>
    </row>
    <row r="15" spans="1:7" ht="18" customHeight="1" x14ac:dyDescent="0.25">
      <c r="A15" s="7" t="s">
        <v>420</v>
      </c>
      <c r="B15" s="11"/>
      <c r="C15" s="11"/>
      <c r="D15" s="11"/>
      <c r="E15" s="11"/>
      <c r="F15" s="12"/>
      <c r="G15" s="31"/>
    </row>
    <row r="16" spans="1:7" ht="18" customHeight="1" x14ac:dyDescent="0.25">
      <c r="A16" s="7" t="s">
        <v>446</v>
      </c>
      <c r="B16" s="11"/>
      <c r="C16" s="11"/>
      <c r="D16" s="11"/>
      <c r="E16" s="11"/>
      <c r="F16" s="12"/>
      <c r="G16" s="31"/>
    </row>
    <row r="17" spans="1:7" ht="18" customHeight="1" x14ac:dyDescent="0.25">
      <c r="A17" s="10" t="s">
        <v>421</v>
      </c>
      <c r="B17" s="142">
        <v>11605461.859999999</v>
      </c>
      <c r="C17" s="142">
        <v>0</v>
      </c>
      <c r="D17" s="142">
        <v>0</v>
      </c>
      <c r="E17" s="142">
        <v>0</v>
      </c>
      <c r="F17" s="141">
        <f>SUM(B17:E17)</f>
        <v>11605461.859999999</v>
      </c>
      <c r="G17" s="31"/>
    </row>
    <row r="18" spans="1:7" ht="18" customHeight="1" x14ac:dyDescent="0.25">
      <c r="A18" s="10" t="s">
        <v>422</v>
      </c>
      <c r="B18" s="34">
        <v>44416118.8699999</v>
      </c>
      <c r="C18" s="34">
        <v>47794251.029999897</v>
      </c>
      <c r="D18" s="34">
        <v>0</v>
      </c>
      <c r="E18" s="34">
        <v>0</v>
      </c>
      <c r="F18" s="41">
        <f>SUM(B18:E18)</f>
        <v>92210369.899999797</v>
      </c>
      <c r="G18" s="31"/>
    </row>
    <row r="19" spans="1:7" ht="18" customHeight="1" x14ac:dyDescent="0.25">
      <c r="A19" s="10" t="s">
        <v>423</v>
      </c>
      <c r="B19" s="34">
        <v>8605169.5299999993</v>
      </c>
      <c r="C19" s="34">
        <v>0</v>
      </c>
      <c r="D19" s="34">
        <v>0</v>
      </c>
      <c r="E19" s="34">
        <v>0</v>
      </c>
      <c r="F19" s="41">
        <f>SUM(B19:E19)</f>
        <v>8605169.5299999993</v>
      </c>
      <c r="G19" s="31"/>
    </row>
    <row r="20" spans="1:7" ht="18" customHeight="1" x14ac:dyDescent="0.25">
      <c r="A20" s="10" t="s">
        <v>424</v>
      </c>
      <c r="B20" s="39">
        <v>-13222337.1</v>
      </c>
      <c r="C20" s="35">
        <v>0</v>
      </c>
      <c r="D20" s="35">
        <v>0</v>
      </c>
      <c r="E20" s="35">
        <v>0</v>
      </c>
      <c r="F20" s="47">
        <f>SUM(B20:E20)</f>
        <v>-13222337.1</v>
      </c>
      <c r="G20" s="31"/>
    </row>
    <row r="21" spans="1:7" ht="18" customHeight="1" x14ac:dyDescent="0.25">
      <c r="A21" s="10" t="s">
        <v>425</v>
      </c>
      <c r="B21" s="142">
        <f>SUM(B17:B20)</f>
        <v>51404413.1599999</v>
      </c>
      <c r="C21" s="142">
        <f>SUM(C17:C20)</f>
        <v>47794251.029999897</v>
      </c>
      <c r="D21" s="142">
        <f>SUM(D17:D20)</f>
        <v>0</v>
      </c>
      <c r="E21" s="142">
        <f>SUM(E17:E20)</f>
        <v>0</v>
      </c>
      <c r="F21" s="141">
        <f>SUM(F17:F20)</f>
        <v>99198664.189999804</v>
      </c>
      <c r="G21" s="31"/>
    </row>
    <row r="22" spans="1:7" ht="18" customHeight="1" x14ac:dyDescent="0.25">
      <c r="A22" s="7" t="s">
        <v>426</v>
      </c>
      <c r="B22" s="11"/>
      <c r="C22" s="11"/>
      <c r="D22" s="11"/>
      <c r="E22" s="11"/>
      <c r="F22" s="12"/>
      <c r="G22" s="31"/>
    </row>
    <row r="23" spans="1:7" ht="18" customHeight="1" x14ac:dyDescent="0.25">
      <c r="A23" s="10" t="s">
        <v>427</v>
      </c>
      <c r="B23" s="142">
        <v>8798897.9799999893</v>
      </c>
      <c r="C23" s="142">
        <v>146092.97</v>
      </c>
      <c r="D23" s="142">
        <v>0</v>
      </c>
      <c r="E23" s="142">
        <v>0</v>
      </c>
      <c r="F23" s="141">
        <f t="shared" ref="F23:F37" si="0">SUM(B23:E23)</f>
        <v>8944990.9499999899</v>
      </c>
      <c r="G23" s="31"/>
    </row>
    <row r="24" spans="1:7" ht="18" customHeight="1" x14ac:dyDescent="0.25">
      <c r="A24" s="10" t="s">
        <v>428</v>
      </c>
      <c r="B24" s="38">
        <v>1576220.78999999</v>
      </c>
      <c r="C24" s="34">
        <v>0</v>
      </c>
      <c r="D24" s="34">
        <v>0</v>
      </c>
      <c r="E24" s="34">
        <v>0</v>
      </c>
      <c r="F24" s="41">
        <f t="shared" si="0"/>
        <v>1576220.78999999</v>
      </c>
      <c r="G24" s="31"/>
    </row>
    <row r="25" spans="1:7" ht="18" customHeight="1" x14ac:dyDescent="0.25">
      <c r="A25" s="10" t="s">
        <v>429</v>
      </c>
      <c r="B25" s="38">
        <v>6146775.77999999</v>
      </c>
      <c r="C25" s="11">
        <v>3749129.92</v>
      </c>
      <c r="D25" s="34">
        <v>0</v>
      </c>
      <c r="E25" s="34">
        <v>0</v>
      </c>
      <c r="F25" s="41">
        <f t="shared" si="0"/>
        <v>9895905.6999999899</v>
      </c>
      <c r="G25" s="31"/>
    </row>
    <row r="26" spans="1:7" ht="18" customHeight="1" x14ac:dyDescent="0.25">
      <c r="A26" s="20" t="s">
        <v>430</v>
      </c>
      <c r="B26" s="38">
        <v>2934180.57</v>
      </c>
      <c r="C26" s="11">
        <v>1591056.92</v>
      </c>
      <c r="D26" s="11">
        <v>2470546.5499999998</v>
      </c>
      <c r="E26" s="34">
        <v>0</v>
      </c>
      <c r="F26" s="41">
        <f t="shared" si="0"/>
        <v>6995784.04</v>
      </c>
      <c r="G26" s="31"/>
    </row>
    <row r="27" spans="1:7" ht="18" customHeight="1" x14ac:dyDescent="0.25">
      <c r="A27" s="10" t="s">
        <v>431</v>
      </c>
      <c r="B27" s="38">
        <v>1276770.6599999999</v>
      </c>
      <c r="C27" s="11">
        <v>496932.9</v>
      </c>
      <c r="D27" s="11">
        <v>214122.45</v>
      </c>
      <c r="E27" s="34">
        <v>0</v>
      </c>
      <c r="F27" s="41">
        <f t="shared" si="0"/>
        <v>1987826.01</v>
      </c>
      <c r="G27" s="31"/>
    </row>
    <row r="28" spans="1:7" ht="18" customHeight="1" x14ac:dyDescent="0.25">
      <c r="A28" s="10" t="s">
        <v>432</v>
      </c>
      <c r="B28" s="38">
        <v>8361460.25</v>
      </c>
      <c r="C28" s="11">
        <v>1023672.89</v>
      </c>
      <c r="D28" s="34">
        <v>0</v>
      </c>
      <c r="E28" s="34">
        <v>0</v>
      </c>
      <c r="F28" s="41">
        <f t="shared" si="0"/>
        <v>9385133.1400000006</v>
      </c>
      <c r="G28" s="31"/>
    </row>
    <row r="29" spans="1:7" ht="18" customHeight="1" x14ac:dyDescent="0.25">
      <c r="A29" s="20" t="s">
        <v>433</v>
      </c>
      <c r="B29" s="38">
        <v>3822376.4999999902</v>
      </c>
      <c r="C29" s="11">
        <v>1405114.61</v>
      </c>
      <c r="D29" s="11">
        <v>8994182.8800000008</v>
      </c>
      <c r="E29" s="34">
        <v>0</v>
      </c>
      <c r="F29" s="41">
        <f t="shared" si="0"/>
        <v>14221673.989999991</v>
      </c>
      <c r="G29" s="31"/>
    </row>
    <row r="30" spans="1:7" ht="18" customHeight="1" x14ac:dyDescent="0.25">
      <c r="A30" s="10" t="s">
        <v>434</v>
      </c>
      <c r="B30" s="38">
        <v>20283391.059999999</v>
      </c>
      <c r="C30" s="11">
        <v>9061238.8799999896</v>
      </c>
      <c r="D30" s="11">
        <v>1675025.45</v>
      </c>
      <c r="E30" s="34">
        <v>0</v>
      </c>
      <c r="F30" s="41">
        <f t="shared" si="0"/>
        <v>31019655.389999989</v>
      </c>
      <c r="G30" s="31"/>
    </row>
    <row r="31" spans="1:7" ht="18" customHeight="1" x14ac:dyDescent="0.25">
      <c r="A31" s="10" t="s">
        <v>435</v>
      </c>
      <c r="B31" s="38">
        <v>2058679.94</v>
      </c>
      <c r="C31" s="11">
        <v>195604.86</v>
      </c>
      <c r="D31" s="11">
        <v>2485576.67</v>
      </c>
      <c r="E31" s="34">
        <v>0</v>
      </c>
      <c r="F31" s="41">
        <f t="shared" si="0"/>
        <v>4739861.47</v>
      </c>
      <c r="G31" s="31"/>
    </row>
    <row r="32" spans="1:7" ht="18" customHeight="1" x14ac:dyDescent="0.25">
      <c r="A32" s="10" t="s">
        <v>436</v>
      </c>
      <c r="B32" s="38">
        <v>1717072.18</v>
      </c>
      <c r="C32" s="34">
        <v>0</v>
      </c>
      <c r="D32" s="34">
        <v>0</v>
      </c>
      <c r="E32" s="34">
        <v>0</v>
      </c>
      <c r="F32" s="41">
        <f t="shared" si="0"/>
        <v>1717072.18</v>
      </c>
      <c r="G32" s="31"/>
    </row>
    <row r="33" spans="1:8" ht="18" customHeight="1" x14ac:dyDescent="0.25">
      <c r="A33" s="20" t="s">
        <v>437</v>
      </c>
      <c r="B33" s="38">
        <v>-2008835.82</v>
      </c>
      <c r="C33" s="11">
        <v>-3780.85</v>
      </c>
      <c r="D33" s="34">
        <v>0</v>
      </c>
      <c r="E33" s="34">
        <v>0</v>
      </c>
      <c r="F33" s="41">
        <f t="shared" si="0"/>
        <v>-2012616.6700000002</v>
      </c>
      <c r="G33" s="31"/>
    </row>
    <row r="34" spans="1:8" ht="18" customHeight="1" x14ac:dyDescent="0.25">
      <c r="A34" s="20" t="s">
        <v>104</v>
      </c>
      <c r="B34" s="38">
        <v>-10651600.15</v>
      </c>
      <c r="C34" s="34">
        <v>0</v>
      </c>
      <c r="D34" s="34">
        <v>0</v>
      </c>
      <c r="E34" s="34">
        <v>0</v>
      </c>
      <c r="F34" s="41">
        <f t="shared" si="0"/>
        <v>-10651600.15</v>
      </c>
      <c r="G34" s="31"/>
    </row>
    <row r="35" spans="1:8" ht="18" customHeight="1" x14ac:dyDescent="0.25">
      <c r="A35" s="10" t="s">
        <v>439</v>
      </c>
      <c r="B35" s="38">
        <v>18350922.530000001</v>
      </c>
      <c r="C35" s="11">
        <v>11141628.029999999</v>
      </c>
      <c r="D35" s="11">
        <v>558457.56000000006</v>
      </c>
      <c r="E35" s="34">
        <v>0</v>
      </c>
      <c r="F35" s="41">
        <f t="shared" si="0"/>
        <v>30051008.120000001</v>
      </c>
      <c r="G35" s="31"/>
    </row>
    <row r="36" spans="1:8" ht="18" customHeight="1" x14ac:dyDescent="0.25">
      <c r="A36" s="10" t="s">
        <v>440</v>
      </c>
      <c r="B36" s="38">
        <v>0</v>
      </c>
      <c r="C36" s="34">
        <v>0</v>
      </c>
      <c r="D36" s="34">
        <v>0</v>
      </c>
      <c r="E36" s="34">
        <v>0</v>
      </c>
      <c r="F36" s="41">
        <f t="shared" si="0"/>
        <v>0</v>
      </c>
      <c r="G36" s="31"/>
    </row>
    <row r="37" spans="1:8" ht="18" customHeight="1" x14ac:dyDescent="0.25">
      <c r="A37" s="10" t="s">
        <v>441</v>
      </c>
      <c r="B37" s="39">
        <v>18929869.489999998</v>
      </c>
      <c r="C37" s="46">
        <v>11233018.949999999</v>
      </c>
      <c r="D37" s="35">
        <v>0</v>
      </c>
      <c r="E37" s="35">
        <v>0</v>
      </c>
      <c r="F37" s="47">
        <f t="shared" si="0"/>
        <v>30162888.439999998</v>
      </c>
      <c r="G37" s="31"/>
    </row>
    <row r="38" spans="1:8" ht="18" customHeight="1" x14ac:dyDescent="0.25">
      <c r="A38" s="7" t="s">
        <v>442</v>
      </c>
      <c r="B38" s="142">
        <f>SUM(B21:B37)</f>
        <v>133000594.91999985</v>
      </c>
      <c r="C38" s="142">
        <f>SUM(C21:C37)</f>
        <v>87833961.10999988</v>
      </c>
      <c r="D38" s="142">
        <f>SUM(D21:D37)</f>
        <v>16397911.560000001</v>
      </c>
      <c r="E38" s="142">
        <f>SUM(E21:E37)</f>
        <v>0</v>
      </c>
      <c r="F38" s="141">
        <f>SUM(F21:F37)</f>
        <v>237232467.58999977</v>
      </c>
      <c r="G38" s="31"/>
    </row>
    <row r="39" spans="1:8" ht="12" customHeight="1" x14ac:dyDescent="0.25">
      <c r="A39" s="10"/>
      <c r="B39" s="11"/>
      <c r="C39" s="11"/>
      <c r="D39" s="11"/>
      <c r="E39" s="11"/>
      <c r="F39" s="12"/>
      <c r="G39" s="31"/>
    </row>
    <row r="40" spans="1:8" ht="18" customHeight="1" x14ac:dyDescent="0.25">
      <c r="A40" s="14" t="s">
        <v>443</v>
      </c>
      <c r="B40" s="112">
        <f>B12-B38</f>
        <v>54405313.089999154</v>
      </c>
      <c r="C40" s="112">
        <f>C12-C38</f>
        <v>25947527.920000017</v>
      </c>
      <c r="D40" s="112">
        <f>D12-D38</f>
        <v>-16397911.560000001</v>
      </c>
      <c r="E40" s="112">
        <f>E12-E38</f>
        <v>0</v>
      </c>
      <c r="F40" s="113">
        <f>F12-F38</f>
        <v>63954929.449999183</v>
      </c>
      <c r="G40" s="31"/>
      <c r="H40" s="72"/>
    </row>
    <row r="41" spans="1:8" ht="13.5" customHeight="1" x14ac:dyDescent="0.25">
      <c r="A41" s="10"/>
      <c r="B41" s="11"/>
      <c r="C41" s="11"/>
      <c r="D41" s="11"/>
      <c r="E41" s="11"/>
      <c r="F41" s="12"/>
      <c r="G41" s="31"/>
    </row>
    <row r="42" spans="1:8" ht="18" customHeight="1" x14ac:dyDescent="0.25">
      <c r="A42" s="14" t="s">
        <v>456</v>
      </c>
      <c r="B42" s="11"/>
      <c r="C42" s="11"/>
      <c r="D42" s="11"/>
      <c r="E42" s="11"/>
      <c r="F42" s="12"/>
      <c r="G42" s="31"/>
    </row>
    <row r="43" spans="1:8" ht="18" customHeight="1" x14ac:dyDescent="0.25">
      <c r="A43" s="10" t="s">
        <v>450</v>
      </c>
      <c r="B43" s="142">
        <v>0</v>
      </c>
      <c r="C43" s="142">
        <v>0</v>
      </c>
      <c r="D43" s="142">
        <v>0</v>
      </c>
      <c r="E43" s="142">
        <v>-8810366.7899999991</v>
      </c>
      <c r="F43" s="141">
        <f>SUM(B43:E43)</f>
        <v>-8810366.7899999991</v>
      </c>
      <c r="G43" s="31"/>
    </row>
    <row r="44" spans="1:8" ht="18" customHeight="1" x14ac:dyDescent="0.25">
      <c r="A44" s="145" t="s">
        <v>451</v>
      </c>
      <c r="B44" s="38">
        <v>0</v>
      </c>
      <c r="C44" s="34">
        <v>0</v>
      </c>
      <c r="D44" s="34">
        <v>0</v>
      </c>
      <c r="E44" s="34">
        <v>20457277.319999889</v>
      </c>
      <c r="F44" s="41">
        <f>SUM(B44:E44)</f>
        <v>20457277.319999889</v>
      </c>
      <c r="G44" s="31"/>
    </row>
    <row r="45" spans="1:8" ht="18" customHeight="1" x14ac:dyDescent="0.25">
      <c r="A45" s="145" t="s">
        <v>452</v>
      </c>
      <c r="B45" s="39">
        <v>0</v>
      </c>
      <c r="C45" s="35">
        <v>0</v>
      </c>
      <c r="D45" s="35">
        <v>0</v>
      </c>
      <c r="E45" s="35">
        <v>0</v>
      </c>
      <c r="F45" s="47">
        <v>0</v>
      </c>
      <c r="G45" s="31"/>
    </row>
    <row r="46" spans="1:8" ht="18" customHeight="1" x14ac:dyDescent="0.25">
      <c r="A46" s="14" t="s">
        <v>453</v>
      </c>
      <c r="B46" s="142">
        <f>SUM(B43:B45)</f>
        <v>0</v>
      </c>
      <c r="C46" s="142">
        <f>SUM(C43:C45)</f>
        <v>0</v>
      </c>
      <c r="D46" s="142">
        <f>SUM(D43:D45)</f>
        <v>0</v>
      </c>
      <c r="E46" s="142">
        <f>SUM(E43:E45)</f>
        <v>11646910.529999889</v>
      </c>
      <c r="F46" s="141">
        <f>SUM(F43:F45)</f>
        <v>11646910.529999889</v>
      </c>
      <c r="G46" s="31"/>
    </row>
    <row r="47" spans="1:8" ht="18" customHeight="1" x14ac:dyDescent="0.25">
      <c r="A47" s="10"/>
      <c r="B47" s="11"/>
      <c r="C47" s="11"/>
      <c r="D47" s="11"/>
      <c r="E47" s="11"/>
      <c r="F47" s="12"/>
      <c r="G47" s="31"/>
    </row>
    <row r="48" spans="1:8" ht="18" customHeight="1" x14ac:dyDescent="0.55000000000000004">
      <c r="A48" s="22" t="s">
        <v>457</v>
      </c>
      <c r="B48" s="146">
        <f>B40-B46</f>
        <v>54405313.089999154</v>
      </c>
      <c r="C48" s="146">
        <f>C40-C46</f>
        <v>25947527.920000017</v>
      </c>
      <c r="D48" s="146">
        <f>D40-D46</f>
        <v>-16397911.560000001</v>
      </c>
      <c r="E48" s="146">
        <f>E40-E46</f>
        <v>-11646910.529999889</v>
      </c>
      <c r="F48" s="147">
        <f>F40-F46</f>
        <v>52308018.919999294</v>
      </c>
      <c r="G48" s="31"/>
    </row>
    <row r="49" spans="1:7" ht="9.9" customHeight="1" x14ac:dyDescent="0.25">
      <c r="A49" s="23"/>
      <c r="B49" s="28"/>
      <c r="C49" s="28"/>
      <c r="D49" s="28"/>
      <c r="E49" s="28"/>
      <c r="F49" s="48"/>
      <c r="G49" s="31"/>
    </row>
    <row r="50" spans="1:7" ht="18" customHeight="1" x14ac:dyDescent="0.25">
      <c r="G50" s="31"/>
    </row>
    <row r="51" spans="1:7" ht="18" customHeight="1" x14ac:dyDescent="0.25">
      <c r="G51" s="31"/>
    </row>
    <row r="52" spans="1:7" ht="18" customHeight="1" x14ac:dyDescent="0.25">
      <c r="G52" s="31"/>
    </row>
    <row r="53" spans="1:7" ht="18" customHeight="1" x14ac:dyDescent="0.25">
      <c r="G53" s="31"/>
    </row>
    <row r="54" spans="1:7" ht="18" customHeight="1" x14ac:dyDescent="0.25">
      <c r="G54" s="31"/>
    </row>
    <row r="55" spans="1:7" ht="18" customHeight="1" x14ac:dyDescent="0.25">
      <c r="G55" s="31"/>
    </row>
    <row r="56" spans="1:7" ht="18" customHeight="1" x14ac:dyDescent="0.25">
      <c r="G56" s="31"/>
    </row>
    <row r="57" spans="1:7" ht="18" customHeight="1" x14ac:dyDescent="0.25">
      <c r="G57" s="31"/>
    </row>
    <row r="58" spans="1:7" ht="18" customHeight="1" x14ac:dyDescent="0.25">
      <c r="G58" s="31"/>
    </row>
    <row r="59" spans="1:7" ht="18" customHeight="1" x14ac:dyDescent="0.25">
      <c r="G59" s="31"/>
    </row>
    <row r="60" spans="1:7" ht="18" customHeight="1" x14ac:dyDescent="0.25">
      <c r="G60" s="31"/>
    </row>
    <row r="61" spans="1:7" ht="18" customHeight="1" x14ac:dyDescent="0.25">
      <c r="G61" s="31"/>
    </row>
    <row r="62" spans="1:7" ht="18" customHeight="1" x14ac:dyDescent="0.25">
      <c r="G62" s="31"/>
    </row>
    <row r="63" spans="1:7" ht="18" customHeight="1" x14ac:dyDescent="0.25">
      <c r="G63" s="31"/>
    </row>
    <row r="64" spans="1:7" ht="18" customHeight="1" x14ac:dyDescent="0.25">
      <c r="G64" s="31"/>
    </row>
    <row r="65" spans="7:7" ht="18" customHeight="1" x14ac:dyDescent="0.25">
      <c r="G65" s="31"/>
    </row>
    <row r="66" spans="7:7" ht="18" customHeight="1" x14ac:dyDescent="0.25">
      <c r="G66" s="31"/>
    </row>
    <row r="67" spans="7:7" ht="18" customHeight="1" x14ac:dyDescent="0.25">
      <c r="G67" s="31"/>
    </row>
    <row r="68" spans="7:7" ht="18" customHeight="1" x14ac:dyDescent="0.25">
      <c r="G68" s="31"/>
    </row>
    <row r="69" spans="7:7" ht="18" customHeight="1" x14ac:dyDescent="0.25">
      <c r="G69" s="31"/>
    </row>
  </sheetData>
  <phoneticPr fontId="21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86" customWidth="1"/>
    <col min="2" max="2" width="14.33203125" style="86" customWidth="1"/>
    <col min="3" max="3" width="13.6640625" style="86" customWidth="1"/>
    <col min="4" max="4" width="13.44140625" style="86" customWidth="1"/>
    <col min="5" max="5" width="16.44140625" style="86" customWidth="1"/>
    <col min="6" max="6" width="6.44140625" style="15" customWidth="1"/>
    <col min="7" max="7" width="9.109375" style="15"/>
    <col min="8" max="8" width="57.88671875" style="86" customWidth="1"/>
    <col min="9" max="9" width="13.6640625" style="15" customWidth="1"/>
    <col min="10" max="16384" width="9.109375" style="15"/>
  </cols>
  <sheetData>
    <row r="1" spans="1:10" ht="15" customHeight="1" x14ac:dyDescent="0.25">
      <c r="A1" s="24" t="s">
        <v>409</v>
      </c>
      <c r="B1" s="25"/>
      <c r="C1" s="25"/>
      <c r="D1" s="25"/>
      <c r="E1" s="25"/>
      <c r="H1" s="24"/>
    </row>
    <row r="2" spans="1:10" ht="15" customHeight="1" x14ac:dyDescent="0.25">
      <c r="A2" s="24" t="s">
        <v>458</v>
      </c>
      <c r="B2" s="25"/>
      <c r="C2" s="25"/>
      <c r="D2" s="25"/>
      <c r="E2" s="25"/>
      <c r="H2" s="24"/>
    </row>
    <row r="3" spans="1:10" ht="15" customHeight="1" x14ac:dyDescent="0.25">
      <c r="A3" s="24" t="str">
        <f>Allocated!A3</f>
        <v>FOR THE MONTH ENDED FEBRUARY 28, 2015</v>
      </c>
      <c r="B3" s="25"/>
      <c r="C3" s="25"/>
      <c r="D3" s="25"/>
      <c r="E3" s="25"/>
      <c r="H3" s="24"/>
    </row>
    <row r="4" spans="1:10" ht="4.5" customHeight="1" x14ac:dyDescent="0.25">
      <c r="A4" s="15"/>
      <c r="B4" s="15"/>
      <c r="C4" s="15"/>
      <c r="D4" s="15"/>
      <c r="E4" s="15"/>
      <c r="H4" s="15"/>
    </row>
    <row r="5" spans="1:10" ht="11.25" customHeight="1" x14ac:dyDescent="0.25">
      <c r="A5" s="173" t="s">
        <v>459</v>
      </c>
      <c r="B5" s="174" t="s">
        <v>411</v>
      </c>
      <c r="C5" s="174" t="s">
        <v>412</v>
      </c>
      <c r="D5" s="174" t="s">
        <v>447</v>
      </c>
      <c r="E5" s="174" t="s">
        <v>413</v>
      </c>
      <c r="H5" s="26"/>
    </row>
    <row r="6" spans="1:10" ht="15" customHeight="1" x14ac:dyDescent="0.25">
      <c r="A6" s="76" t="s">
        <v>448</v>
      </c>
      <c r="B6" s="77"/>
      <c r="C6" s="77"/>
      <c r="D6" s="77"/>
      <c r="E6" s="77"/>
      <c r="H6" s="76"/>
      <c r="I6" s="170" t="e">
        <f>SUM(I9:I320)</f>
        <v>#REF!</v>
      </c>
      <c r="J6" s="170" t="e">
        <f>SUM(J9:J320)</f>
        <v>#REF!</v>
      </c>
    </row>
    <row r="7" spans="1:10" ht="15" customHeight="1" x14ac:dyDescent="0.25">
      <c r="A7" s="78" t="s">
        <v>460</v>
      </c>
      <c r="B7" s="77"/>
      <c r="C7" s="77"/>
      <c r="D7" s="77"/>
      <c r="E7" s="77"/>
      <c r="H7" s="78"/>
      <c r="I7" s="73"/>
      <c r="J7" s="73"/>
    </row>
    <row r="8" spans="1:10" ht="15" customHeight="1" x14ac:dyDescent="0.25">
      <c r="A8" s="79" t="s">
        <v>414</v>
      </c>
      <c r="B8" s="80"/>
      <c r="C8" s="80"/>
      <c r="D8" s="80"/>
      <c r="E8" s="80"/>
      <c r="H8" s="81" t="str">
        <f>'UIP Detail '!A6</f>
        <v xml:space="preserve">     2 - SALES TO CUSTOMERS</v>
      </c>
    </row>
    <row r="9" spans="1:10" ht="15" customHeight="1" x14ac:dyDescent="0.25">
      <c r="A9" s="81" t="s">
        <v>461</v>
      </c>
      <c r="B9" s="82">
        <f>'UIP Detail '!B7</f>
        <v>99994196.099999994</v>
      </c>
      <c r="C9" s="82">
        <f>'UIP Detail '!C7</f>
        <v>0</v>
      </c>
      <c r="D9" s="82">
        <f>'UIP Detail '!D7</f>
        <v>0</v>
      </c>
      <c r="E9" s="82">
        <f>SUM(B9:D9)</f>
        <v>99994196.099999994</v>
      </c>
      <c r="G9" s="31"/>
      <c r="H9" s="81" t="str">
        <f>'UIP Detail '!A7</f>
        <v xml:space="preserve">          (2) 440 - Electric Residential Sales</v>
      </c>
      <c r="I9" s="169">
        <f>C9-'UIP Detail '!C7</f>
        <v>0</v>
      </c>
      <c r="J9" s="169">
        <f>D9-'UIP Detail '!D7</f>
        <v>0</v>
      </c>
    </row>
    <row r="10" spans="1:10" ht="15" customHeight="1" x14ac:dyDescent="0.25">
      <c r="A10" s="81" t="s">
        <v>462</v>
      </c>
      <c r="B10" s="82">
        <f>'UIP Detail '!B8</f>
        <v>88261398.019999906</v>
      </c>
      <c r="C10" s="82">
        <f>'UIP Detail '!C8</f>
        <v>0</v>
      </c>
      <c r="D10" s="82">
        <f>'UIP Detail '!D8</f>
        <v>0</v>
      </c>
      <c r="E10" s="82">
        <f t="shared" ref="E10:E17" si="0">SUM(B10:D10)</f>
        <v>88261398.019999906</v>
      </c>
      <c r="G10" s="31"/>
      <c r="H10" s="81" t="str">
        <f>'UIP Detail '!A8</f>
        <v xml:space="preserve">          (2) 442 - Electric Commercial &amp; Industrial Sales</v>
      </c>
      <c r="I10" s="169">
        <f>C10-'UIP Detail '!C8</f>
        <v>0</v>
      </c>
      <c r="J10" s="169">
        <f>D10-'UIP Detail '!D8</f>
        <v>0</v>
      </c>
    </row>
    <row r="11" spans="1:10" ht="15" customHeight="1" x14ac:dyDescent="0.25">
      <c r="A11" s="81" t="s">
        <v>463</v>
      </c>
      <c r="B11" s="82">
        <f>'UIP Detail '!B9</f>
        <v>1715330.72</v>
      </c>
      <c r="C11" s="82">
        <f>'UIP Detail '!C9</f>
        <v>0</v>
      </c>
      <c r="D11" s="82">
        <f>'UIP Detail '!D9</f>
        <v>0</v>
      </c>
      <c r="E11" s="82">
        <f t="shared" si="0"/>
        <v>1715330.72</v>
      </c>
      <c r="G11" s="31"/>
      <c r="H11" s="83" t="str">
        <f>'UIP Detail '!A9</f>
        <v xml:space="preserve">          (2) 444 - Public Street &amp; Highway Lighting</v>
      </c>
      <c r="I11" s="169">
        <f>C11-'UIP Detail '!C9</f>
        <v>0</v>
      </c>
      <c r="J11" s="169">
        <f>D11-'UIP Detail '!D9</f>
        <v>0</v>
      </c>
    </row>
    <row r="12" spans="1:10" ht="15" customHeight="1" x14ac:dyDescent="0.25">
      <c r="A12" s="83" t="s">
        <v>464</v>
      </c>
      <c r="B12" s="82">
        <f>'UIP Detail '!B10</f>
        <v>0</v>
      </c>
      <c r="C12" s="82">
        <f>'UIP Detail '!C10</f>
        <v>0</v>
      </c>
      <c r="D12" s="82">
        <f>'UIP Detail '!D10</f>
        <v>0</v>
      </c>
      <c r="E12" s="82">
        <f t="shared" si="0"/>
        <v>0</v>
      </c>
      <c r="G12" s="31"/>
      <c r="H12" s="83" t="str">
        <f>'UIP Detail '!A10</f>
        <v xml:space="preserve">          (2) 456 - Other Electric Revenues - Conservation</v>
      </c>
      <c r="I12" s="169">
        <f>C12-'UIP Detail '!C10</f>
        <v>0</v>
      </c>
      <c r="J12" s="169">
        <f>D12-'UIP Detail '!D10</f>
        <v>0</v>
      </c>
    </row>
    <row r="13" spans="1:10" ht="15" customHeight="1" x14ac:dyDescent="0.25">
      <c r="A13" s="83" t="s">
        <v>465</v>
      </c>
      <c r="B13" s="82">
        <f>'UIP Detail '!B11</f>
        <v>-23265176.489999902</v>
      </c>
      <c r="C13" s="82">
        <f>'UIP Detail '!C11</f>
        <v>0</v>
      </c>
      <c r="D13" s="82">
        <f>'UIP Detail '!D11</f>
        <v>0</v>
      </c>
      <c r="E13" s="82">
        <f t="shared" si="0"/>
        <v>-23265176.489999902</v>
      </c>
      <c r="G13" s="31"/>
      <c r="H13" s="83" t="str">
        <f>'UIP Detail '!A11</f>
        <v xml:space="preserve">          (2) 456 - Other Electric Revenues - Unbilled</v>
      </c>
      <c r="I13" s="169">
        <f>C13-'UIP Detail '!C11</f>
        <v>0</v>
      </c>
      <c r="J13" s="169">
        <f>D13-'UIP Detail '!D11</f>
        <v>0</v>
      </c>
    </row>
    <row r="14" spans="1:10" ht="15" customHeight="1" x14ac:dyDescent="0.25">
      <c r="A14" s="83" t="s">
        <v>466</v>
      </c>
      <c r="B14" s="82">
        <f>'UIP Detail '!B12</f>
        <v>498078.08999999898</v>
      </c>
      <c r="C14" s="82">
        <f>'UIP Detail '!C12</f>
        <v>0</v>
      </c>
      <c r="D14" s="82">
        <f>'UIP Detail '!D12</f>
        <v>0</v>
      </c>
      <c r="E14" s="82">
        <f t="shared" si="0"/>
        <v>498078.08999999898</v>
      </c>
      <c r="G14" s="31"/>
      <c r="H14" s="81" t="str">
        <f>'UIP Detail '!A12</f>
        <v xml:space="preserve">          (2) 456 - Other Electric Revenues</v>
      </c>
      <c r="I14" s="169">
        <f>C14-'UIP Detail '!C12</f>
        <v>0</v>
      </c>
      <c r="J14" s="169">
        <f>D14-'UIP Detail '!D12</f>
        <v>0</v>
      </c>
    </row>
    <row r="15" spans="1:10" ht="15" customHeight="1" x14ac:dyDescent="0.25">
      <c r="A15" s="81" t="s">
        <v>467</v>
      </c>
      <c r="B15" s="82">
        <f>'UIP Detail '!B13</f>
        <v>0</v>
      </c>
      <c r="C15" s="82">
        <f>'UIP Detail '!C13</f>
        <v>66888761.25</v>
      </c>
      <c r="D15" s="82">
        <f>'UIP Detail '!D13</f>
        <v>0</v>
      </c>
      <c r="E15" s="82">
        <f t="shared" si="0"/>
        <v>66888761.25</v>
      </c>
      <c r="G15" s="31"/>
      <c r="H15" s="81" t="str">
        <f>'UIP Detail '!A13</f>
        <v xml:space="preserve">          (2) 480 - Gas Residential Sales</v>
      </c>
      <c r="I15" s="169">
        <f>C15-'UIP Detail '!C13</f>
        <v>0</v>
      </c>
      <c r="J15" s="169">
        <f>D15-'UIP Detail '!D13</f>
        <v>0</v>
      </c>
    </row>
    <row r="16" spans="1:10" ht="15" customHeight="1" x14ac:dyDescent="0.25">
      <c r="A16" s="81" t="s">
        <v>468</v>
      </c>
      <c r="B16" s="82">
        <f>'UIP Detail '!B14</f>
        <v>0</v>
      </c>
      <c r="C16" s="82">
        <f>'UIP Detail '!C14</f>
        <v>30034397.5499999</v>
      </c>
      <c r="D16" s="82">
        <f>'UIP Detail '!D14</f>
        <v>0</v>
      </c>
      <c r="E16" s="82">
        <f t="shared" si="0"/>
        <v>30034397.5499999</v>
      </c>
      <c r="G16" s="31"/>
      <c r="H16" s="81" t="str">
        <f>'UIP Detail '!A14</f>
        <v xml:space="preserve">          (2) 481 - Gas Commercial &amp; Industrial Sales</v>
      </c>
      <c r="I16" s="169">
        <f>C16-'UIP Detail '!C14</f>
        <v>0</v>
      </c>
      <c r="J16" s="169">
        <f>D16-'UIP Detail '!D14</f>
        <v>0</v>
      </c>
    </row>
    <row r="17" spans="1:10" ht="15" customHeight="1" x14ac:dyDescent="0.25">
      <c r="A17" s="81" t="s">
        <v>469</v>
      </c>
      <c r="B17" s="84">
        <f>'UIP Detail '!B15</f>
        <v>0</v>
      </c>
      <c r="C17" s="84">
        <f>'UIP Detail '!C15</f>
        <v>1521673.38</v>
      </c>
      <c r="D17" s="84">
        <f>'UIP Detail '!D15</f>
        <v>0</v>
      </c>
      <c r="E17" s="84">
        <f t="shared" si="0"/>
        <v>1521673.38</v>
      </c>
      <c r="G17" s="31"/>
      <c r="H17" s="81" t="str">
        <f>'UIP Detail '!A15</f>
        <v xml:space="preserve">          (2) 489 - Rev From Transportation Of Gas To Others</v>
      </c>
      <c r="I17" s="169">
        <f>C17-'UIP Detail '!C15</f>
        <v>0</v>
      </c>
      <c r="J17" s="169">
        <f>D17-'UIP Detail '!D15</f>
        <v>0</v>
      </c>
    </row>
    <row r="18" spans="1:10" ht="15" customHeight="1" x14ac:dyDescent="0.25">
      <c r="A18" s="81" t="s">
        <v>470</v>
      </c>
      <c r="B18" s="85">
        <f>SUM(B9:B17)</f>
        <v>167203826.44</v>
      </c>
      <c r="C18" s="85">
        <f>SUM(C9:C17)</f>
        <v>98444832.179999888</v>
      </c>
      <c r="D18" s="85">
        <f>SUM(D9:D17)</f>
        <v>0</v>
      </c>
      <c r="E18" s="85">
        <f>SUM(E9:E17)</f>
        <v>265648658.61999989</v>
      </c>
      <c r="G18" s="31"/>
      <c r="H18" s="79" t="str">
        <f>'UIP Detail '!A16</f>
        <v xml:space="preserve">               (2) SUBTOTAL</v>
      </c>
      <c r="I18" s="169">
        <f>C18-'UIP Detail '!C16</f>
        <v>0</v>
      </c>
      <c r="J18" s="169">
        <f>D18-'UIP Detail '!D16</f>
        <v>0</v>
      </c>
    </row>
    <row r="19" spans="1:10" ht="15" customHeight="1" x14ac:dyDescent="0.25">
      <c r="A19" s="79" t="s">
        <v>415</v>
      </c>
      <c r="B19" s="80"/>
      <c r="C19" s="80"/>
      <c r="D19" s="80"/>
      <c r="E19" s="80"/>
      <c r="G19" s="31"/>
      <c r="H19" s="81" t="str">
        <f>'UIP Detail '!A17</f>
        <v xml:space="preserve">     3 - SALES FOR RESALE-FIRM</v>
      </c>
      <c r="I19" s="169">
        <f>C19-'UIP Detail '!C17</f>
        <v>0</v>
      </c>
      <c r="J19" s="169">
        <f>D19-'UIP Detail '!D17</f>
        <v>0</v>
      </c>
    </row>
    <row r="20" spans="1:10" ht="15" customHeight="1" x14ac:dyDescent="0.25">
      <c r="A20" s="81" t="s">
        <v>471</v>
      </c>
      <c r="B20" s="84">
        <f>'UIP Detail '!B18</f>
        <v>39654.620000000003</v>
      </c>
      <c r="C20" s="84">
        <f>'UIP Detail '!C18</f>
        <v>0</v>
      </c>
      <c r="D20" s="84">
        <f>'UIP Detail '!D18</f>
        <v>0</v>
      </c>
      <c r="E20" s="84">
        <f>SUM(B20:D20)</f>
        <v>39654.620000000003</v>
      </c>
      <c r="G20" s="31"/>
      <c r="H20" s="81" t="str">
        <f>'UIP Detail '!A18</f>
        <v xml:space="preserve">          (3) 447 - Electric Sales For Resale</v>
      </c>
      <c r="I20" s="169">
        <f>C20-'UIP Detail '!C18</f>
        <v>0</v>
      </c>
      <c r="J20" s="169">
        <f>D20-'UIP Detail '!D18</f>
        <v>0</v>
      </c>
    </row>
    <row r="21" spans="1:10" ht="15" customHeight="1" x14ac:dyDescent="0.25">
      <c r="A21" s="81" t="s">
        <v>470</v>
      </c>
      <c r="B21" s="85">
        <f>SUM(B20)</f>
        <v>39654.620000000003</v>
      </c>
      <c r="C21" s="85">
        <f>SUM(C20)</f>
        <v>0</v>
      </c>
      <c r="D21" s="85">
        <f>SUM(D20)</f>
        <v>0</v>
      </c>
      <c r="E21" s="85">
        <f>SUM(E20)</f>
        <v>39654.620000000003</v>
      </c>
      <c r="G21" s="31"/>
      <c r="H21" s="79" t="str">
        <f>'UIP Detail '!A19</f>
        <v xml:space="preserve">               (3) SUBTOTAL</v>
      </c>
      <c r="I21" s="169">
        <f>C21-'UIP Detail '!C19</f>
        <v>0</v>
      </c>
      <c r="J21" s="169">
        <f>D21-'UIP Detail '!D19</f>
        <v>0</v>
      </c>
    </row>
    <row r="22" spans="1:10" ht="15" customHeight="1" x14ac:dyDescent="0.25">
      <c r="A22" s="79" t="s">
        <v>416</v>
      </c>
      <c r="G22" s="31"/>
      <c r="H22" s="81" t="str">
        <f>'UIP Detail '!A20</f>
        <v xml:space="preserve">     4 - SALES TO OTHER UTILITIES</v>
      </c>
      <c r="I22" s="169">
        <f>C22-'UIP Detail '!C20</f>
        <v>0</v>
      </c>
      <c r="J22" s="169">
        <f>D22-'UIP Detail '!D20</f>
        <v>0</v>
      </c>
    </row>
    <row r="23" spans="1:10" ht="15" customHeight="1" x14ac:dyDescent="0.25">
      <c r="A23" s="81" t="s">
        <v>472</v>
      </c>
      <c r="B23" s="82">
        <f>'UIP Detail '!B21</f>
        <v>2222322.36</v>
      </c>
      <c r="C23" s="82">
        <f>'UIP Detail '!C21</f>
        <v>0</v>
      </c>
      <c r="D23" s="82">
        <f>'UIP Detail '!D21</f>
        <v>0</v>
      </c>
      <c r="E23" s="82">
        <f>SUM(B23:D23)</f>
        <v>2222322.36</v>
      </c>
      <c r="G23" s="31"/>
      <c r="H23" s="81" t="str">
        <f>'UIP Detail '!A21</f>
        <v xml:space="preserve">          (4) 447 - Electric Sales For Resale - Sales</v>
      </c>
      <c r="I23" s="169">
        <f>C23-'UIP Detail '!C21</f>
        <v>0</v>
      </c>
      <c r="J23" s="169">
        <f>D23-'UIP Detail '!D21</f>
        <v>0</v>
      </c>
    </row>
    <row r="24" spans="1:10" ht="15" customHeight="1" x14ac:dyDescent="0.25">
      <c r="A24" s="81" t="s">
        <v>473</v>
      </c>
      <c r="B24" s="84">
        <f>'UIP Detail '!B22</f>
        <v>2730622.05</v>
      </c>
      <c r="C24" s="84">
        <f>'UIP Detail '!C22</f>
        <v>0</v>
      </c>
      <c r="D24" s="84">
        <f>'UIP Detail '!D22</f>
        <v>0</v>
      </c>
      <c r="E24" s="84">
        <f>SUM(B24:D24)</f>
        <v>2730622.05</v>
      </c>
      <c r="G24" s="31"/>
      <c r="H24" s="81" t="str">
        <f>'UIP Detail '!A22</f>
        <v xml:space="preserve">          (4) 447 - Electric Sales For Resale - Purchases</v>
      </c>
      <c r="I24" s="169">
        <f>C24-'UIP Detail '!C22</f>
        <v>0</v>
      </c>
      <c r="J24" s="169">
        <f>D24-'UIP Detail '!D22</f>
        <v>0</v>
      </c>
    </row>
    <row r="25" spans="1:10" ht="15" customHeight="1" x14ac:dyDescent="0.25">
      <c r="A25" s="81" t="s">
        <v>470</v>
      </c>
      <c r="B25" s="85">
        <f>SUM(B23:B24)</f>
        <v>4952944.41</v>
      </c>
      <c r="C25" s="85">
        <f>SUM(C23:C24)</f>
        <v>0</v>
      </c>
      <c r="D25" s="85">
        <f>SUM(D23:D24)</f>
        <v>0</v>
      </c>
      <c r="E25" s="85">
        <f>SUM(E23:E24)</f>
        <v>4952944.41</v>
      </c>
      <c r="G25" s="31"/>
      <c r="H25" s="79" t="str">
        <f>'UIP Detail '!A23</f>
        <v xml:space="preserve">               (4) SUBTOTAL</v>
      </c>
      <c r="I25" s="169">
        <f>C25-'UIP Detail '!C23</f>
        <v>0</v>
      </c>
      <c r="J25" s="169">
        <f>D25-'UIP Detail '!D23</f>
        <v>0</v>
      </c>
    </row>
    <row r="26" spans="1:10" ht="15" customHeight="1" x14ac:dyDescent="0.25">
      <c r="A26" s="79" t="s">
        <v>417</v>
      </c>
      <c r="B26" s="80"/>
      <c r="C26" s="80"/>
      <c r="D26" s="80"/>
      <c r="E26" s="80"/>
      <c r="G26" s="31"/>
      <c r="H26" s="81" t="str">
        <f>'UIP Detail '!A24</f>
        <v xml:space="preserve">     5 - OTHER OPERATING REVENUES</v>
      </c>
      <c r="I26" s="169">
        <f>C26-'UIP Detail '!C24</f>
        <v>0</v>
      </c>
      <c r="J26" s="169">
        <f>D26-'UIP Detail '!D24</f>
        <v>0</v>
      </c>
    </row>
    <row r="27" spans="1:10" ht="15" customHeight="1" x14ac:dyDescent="0.25">
      <c r="A27" s="81" t="s">
        <v>474</v>
      </c>
      <c r="B27" s="82">
        <f>'UIP Detail '!B25</f>
        <v>0</v>
      </c>
      <c r="C27" s="82">
        <f>'UIP Detail '!C25</f>
        <v>0</v>
      </c>
      <c r="D27" s="82">
        <f>'UIP Detail '!D25</f>
        <v>0</v>
      </c>
      <c r="E27" s="82">
        <f t="shared" ref="E27:E36" si="1">SUM(B27:D27)</f>
        <v>0</v>
      </c>
      <c r="G27" s="31"/>
      <c r="H27" s="81" t="str">
        <f>'UIP Detail '!A25</f>
        <v xml:space="preserve">          (5) 412 - Lease Inc Everett Delta to NWP - Gas</v>
      </c>
      <c r="I27" s="169">
        <f>C27-'UIP Detail '!C25</f>
        <v>0</v>
      </c>
      <c r="J27" s="169">
        <f>D27-'UIP Detail '!D25</f>
        <v>0</v>
      </c>
    </row>
    <row r="28" spans="1:10" ht="15" customHeight="1" x14ac:dyDescent="0.25">
      <c r="A28" s="81" t="s">
        <v>475</v>
      </c>
      <c r="B28" s="82">
        <f>'UIP Detail '!B26</f>
        <v>26744.78</v>
      </c>
      <c r="C28" s="82">
        <f>'UIP Detail '!C26</f>
        <v>0</v>
      </c>
      <c r="D28" s="82">
        <f>'UIP Detail '!D26</f>
        <v>0</v>
      </c>
      <c r="E28" s="82">
        <f t="shared" si="1"/>
        <v>26744.78</v>
      </c>
      <c r="G28" s="31"/>
      <c r="H28" s="81" t="str">
        <f>'UIP Detail '!A26</f>
        <v xml:space="preserve">          (5) 450 - Forfeited Discounts</v>
      </c>
      <c r="I28" s="169">
        <f>C28-'UIP Detail '!C26</f>
        <v>0</v>
      </c>
      <c r="J28" s="169">
        <f>D28-'UIP Detail '!D26</f>
        <v>0</v>
      </c>
    </row>
    <row r="29" spans="1:10" ht="15" customHeight="1" x14ac:dyDescent="0.25">
      <c r="A29" s="81" t="s">
        <v>476</v>
      </c>
      <c r="B29" s="82">
        <f>'UIP Detail '!B27</f>
        <v>1623193.27999999</v>
      </c>
      <c r="C29" s="82">
        <f>'UIP Detail '!C27</f>
        <v>0</v>
      </c>
      <c r="D29" s="82">
        <f>'UIP Detail '!D27</f>
        <v>0</v>
      </c>
      <c r="E29" s="82">
        <f t="shared" si="1"/>
        <v>1623193.27999999</v>
      </c>
      <c r="G29" s="31"/>
      <c r="H29" s="81" t="str">
        <f>'UIP Detail '!A27</f>
        <v xml:space="preserve">          (5) 451 - Electric Misc Service Revenue</v>
      </c>
      <c r="I29" s="169">
        <f>C29-'UIP Detail '!C27</f>
        <v>0</v>
      </c>
      <c r="J29" s="169">
        <f>D29-'UIP Detail '!D27</f>
        <v>0</v>
      </c>
    </row>
    <row r="30" spans="1:10" ht="15" customHeight="1" x14ac:dyDescent="0.25">
      <c r="A30" s="81" t="s">
        <v>477</v>
      </c>
      <c r="B30" s="82">
        <f>'UIP Detail '!B28</f>
        <v>1498110.64</v>
      </c>
      <c r="C30" s="82">
        <f>'UIP Detail '!C28</f>
        <v>0</v>
      </c>
      <c r="D30" s="82">
        <f>'UIP Detail '!D28</f>
        <v>0</v>
      </c>
      <c r="E30" s="82">
        <f t="shared" si="1"/>
        <v>1498110.64</v>
      </c>
      <c r="G30" s="31"/>
      <c r="H30" s="81" t="str">
        <f>'UIP Detail '!A28</f>
        <v xml:space="preserve">          (5) 454 - Rent For Electric Property</v>
      </c>
      <c r="I30" s="169">
        <f>C30-'UIP Detail '!C28</f>
        <v>0</v>
      </c>
      <c r="J30" s="169">
        <f>D30-'UIP Detail '!D28</f>
        <v>0</v>
      </c>
    </row>
    <row r="31" spans="1:10" ht="15" customHeight="1" x14ac:dyDescent="0.25">
      <c r="A31" s="81" t="s">
        <v>478</v>
      </c>
      <c r="B31" s="82">
        <f>'UIP Detail '!B29</f>
        <v>12061433.84</v>
      </c>
      <c r="C31" s="82">
        <f>'UIP Detail '!C29</f>
        <v>0</v>
      </c>
      <c r="D31" s="82">
        <f>'UIP Detail '!D29</f>
        <v>0</v>
      </c>
      <c r="E31" s="82">
        <f t="shared" si="1"/>
        <v>12061433.84</v>
      </c>
      <c r="G31" s="31"/>
      <c r="H31" s="81" t="str">
        <f>'UIP Detail '!A29</f>
        <v xml:space="preserve">          (5) 456 - Other Electric Revenues</v>
      </c>
      <c r="I31" s="169">
        <f>C31-'UIP Detail '!C29</f>
        <v>0</v>
      </c>
      <c r="J31" s="169">
        <f>D31-'UIP Detail '!D29</f>
        <v>0</v>
      </c>
    </row>
    <row r="32" spans="1:10" ht="15" customHeight="1" x14ac:dyDescent="0.25">
      <c r="A32" s="81" t="s">
        <v>479</v>
      </c>
      <c r="B32" s="82">
        <f>'UIP Detail '!B30</f>
        <v>0</v>
      </c>
      <c r="C32" s="82">
        <f>'UIP Detail '!C30</f>
        <v>-1939.04999999999</v>
      </c>
      <c r="D32" s="82">
        <f>'UIP Detail '!D30</f>
        <v>0</v>
      </c>
      <c r="E32" s="82">
        <f t="shared" si="1"/>
        <v>-1939.04999999999</v>
      </c>
      <c r="G32" s="31"/>
      <c r="H32" s="81" t="str">
        <f>'UIP Detail '!A30</f>
        <v xml:space="preserve">          (5) 487 - Forfeited Discounts</v>
      </c>
      <c r="I32" s="169">
        <f>C32-'UIP Detail '!C30</f>
        <v>0</v>
      </c>
      <c r="J32" s="169">
        <f>D32-'UIP Detail '!D30</f>
        <v>0</v>
      </c>
    </row>
    <row r="33" spans="1:10" ht="15" customHeight="1" x14ac:dyDescent="0.25">
      <c r="A33" s="81" t="s">
        <v>480</v>
      </c>
      <c r="B33" s="82">
        <f>'UIP Detail '!B31</f>
        <v>0</v>
      </c>
      <c r="C33" s="82">
        <f>'UIP Detail '!C31</f>
        <v>217240.42</v>
      </c>
      <c r="D33" s="82">
        <f>'UIP Detail '!D31</f>
        <v>0</v>
      </c>
      <c r="E33" s="82">
        <f t="shared" si="1"/>
        <v>217240.42</v>
      </c>
      <c r="G33" s="31"/>
      <c r="H33" s="81" t="str">
        <f>'UIP Detail '!A31</f>
        <v xml:space="preserve">          (5) 488 - Gas Misc Service Revenues</v>
      </c>
      <c r="I33" s="169">
        <f>C33-'UIP Detail '!C31</f>
        <v>0</v>
      </c>
      <c r="J33" s="169">
        <f>D33-'UIP Detail '!D31</f>
        <v>0</v>
      </c>
    </row>
    <row r="34" spans="1:10" ht="15" customHeight="1" x14ac:dyDescent="0.25">
      <c r="A34" s="81" t="s">
        <v>92</v>
      </c>
      <c r="B34" s="82">
        <f>'UIP Detail '!B32</f>
        <v>0</v>
      </c>
      <c r="C34" s="82">
        <f>'UIP Detail '!C32</f>
        <v>81681.5</v>
      </c>
      <c r="D34" s="82">
        <f>'UIP Detail '!D32</f>
        <v>0</v>
      </c>
      <c r="E34" s="82">
        <f t="shared" si="1"/>
        <v>81681.5</v>
      </c>
      <c r="G34" s="31"/>
      <c r="H34" s="81" t="str">
        <f>'UIP Detail '!A32</f>
        <v xml:space="preserve">          (5) 4894 - Gas Revenues from Storing Gas of Others</v>
      </c>
      <c r="I34" s="169">
        <f>C34-'UIP Detail '!C32</f>
        <v>0</v>
      </c>
      <c r="J34" s="169">
        <f>D34-'UIP Detail '!D32</f>
        <v>0</v>
      </c>
    </row>
    <row r="35" spans="1:10" ht="15" customHeight="1" x14ac:dyDescent="0.25">
      <c r="A35" s="81" t="s">
        <v>481</v>
      </c>
      <c r="B35" s="82">
        <f>'UIP Detail '!B33</f>
        <v>0</v>
      </c>
      <c r="C35" s="82">
        <f>'UIP Detail '!C33</f>
        <v>604734.93999999994</v>
      </c>
      <c r="D35" s="82">
        <f>'UIP Detail '!D33</f>
        <v>0</v>
      </c>
      <c r="E35" s="82">
        <f t="shared" si="1"/>
        <v>604734.93999999994</v>
      </c>
      <c r="G35" s="31"/>
      <c r="H35" s="81" t="str">
        <f>'UIP Detail '!A33</f>
        <v xml:space="preserve">          (5) 493 - Rent From Gas Property</v>
      </c>
      <c r="I35" s="169">
        <f>C35-'UIP Detail '!C33</f>
        <v>0</v>
      </c>
      <c r="J35" s="169">
        <f>D35-'UIP Detail '!D33</f>
        <v>0</v>
      </c>
    </row>
    <row r="36" spans="1:10" ht="15" customHeight="1" x14ac:dyDescent="0.25">
      <c r="A36" s="81" t="s">
        <v>482</v>
      </c>
      <c r="B36" s="84">
        <f>'UIP Detail '!B34</f>
        <v>0</v>
      </c>
      <c r="C36" s="84">
        <f>'UIP Detail '!C34</f>
        <v>14434939.039999999</v>
      </c>
      <c r="D36" s="84">
        <f>'UIP Detail '!D34</f>
        <v>0</v>
      </c>
      <c r="E36" s="84">
        <f t="shared" si="1"/>
        <v>14434939.039999999</v>
      </c>
      <c r="G36" s="31"/>
      <c r="H36" s="81" t="str">
        <f>'UIP Detail '!A34</f>
        <v xml:space="preserve">          (5) 495 - Other Gas Revenues</v>
      </c>
      <c r="I36" s="169">
        <f>C36-'UIP Detail '!C34</f>
        <v>0</v>
      </c>
      <c r="J36" s="169">
        <f>D36-'UIP Detail '!D34</f>
        <v>0</v>
      </c>
    </row>
    <row r="37" spans="1:10" ht="15" customHeight="1" x14ac:dyDescent="0.25">
      <c r="A37" s="81" t="s">
        <v>470</v>
      </c>
      <c r="B37" s="87">
        <f>SUM(B27:B36)</f>
        <v>15209482.53999999</v>
      </c>
      <c r="C37" s="87">
        <f>SUM(C27:C36)</f>
        <v>15336656.85</v>
      </c>
      <c r="D37" s="87">
        <f>SUM(D27:D36)</f>
        <v>0</v>
      </c>
      <c r="E37" s="87">
        <f>SUM(E27:E36)</f>
        <v>30546139.389999986</v>
      </c>
      <c r="G37" s="31"/>
      <c r="H37" s="79" t="str">
        <f>'UIP Detail '!A35</f>
        <v xml:space="preserve">               (5) SUBTOTAL</v>
      </c>
      <c r="I37" s="169">
        <f>C37-'UIP Detail '!C35</f>
        <v>0</v>
      </c>
      <c r="J37" s="169">
        <f>D37-'UIP Detail '!D35</f>
        <v>0</v>
      </c>
    </row>
    <row r="38" spans="1:10" ht="15" customHeight="1" x14ac:dyDescent="0.25">
      <c r="A38" s="79" t="s">
        <v>483</v>
      </c>
      <c r="B38" s="85">
        <f>+B18+B21+B25+B37</f>
        <v>187405908.00999999</v>
      </c>
      <c r="C38" s="85">
        <f>+C18+C21+C25+C37</f>
        <v>113781489.02999988</v>
      </c>
      <c r="D38" s="85">
        <f>+D18+D21+D25+D37</f>
        <v>0</v>
      </c>
      <c r="E38" s="85">
        <f>+E18+E21+E25+E37</f>
        <v>301187397.0399999</v>
      </c>
      <c r="G38" s="31"/>
      <c r="H38" s="79" t="str">
        <f>'UIP Detail '!A36</f>
        <v>(1) TOTAL OPERATING REVENUES</v>
      </c>
      <c r="I38" s="169">
        <f>C38-'UIP Detail '!C36</f>
        <v>-1.1920928955078125E-7</v>
      </c>
      <c r="J38" s="169">
        <f>D38-'UIP Detail '!D36</f>
        <v>0</v>
      </c>
    </row>
    <row r="39" spans="1:10" ht="9" customHeight="1" x14ac:dyDescent="0.25">
      <c r="A39" s="79"/>
      <c r="B39" s="88"/>
      <c r="C39" s="88"/>
      <c r="D39" s="88"/>
      <c r="E39" s="88"/>
      <c r="G39" s="31"/>
      <c r="H39" s="79">
        <f>'UIP Detail '!A37</f>
        <v>0</v>
      </c>
      <c r="I39" s="169">
        <f>C39-'UIP Detail '!C37</f>
        <v>0</v>
      </c>
      <c r="J39" s="169">
        <f>D39-'UIP Detail '!D37</f>
        <v>0</v>
      </c>
    </row>
    <row r="40" spans="1:10" ht="15" customHeight="1" x14ac:dyDescent="0.25">
      <c r="A40" s="79" t="s">
        <v>484</v>
      </c>
      <c r="B40" s="88"/>
      <c r="C40" s="88"/>
      <c r="D40" s="88"/>
      <c r="E40" s="88"/>
      <c r="G40" s="31"/>
      <c r="H40" s="79" t="str">
        <f>'UIP Detail '!A38</f>
        <v>10 - ENERGY COST</v>
      </c>
      <c r="I40" s="169">
        <f>C40-'UIP Detail '!C38</f>
        <v>0</v>
      </c>
      <c r="J40" s="169">
        <f>D40-'UIP Detail '!D38</f>
        <v>0</v>
      </c>
    </row>
    <row r="41" spans="1:10" ht="15" customHeight="1" x14ac:dyDescent="0.25">
      <c r="A41" s="79" t="s">
        <v>421</v>
      </c>
      <c r="B41" s="80"/>
      <c r="C41" s="80"/>
      <c r="D41" s="80"/>
      <c r="E41" s="80"/>
      <c r="G41" s="31"/>
      <c r="H41" s="81" t="str">
        <f>'UIP Detail '!A39</f>
        <v xml:space="preserve">     11 - FUEL</v>
      </c>
      <c r="I41" s="169">
        <f>C41-'UIP Detail '!C39</f>
        <v>0</v>
      </c>
      <c r="J41" s="169">
        <f>D41-'UIP Detail '!D39</f>
        <v>0</v>
      </c>
    </row>
    <row r="42" spans="1:10" ht="15" customHeight="1" x14ac:dyDescent="0.25">
      <c r="A42" s="81" t="s">
        <v>485</v>
      </c>
      <c r="B42" s="82">
        <f>'UIP Detail '!B40</f>
        <v>4667124.7</v>
      </c>
      <c r="C42" s="82">
        <f>'UIP Detail '!C40</f>
        <v>0</v>
      </c>
      <c r="D42" s="82">
        <f>'UIP Detail '!D40</f>
        <v>0</v>
      </c>
      <c r="E42" s="82">
        <f>SUM(B42:D42)</f>
        <v>4667124.7</v>
      </c>
      <c r="G42" s="31"/>
      <c r="H42" s="81" t="str">
        <f>'UIP Detail '!A40</f>
        <v xml:space="preserve">          (11) 501 - Steam Operations Fuel</v>
      </c>
      <c r="I42" s="169">
        <f>C42-'UIP Detail '!C40</f>
        <v>0</v>
      </c>
      <c r="J42" s="169">
        <f>D42-'UIP Detail '!D40</f>
        <v>0</v>
      </c>
    </row>
    <row r="43" spans="1:10" ht="15" customHeight="1" x14ac:dyDescent="0.25">
      <c r="A43" s="81" t="s">
        <v>486</v>
      </c>
      <c r="B43" s="84">
        <f>'UIP Detail '!B41</f>
        <v>6938337.1600000001</v>
      </c>
      <c r="C43" s="84">
        <f>'UIP Detail '!C41</f>
        <v>0</v>
      </c>
      <c r="D43" s="84">
        <f>'UIP Detail '!D41</f>
        <v>0</v>
      </c>
      <c r="E43" s="84">
        <f>SUM(B43:D43)</f>
        <v>6938337.1600000001</v>
      </c>
      <c r="G43" s="31"/>
      <c r="H43" s="81" t="str">
        <f>'UIP Detail '!A41</f>
        <v xml:space="preserve">          (11) 547 - Other Power Generation Oper Fuel</v>
      </c>
      <c r="I43" s="169">
        <f>C43-'UIP Detail '!C41</f>
        <v>0</v>
      </c>
      <c r="J43" s="169">
        <f>D43-'UIP Detail '!D41</f>
        <v>0</v>
      </c>
    </row>
    <row r="44" spans="1:10" ht="12" customHeight="1" x14ac:dyDescent="0.25">
      <c r="A44" s="81" t="s">
        <v>470</v>
      </c>
      <c r="B44" s="85">
        <f>SUM(B42:B43)</f>
        <v>11605461.859999999</v>
      </c>
      <c r="C44" s="85">
        <f>SUM(C42:C43)</f>
        <v>0</v>
      </c>
      <c r="D44" s="85">
        <f>SUM(D42:D43)</f>
        <v>0</v>
      </c>
      <c r="E44" s="85">
        <f>SUM(E42:E43)</f>
        <v>11605461.859999999</v>
      </c>
      <c r="G44" s="31"/>
      <c r="H44" s="79" t="str">
        <f>'UIP Detail '!A42</f>
        <v xml:space="preserve">               (11) SUBTOTAL</v>
      </c>
      <c r="I44" s="169">
        <f>C44-'UIP Detail '!C42</f>
        <v>0</v>
      </c>
      <c r="J44" s="169">
        <f>D44-'UIP Detail '!D42</f>
        <v>0</v>
      </c>
    </row>
    <row r="45" spans="1:10" ht="15" customHeight="1" x14ac:dyDescent="0.25">
      <c r="A45" s="79" t="s">
        <v>422</v>
      </c>
      <c r="B45" s="80"/>
      <c r="C45" s="80"/>
      <c r="D45" s="80"/>
      <c r="E45" s="80"/>
      <c r="G45" s="31"/>
      <c r="H45" s="81" t="str">
        <f>'UIP Detail '!A43</f>
        <v xml:space="preserve">     12 - PURCHASED AND INTERCHANGED</v>
      </c>
      <c r="I45" s="169">
        <f>C45-'UIP Detail '!C43</f>
        <v>0</v>
      </c>
      <c r="J45" s="169">
        <f>D45-'UIP Detail '!D43</f>
        <v>0</v>
      </c>
    </row>
    <row r="46" spans="1:10" ht="15" customHeight="1" x14ac:dyDescent="0.25">
      <c r="A46" s="81" t="s">
        <v>487</v>
      </c>
      <c r="B46" s="82">
        <f>'UIP Detail '!B44</f>
        <v>43551848.689999901</v>
      </c>
      <c r="C46" s="82">
        <f>'UIP Detail '!C44</f>
        <v>0</v>
      </c>
      <c r="D46" s="82">
        <f>'UIP Detail '!D44</f>
        <v>0</v>
      </c>
      <c r="E46" s="82">
        <f t="shared" ref="E46:E52" si="2">SUM(B46:D46)</f>
        <v>43551848.689999901</v>
      </c>
      <c r="G46" s="31"/>
      <c r="H46" s="81" t="str">
        <f>'UIP Detail '!A44</f>
        <v xml:space="preserve">          (12) 555 - Purchased Power</v>
      </c>
      <c r="I46" s="169">
        <f>C46-'UIP Detail '!C44</f>
        <v>0</v>
      </c>
      <c r="J46" s="169">
        <f>D46-'UIP Detail '!D44</f>
        <v>0</v>
      </c>
    </row>
    <row r="47" spans="1:10" ht="15" customHeight="1" x14ac:dyDescent="0.25">
      <c r="A47" s="81" t="s">
        <v>488</v>
      </c>
      <c r="B47" s="82">
        <f>'UIP Detail '!B45</f>
        <v>864270.18</v>
      </c>
      <c r="C47" s="82">
        <f>'UIP Detail '!C45</f>
        <v>0</v>
      </c>
      <c r="D47" s="82">
        <f>'UIP Detail '!D45</f>
        <v>0</v>
      </c>
      <c r="E47" s="82">
        <f t="shared" si="2"/>
        <v>864270.18</v>
      </c>
      <c r="G47" s="31"/>
      <c r="H47" s="81" t="str">
        <f>'UIP Detail '!A45</f>
        <v xml:space="preserve">          (12) 557 - Other Power Supply Expense</v>
      </c>
      <c r="I47" s="169">
        <f>C47-'UIP Detail '!C45</f>
        <v>0</v>
      </c>
      <c r="J47" s="169">
        <f>D47-'UIP Detail '!D45</f>
        <v>0</v>
      </c>
    </row>
    <row r="48" spans="1:10" ht="15" customHeight="1" x14ac:dyDescent="0.25">
      <c r="A48" s="81" t="s">
        <v>489</v>
      </c>
      <c r="B48" s="82">
        <f>'UIP Detail '!B46</f>
        <v>0</v>
      </c>
      <c r="C48" s="82">
        <f>'UIP Detail '!C46</f>
        <v>28011635.509999901</v>
      </c>
      <c r="D48" s="82">
        <f>'UIP Detail '!D46</f>
        <v>0</v>
      </c>
      <c r="E48" s="82">
        <f t="shared" si="2"/>
        <v>28011635.509999901</v>
      </c>
      <c r="G48" s="31"/>
      <c r="H48" s="81" t="str">
        <f>'UIP Detail '!A46</f>
        <v xml:space="preserve">          (12) 804 - Natural Gas City Gate Purchases</v>
      </c>
      <c r="I48" s="169">
        <f>C48-'UIP Detail '!C46</f>
        <v>0</v>
      </c>
      <c r="J48" s="169">
        <f>D48-'UIP Detail '!D46</f>
        <v>0</v>
      </c>
    </row>
    <row r="49" spans="1:10" ht="15" customHeight="1" x14ac:dyDescent="0.25">
      <c r="A49" s="81" t="s">
        <v>490</v>
      </c>
      <c r="B49" s="82">
        <f>'UIP Detail '!B47</f>
        <v>0</v>
      </c>
      <c r="C49" s="82">
        <f>'UIP Detail '!C47</f>
        <v>55</v>
      </c>
      <c r="D49" s="82">
        <f>'UIP Detail '!D47</f>
        <v>0</v>
      </c>
      <c r="E49" s="82">
        <f t="shared" si="2"/>
        <v>55</v>
      </c>
      <c r="G49" s="31"/>
      <c r="H49" s="81" t="str">
        <f>'UIP Detail '!A47</f>
        <v xml:space="preserve">          (12) 805 - Other Gas Purchases</v>
      </c>
      <c r="I49" s="169">
        <f>C49-'UIP Detail '!C47</f>
        <v>0</v>
      </c>
      <c r="J49" s="169">
        <f>D49-'UIP Detail '!D47</f>
        <v>0</v>
      </c>
    </row>
    <row r="50" spans="1:10" ht="15" customHeight="1" x14ac:dyDescent="0.25">
      <c r="A50" s="81" t="s">
        <v>491</v>
      </c>
      <c r="B50" s="82">
        <f>'UIP Detail '!B48</f>
        <v>0</v>
      </c>
      <c r="C50" s="82">
        <f>'UIP Detail '!C48</f>
        <v>7853895.3099999996</v>
      </c>
      <c r="D50" s="82">
        <f>'UIP Detail '!D48</f>
        <v>0</v>
      </c>
      <c r="E50" s="82">
        <f t="shared" si="2"/>
        <v>7853895.3099999996</v>
      </c>
      <c r="G50" s="31"/>
      <c r="H50" s="81" t="str">
        <f>'UIP Detail '!A48</f>
        <v xml:space="preserve">          (12) 8051 - Purchased Gas Cost Adjustments</v>
      </c>
      <c r="I50" s="169">
        <f>C50-'UIP Detail '!C48</f>
        <v>0</v>
      </c>
      <c r="J50" s="169">
        <f>D50-'UIP Detail '!D48</f>
        <v>0</v>
      </c>
    </row>
    <row r="51" spans="1:10" ht="15" customHeight="1" x14ac:dyDescent="0.25">
      <c r="A51" s="81" t="s">
        <v>492</v>
      </c>
      <c r="B51" s="82">
        <f>'UIP Detail '!B49</f>
        <v>0</v>
      </c>
      <c r="C51" s="82">
        <f>'UIP Detail '!C49</f>
        <v>13736876.34</v>
      </c>
      <c r="D51" s="82">
        <f>'UIP Detail '!D49</f>
        <v>0</v>
      </c>
      <c r="E51" s="82">
        <f t="shared" si="2"/>
        <v>13736876.34</v>
      </c>
      <c r="G51" s="31"/>
      <c r="H51" s="81" t="str">
        <f>'UIP Detail '!A49</f>
        <v xml:space="preserve">          (12) 8081 - Gas Withdrawn From Storage</v>
      </c>
      <c r="I51" s="169">
        <f>C51-'UIP Detail '!C49</f>
        <v>0</v>
      </c>
      <c r="J51" s="169">
        <f>D51-'UIP Detail '!D49</f>
        <v>0</v>
      </c>
    </row>
    <row r="52" spans="1:10" ht="15" customHeight="1" x14ac:dyDescent="0.25">
      <c r="A52" s="81" t="s">
        <v>493</v>
      </c>
      <c r="B52" s="84">
        <f>'UIP Detail '!B50</f>
        <v>0</v>
      </c>
      <c r="C52" s="84">
        <f>'UIP Detail '!C50</f>
        <v>-1808211.13</v>
      </c>
      <c r="D52" s="84">
        <f>'UIP Detail '!D50</f>
        <v>0</v>
      </c>
      <c r="E52" s="84">
        <f t="shared" si="2"/>
        <v>-1808211.13</v>
      </c>
      <c r="G52" s="31"/>
      <c r="H52" s="81" t="str">
        <f>'UIP Detail '!A50</f>
        <v xml:space="preserve">          (12) 8082 - Gas Delivered To Storage</v>
      </c>
      <c r="I52" s="169">
        <f>C52-'UIP Detail '!C50</f>
        <v>0</v>
      </c>
      <c r="J52" s="169">
        <f>D52-'UIP Detail '!D50</f>
        <v>0</v>
      </c>
    </row>
    <row r="53" spans="1:10" ht="12.75" customHeight="1" x14ac:dyDescent="0.25">
      <c r="A53" s="81" t="s">
        <v>470</v>
      </c>
      <c r="B53" s="85">
        <f>SUM(B46:B52)</f>
        <v>44416118.8699999</v>
      </c>
      <c r="C53" s="85">
        <f>SUM(C46:C52)</f>
        <v>47794251.029999904</v>
      </c>
      <c r="D53" s="85">
        <f>SUM(D46:D52)</f>
        <v>0</v>
      </c>
      <c r="E53" s="85">
        <f>SUM(E46:E52)</f>
        <v>92210369.899999812</v>
      </c>
      <c r="G53" s="31"/>
      <c r="H53" s="79" t="str">
        <f>'UIP Detail '!A51</f>
        <v xml:space="preserve">               (12) SUBTOTAL</v>
      </c>
      <c r="I53" s="169">
        <f>C53-'UIP Detail '!C51</f>
        <v>0</v>
      </c>
      <c r="J53" s="169">
        <f>D53-'UIP Detail '!D51</f>
        <v>0</v>
      </c>
    </row>
    <row r="54" spans="1:10" ht="15" customHeight="1" x14ac:dyDescent="0.25">
      <c r="A54" s="79" t="s">
        <v>423</v>
      </c>
      <c r="B54" s="89"/>
      <c r="C54" s="80"/>
      <c r="D54" s="80"/>
      <c r="G54" s="31"/>
      <c r="H54" s="81" t="str">
        <f>'UIP Detail '!A52</f>
        <v xml:space="preserve">     13 - WHEELING</v>
      </c>
      <c r="I54" s="169">
        <f>C54-'UIP Detail '!C52</f>
        <v>0</v>
      </c>
      <c r="J54" s="169">
        <f>D54-'UIP Detail '!D52</f>
        <v>0</v>
      </c>
    </row>
    <row r="55" spans="1:10" ht="15" customHeight="1" x14ac:dyDescent="0.25">
      <c r="A55" s="81" t="s">
        <v>494</v>
      </c>
      <c r="B55" s="84">
        <f>'UIP Detail '!B53</f>
        <v>8605169.5299999993</v>
      </c>
      <c r="C55" s="84">
        <f>'UIP Detail '!C53</f>
        <v>0</v>
      </c>
      <c r="D55" s="84">
        <f>'UIP Detail '!D53</f>
        <v>0</v>
      </c>
      <c r="E55" s="84">
        <f>SUM(B55:D55)</f>
        <v>8605169.5299999993</v>
      </c>
      <c r="G55" s="31"/>
      <c r="H55" s="81" t="str">
        <f>'UIP Detail '!A53</f>
        <v xml:space="preserve">          (13) 565 - Transmission Of Electricity By Others</v>
      </c>
      <c r="I55" s="169">
        <f>C55-'UIP Detail '!C53</f>
        <v>0</v>
      </c>
      <c r="J55" s="169">
        <f>D55-'UIP Detail '!D53</f>
        <v>0</v>
      </c>
    </row>
    <row r="56" spans="1:10" ht="12.75" customHeight="1" x14ac:dyDescent="0.25">
      <c r="A56" s="81" t="s">
        <v>470</v>
      </c>
      <c r="B56" s="80">
        <f>+B55</f>
        <v>8605169.5299999993</v>
      </c>
      <c r="C56" s="80">
        <f>+C55</f>
        <v>0</v>
      </c>
      <c r="D56" s="80">
        <f>+D55</f>
        <v>0</v>
      </c>
      <c r="E56" s="80">
        <f>+E55</f>
        <v>8605169.5299999993</v>
      </c>
      <c r="G56" s="31"/>
      <c r="H56" s="79" t="str">
        <f>'UIP Detail '!A54</f>
        <v xml:space="preserve">               (13) SUBTOTAL</v>
      </c>
      <c r="I56" s="169">
        <f>C56-'UIP Detail '!C54</f>
        <v>0</v>
      </c>
      <c r="J56" s="169">
        <f>D56-'UIP Detail '!D54</f>
        <v>0</v>
      </c>
    </row>
    <row r="57" spans="1:10" ht="15" customHeight="1" x14ac:dyDescent="0.25">
      <c r="A57" s="79" t="s">
        <v>424</v>
      </c>
      <c r="B57" s="80"/>
      <c r="C57" s="80"/>
      <c r="D57" s="80"/>
      <c r="E57" s="80"/>
      <c r="G57" s="31"/>
      <c r="H57" s="81" t="str">
        <f>'UIP Detail '!A55</f>
        <v xml:space="preserve">     14 - RESIDENTIAL EXCHANGE</v>
      </c>
      <c r="I57" s="169">
        <f>C57-'UIP Detail '!C55</f>
        <v>0</v>
      </c>
      <c r="J57" s="169">
        <f>D57-'UIP Detail '!D55</f>
        <v>0</v>
      </c>
    </row>
    <row r="58" spans="1:10" ht="15" customHeight="1" x14ac:dyDescent="0.25">
      <c r="A58" s="81" t="s">
        <v>495</v>
      </c>
      <c r="B58" s="84">
        <f>'UIP Detail '!B56</f>
        <v>-13222337.1</v>
      </c>
      <c r="C58" s="84">
        <f>'UIP Detail '!C56</f>
        <v>0</v>
      </c>
      <c r="D58" s="84">
        <f>'UIP Detail '!D56</f>
        <v>0</v>
      </c>
      <c r="E58" s="84">
        <f>SUM(B58:D58)</f>
        <v>-13222337.1</v>
      </c>
      <c r="G58" s="31"/>
      <c r="H58" s="81" t="str">
        <f>'UIP Detail '!A56</f>
        <v xml:space="preserve">          (14) 555 - Purchased Power</v>
      </c>
      <c r="I58" s="169">
        <f>C58-'UIP Detail '!C56</f>
        <v>0</v>
      </c>
      <c r="J58" s="169">
        <f>D58-'UIP Detail '!D56</f>
        <v>0</v>
      </c>
    </row>
    <row r="59" spans="1:10" ht="13.5" customHeight="1" x14ac:dyDescent="0.25">
      <c r="A59" s="81" t="s">
        <v>470</v>
      </c>
      <c r="B59" s="90">
        <f>+B58</f>
        <v>-13222337.1</v>
      </c>
      <c r="C59" s="90">
        <f>+C58</f>
        <v>0</v>
      </c>
      <c r="D59" s="90">
        <f>+D58</f>
        <v>0</v>
      </c>
      <c r="E59" s="85">
        <f>+E58</f>
        <v>-13222337.1</v>
      </c>
      <c r="G59" s="31"/>
      <c r="H59" s="79" t="str">
        <f>'UIP Detail '!A57</f>
        <v xml:space="preserve">               (14) SUBTOTAL</v>
      </c>
      <c r="I59" s="169">
        <f>C59-'UIP Detail '!C57</f>
        <v>0</v>
      </c>
      <c r="J59" s="169">
        <f>D59-'UIP Detail '!D57</f>
        <v>0</v>
      </c>
    </row>
    <row r="60" spans="1:10" ht="15" customHeight="1" x14ac:dyDescent="0.25">
      <c r="A60" s="79" t="s">
        <v>496</v>
      </c>
      <c r="B60" s="87">
        <f>+B44+B53+B56+B59</f>
        <v>51404413.1599999</v>
      </c>
      <c r="C60" s="87">
        <f>+C44+C53+C56+C59</f>
        <v>47794251.029999904</v>
      </c>
      <c r="D60" s="87">
        <f>+D44+D53+D56+D59</f>
        <v>0</v>
      </c>
      <c r="E60" s="90">
        <f>+E44+E53+E56+E59</f>
        <v>99198664.189999819</v>
      </c>
      <c r="G60" s="31"/>
      <c r="H60" s="79"/>
      <c r="I60" s="169">
        <f>C60-'UIP Detail '!C58</f>
        <v>0</v>
      </c>
      <c r="J60" s="169">
        <f>D60-'UIP Detail '!D58</f>
        <v>0</v>
      </c>
    </row>
    <row r="61" spans="1:10" ht="8.25" customHeight="1" x14ac:dyDescent="0.25">
      <c r="A61" s="79"/>
      <c r="B61" s="80"/>
      <c r="C61" s="80"/>
      <c r="D61" s="80"/>
      <c r="E61" s="171"/>
      <c r="G61" s="31"/>
      <c r="H61" s="81" t="s">
        <v>497</v>
      </c>
      <c r="I61" s="169"/>
      <c r="J61" s="169"/>
    </row>
    <row r="62" spans="1:10" ht="15" customHeight="1" thickBot="1" x14ac:dyDescent="0.3">
      <c r="A62" s="81" t="s">
        <v>497</v>
      </c>
      <c r="B62" s="91">
        <f>+B38-B60</f>
        <v>136001494.85000008</v>
      </c>
      <c r="C62" s="91">
        <f>+C38-C60</f>
        <v>65987237.999999978</v>
      </c>
      <c r="D62" s="91">
        <f>+D38-D60</f>
        <v>0</v>
      </c>
      <c r="E62" s="91">
        <f>+E38-E60</f>
        <v>201988732.85000008</v>
      </c>
      <c r="G62" s="31"/>
      <c r="H62" s="81"/>
      <c r="I62" s="169">
        <f>C62-'UIP Detail '!C60</f>
        <v>0</v>
      </c>
      <c r="J62" s="169">
        <f>D62-'UIP Detail '!D60</f>
        <v>0</v>
      </c>
    </row>
    <row r="63" spans="1:10" ht="7.5" customHeight="1" thickTop="1" x14ac:dyDescent="0.25">
      <c r="A63" s="81"/>
      <c r="B63" s="77"/>
      <c r="C63" s="77"/>
      <c r="D63" s="77"/>
      <c r="E63" s="77"/>
      <c r="G63" s="31"/>
      <c r="H63" s="92">
        <f>'UIP Detail '!A61</f>
        <v>0</v>
      </c>
      <c r="I63" s="169">
        <f>C63-'UIP Detail '!C61</f>
        <v>0</v>
      </c>
      <c r="J63" s="169">
        <f>D63-'UIP Detail '!D61</f>
        <v>0</v>
      </c>
    </row>
    <row r="64" spans="1:10" ht="15" customHeight="1" x14ac:dyDescent="0.25">
      <c r="A64" s="79" t="s">
        <v>498</v>
      </c>
      <c r="B64" s="77"/>
      <c r="C64" s="77"/>
      <c r="D64" s="77"/>
      <c r="E64" s="77"/>
      <c r="G64" s="31"/>
      <c r="H64" s="79" t="str">
        <f>'UIP Detail '!A62</f>
        <v>OPERATING EXPENSES</v>
      </c>
      <c r="I64" s="169">
        <f>C64-'UIP Detail '!C62</f>
        <v>0</v>
      </c>
      <c r="J64" s="169">
        <f>D64-'UIP Detail '!D62</f>
        <v>0</v>
      </c>
    </row>
    <row r="65" spans="1:10" ht="15" customHeight="1" x14ac:dyDescent="0.25">
      <c r="A65" s="92" t="s">
        <v>499</v>
      </c>
      <c r="B65" s="77"/>
      <c r="C65" s="77"/>
      <c r="D65" s="77"/>
      <c r="E65" s="77"/>
      <c r="G65" s="31"/>
      <c r="H65" s="81" t="str">
        <f>'UIP Detail '!A63</f>
        <v xml:space="preserve">     OPERATING AND MAINTENANCE</v>
      </c>
      <c r="I65" s="169">
        <f>C65-'UIP Detail '!C63</f>
        <v>0</v>
      </c>
      <c r="J65" s="169">
        <f>D65-'UIP Detail '!D63</f>
        <v>0</v>
      </c>
    </row>
    <row r="66" spans="1:10" ht="15" customHeight="1" x14ac:dyDescent="0.25">
      <c r="A66" s="79" t="s">
        <v>427</v>
      </c>
      <c r="B66" s="80"/>
      <c r="C66" s="80"/>
      <c r="D66" s="80"/>
      <c r="E66" s="80"/>
      <c r="G66" s="31"/>
      <c r="H66" s="81" t="str">
        <f>'UIP Detail '!A64</f>
        <v xml:space="preserve">          17 - OTHER ENERGY SUPPLY EXPENSES</v>
      </c>
      <c r="I66" s="169">
        <f>C66-'UIP Detail '!C64</f>
        <v>0</v>
      </c>
      <c r="J66" s="169">
        <f>D66-'UIP Detail '!D64</f>
        <v>0</v>
      </c>
    </row>
    <row r="67" spans="1:10" ht="15" customHeight="1" x14ac:dyDescent="0.25">
      <c r="A67" s="81" t="s">
        <v>500</v>
      </c>
      <c r="B67" s="82">
        <f>'UIP Detail '!B65</f>
        <v>162939.23000000001</v>
      </c>
      <c r="C67" s="82">
        <f>'UIP Detail '!C65</f>
        <v>0</v>
      </c>
      <c r="D67" s="82">
        <f>'UIP Detail '!D65</f>
        <v>0</v>
      </c>
      <c r="E67" s="82">
        <f>SUM(B67:D67)</f>
        <v>162939.23000000001</v>
      </c>
      <c r="F67" s="31"/>
      <c r="G67" s="31"/>
      <c r="H67" s="81" t="str">
        <f>'UIP Detail '!A65</f>
        <v xml:space="preserve">               (17) 500 - Steam Oper Supv &amp; Engineering</v>
      </c>
      <c r="I67" s="169">
        <f>C67-'UIP Detail '!C65</f>
        <v>0</v>
      </c>
      <c r="J67" s="169">
        <f>D67-'UIP Detail '!D65</f>
        <v>0</v>
      </c>
    </row>
    <row r="68" spans="1:10" ht="15" customHeight="1" x14ac:dyDescent="0.25">
      <c r="A68" s="81" t="s">
        <v>501</v>
      </c>
      <c r="B68" s="82">
        <f>'UIP Detail '!B66</f>
        <v>707273.41999999899</v>
      </c>
      <c r="C68" s="82">
        <f>'UIP Detail '!C66</f>
        <v>0</v>
      </c>
      <c r="D68" s="82">
        <f>'UIP Detail '!D66</f>
        <v>0</v>
      </c>
      <c r="E68" s="82">
        <f t="shared" ref="E68:E131" si="3">SUM(B68:D68)</f>
        <v>707273.41999999899</v>
      </c>
      <c r="F68" s="31"/>
      <c r="G68" s="31"/>
      <c r="H68" s="81" t="str">
        <f>'UIP Detail '!A66</f>
        <v xml:space="preserve">               (17) 502 - Steam Oper Steam Expenses</v>
      </c>
      <c r="I68" s="169">
        <f>C68-'UIP Detail '!C66</f>
        <v>0</v>
      </c>
      <c r="J68" s="169">
        <f>D68-'UIP Detail '!D66</f>
        <v>0</v>
      </c>
    </row>
    <row r="69" spans="1:10" ht="15" customHeight="1" x14ac:dyDescent="0.25">
      <c r="A69" s="81" t="s">
        <v>502</v>
      </c>
      <c r="B69" s="82">
        <f>'UIP Detail '!B67</f>
        <v>107653.5</v>
      </c>
      <c r="C69" s="82">
        <f>'UIP Detail '!C67</f>
        <v>0</v>
      </c>
      <c r="D69" s="82">
        <f>'UIP Detail '!D67</f>
        <v>0</v>
      </c>
      <c r="E69" s="82">
        <f t="shared" si="3"/>
        <v>107653.5</v>
      </c>
      <c r="F69" s="31"/>
      <c r="G69" s="31"/>
      <c r="H69" s="81" t="str">
        <f>'UIP Detail '!A67</f>
        <v xml:space="preserve">               (17) 505 - Steam Oper Electric Expense</v>
      </c>
      <c r="I69" s="169">
        <f>C69-'UIP Detail '!C67</f>
        <v>0</v>
      </c>
      <c r="J69" s="169">
        <f>D69-'UIP Detail '!D67</f>
        <v>0</v>
      </c>
    </row>
    <row r="70" spans="1:10" ht="15" customHeight="1" x14ac:dyDescent="0.25">
      <c r="A70" s="81" t="s">
        <v>503</v>
      </c>
      <c r="B70" s="82">
        <f>'UIP Detail '!B68</f>
        <v>733464.16</v>
      </c>
      <c r="C70" s="82">
        <f>'UIP Detail '!C68</f>
        <v>0</v>
      </c>
      <c r="D70" s="82">
        <f>'UIP Detail '!D68</f>
        <v>0</v>
      </c>
      <c r="E70" s="82">
        <f t="shared" si="3"/>
        <v>733464.16</v>
      </c>
      <c r="F70" s="31"/>
      <c r="G70" s="31"/>
      <c r="H70" s="81" t="str">
        <f>'UIP Detail '!A68</f>
        <v xml:space="preserve">               (17) 506 - Steam Oper Misc Steam Power</v>
      </c>
      <c r="I70" s="169">
        <f>C70-'UIP Detail '!C68</f>
        <v>0</v>
      </c>
      <c r="J70" s="169">
        <f>D70-'UIP Detail '!D68</f>
        <v>0</v>
      </c>
    </row>
    <row r="71" spans="1:10" ht="15" customHeight="1" x14ac:dyDescent="0.25">
      <c r="A71" s="81" t="s">
        <v>504</v>
      </c>
      <c r="B71" s="82">
        <f>'UIP Detail '!B69</f>
        <v>1771.82</v>
      </c>
      <c r="C71" s="82">
        <f>'UIP Detail '!C69</f>
        <v>0</v>
      </c>
      <c r="D71" s="82">
        <f>'UIP Detail '!D69</f>
        <v>0</v>
      </c>
      <c r="E71" s="82">
        <f t="shared" si="3"/>
        <v>1771.82</v>
      </c>
      <c r="F71" s="31"/>
      <c r="G71" s="31"/>
      <c r="H71" s="81" t="str">
        <f>'UIP Detail '!A69</f>
        <v xml:space="preserve">               (17) 507 - Steam Operations Rents</v>
      </c>
      <c r="I71" s="169">
        <f>C71-'UIP Detail '!C69</f>
        <v>0</v>
      </c>
      <c r="J71" s="169">
        <f>D71-'UIP Detail '!D69</f>
        <v>0</v>
      </c>
    </row>
    <row r="72" spans="1:10" ht="15.75" customHeight="1" x14ac:dyDescent="0.25">
      <c r="A72" s="81" t="s">
        <v>505</v>
      </c>
      <c r="B72" s="82">
        <f>'UIP Detail '!B70</f>
        <v>175978.99</v>
      </c>
      <c r="C72" s="82">
        <f>'UIP Detail '!C70</f>
        <v>0</v>
      </c>
      <c r="D72" s="82">
        <f>'UIP Detail '!D70</f>
        <v>0</v>
      </c>
      <c r="E72" s="82">
        <f t="shared" si="3"/>
        <v>175978.99</v>
      </c>
      <c r="F72" s="31"/>
      <c r="G72" s="31"/>
      <c r="H72" s="81" t="str">
        <f>'UIP Detail '!A70</f>
        <v xml:space="preserve">               (17) 510 - Steam Maint Supv &amp; Engineering</v>
      </c>
      <c r="I72" s="169">
        <f>C72-'UIP Detail '!C70</f>
        <v>0</v>
      </c>
      <c r="J72" s="169">
        <f>D72-'UIP Detail '!D70</f>
        <v>0</v>
      </c>
    </row>
    <row r="73" spans="1:10" ht="15" customHeight="1" x14ac:dyDescent="0.25">
      <c r="A73" s="81" t="s">
        <v>506</v>
      </c>
      <c r="B73" s="82">
        <f>'UIP Detail '!B71</f>
        <v>313869.82</v>
      </c>
      <c r="C73" s="82">
        <f>'UIP Detail '!C71</f>
        <v>0</v>
      </c>
      <c r="D73" s="82">
        <f>'UIP Detail '!D71</f>
        <v>0</v>
      </c>
      <c r="E73" s="82">
        <f t="shared" si="3"/>
        <v>313869.82</v>
      </c>
      <c r="F73" s="31"/>
      <c r="G73" s="31"/>
      <c r="H73" s="81" t="str">
        <f>'UIP Detail '!A71</f>
        <v xml:space="preserve">               (17) 511 - Steam Maint Structures</v>
      </c>
      <c r="I73" s="169">
        <f>C73-'UIP Detail '!C71</f>
        <v>0</v>
      </c>
      <c r="J73" s="169">
        <f>D73-'UIP Detail '!D71</f>
        <v>0</v>
      </c>
    </row>
    <row r="74" spans="1:10" ht="15" customHeight="1" x14ac:dyDescent="0.25">
      <c r="A74" s="81" t="s">
        <v>507</v>
      </c>
      <c r="B74" s="82">
        <f>'UIP Detail '!B72</f>
        <v>865245.72</v>
      </c>
      <c r="C74" s="82">
        <f>'UIP Detail '!C72</f>
        <v>0</v>
      </c>
      <c r="D74" s="82">
        <f>'UIP Detail '!D72</f>
        <v>0</v>
      </c>
      <c r="E74" s="82">
        <f t="shared" si="3"/>
        <v>865245.72</v>
      </c>
      <c r="F74" s="31"/>
      <c r="G74" s="31"/>
      <c r="H74" s="81" t="str">
        <f>'UIP Detail '!A72</f>
        <v xml:space="preserve">               (17) 512 - Steam Maint Boiler Plant</v>
      </c>
      <c r="I74" s="169">
        <f>C74-'UIP Detail '!C72</f>
        <v>0</v>
      </c>
      <c r="J74" s="169">
        <f>D74-'UIP Detail '!D72</f>
        <v>0</v>
      </c>
    </row>
    <row r="75" spans="1:10" ht="15" customHeight="1" x14ac:dyDescent="0.25">
      <c r="A75" s="81" t="s">
        <v>508</v>
      </c>
      <c r="B75" s="82">
        <f>'UIP Detail '!B73</f>
        <v>241650.27</v>
      </c>
      <c r="C75" s="82">
        <f>'UIP Detail '!C73</f>
        <v>0</v>
      </c>
      <c r="D75" s="82">
        <f>'UIP Detail '!D73</f>
        <v>0</v>
      </c>
      <c r="E75" s="82">
        <f t="shared" si="3"/>
        <v>241650.27</v>
      </c>
      <c r="F75" s="31"/>
      <c r="G75" s="31"/>
      <c r="H75" s="81" t="str">
        <f>'UIP Detail '!A73</f>
        <v xml:space="preserve">               (17) 513 - Steam Maint Electric Plant</v>
      </c>
      <c r="I75" s="169">
        <f>C75-'UIP Detail '!C73</f>
        <v>0</v>
      </c>
      <c r="J75" s="169">
        <f>D75-'UIP Detail '!D73</f>
        <v>0</v>
      </c>
    </row>
    <row r="76" spans="1:10" ht="15" customHeight="1" x14ac:dyDescent="0.25">
      <c r="A76" s="81" t="s">
        <v>509</v>
      </c>
      <c r="B76" s="82">
        <f>'UIP Detail '!B74</f>
        <v>210990.9</v>
      </c>
      <c r="C76" s="82">
        <f>'UIP Detail '!C74</f>
        <v>0</v>
      </c>
      <c r="D76" s="82">
        <f>'UIP Detail '!D74</f>
        <v>0</v>
      </c>
      <c r="E76" s="82">
        <f t="shared" si="3"/>
        <v>210990.9</v>
      </c>
      <c r="F76" s="31"/>
      <c r="G76" s="31"/>
      <c r="H76" s="81" t="str">
        <f>'UIP Detail '!A74</f>
        <v xml:space="preserve">               (17) 514 - Steam Maint Misc Steam Plant</v>
      </c>
      <c r="I76" s="169">
        <f>C76-'UIP Detail '!C74</f>
        <v>0</v>
      </c>
      <c r="J76" s="169">
        <f>D76-'UIP Detail '!D74</f>
        <v>0</v>
      </c>
    </row>
    <row r="77" spans="1:10" ht="15" customHeight="1" x14ac:dyDescent="0.25">
      <c r="A77" s="81" t="s">
        <v>510</v>
      </c>
      <c r="B77" s="82">
        <f>'UIP Detail '!B75</f>
        <v>115231.98</v>
      </c>
      <c r="C77" s="82">
        <f>'UIP Detail '!C75</f>
        <v>0</v>
      </c>
      <c r="D77" s="82">
        <f>'UIP Detail '!D75</f>
        <v>0</v>
      </c>
      <c r="E77" s="82">
        <f t="shared" si="3"/>
        <v>115231.98</v>
      </c>
      <c r="F77" s="31"/>
      <c r="G77" s="31"/>
      <c r="H77" s="81" t="str">
        <f>'UIP Detail '!A75</f>
        <v xml:space="preserve">               (17) 535 - Hydro Oper Supv &amp; Engineering</v>
      </c>
      <c r="I77" s="169">
        <f>C77-'UIP Detail '!C75</f>
        <v>0</v>
      </c>
      <c r="J77" s="169">
        <f>D77-'UIP Detail '!D75</f>
        <v>0</v>
      </c>
    </row>
    <row r="78" spans="1:10" ht="15" customHeight="1" x14ac:dyDescent="0.25">
      <c r="A78" s="81" t="s">
        <v>511</v>
      </c>
      <c r="B78" s="82">
        <f>'UIP Detail '!B76</f>
        <v>0</v>
      </c>
      <c r="C78" s="82">
        <f>'UIP Detail '!C76</f>
        <v>0</v>
      </c>
      <c r="D78" s="82">
        <f>'UIP Detail '!D76</f>
        <v>0</v>
      </c>
      <c r="E78" s="82">
        <f t="shared" si="3"/>
        <v>0</v>
      </c>
      <c r="F78" s="31"/>
      <c r="G78" s="31"/>
      <c r="H78" s="81" t="str">
        <f>'UIP Detail '!A76</f>
        <v xml:space="preserve">               (17) 536 - Hydro Oper Water For Power</v>
      </c>
      <c r="I78" s="169">
        <f>C78-'UIP Detail '!C76</f>
        <v>0</v>
      </c>
      <c r="J78" s="169">
        <f>D78-'UIP Detail '!D76</f>
        <v>0</v>
      </c>
    </row>
    <row r="79" spans="1:10" ht="15" customHeight="1" x14ac:dyDescent="0.25">
      <c r="A79" s="81" t="s">
        <v>512</v>
      </c>
      <c r="B79" s="82">
        <f>'UIP Detail '!B77</f>
        <v>242509.33</v>
      </c>
      <c r="C79" s="82">
        <f>'UIP Detail '!C77</f>
        <v>0</v>
      </c>
      <c r="D79" s="82">
        <f>'UIP Detail '!D77</f>
        <v>0</v>
      </c>
      <c r="E79" s="82">
        <f t="shared" si="3"/>
        <v>242509.33</v>
      </c>
      <c r="F79" s="31"/>
      <c r="G79" s="31"/>
      <c r="H79" s="81" t="str">
        <f>'UIP Detail '!A77</f>
        <v xml:space="preserve">               (17) 537 - Hydro Oper Hydraulic Expenses</v>
      </c>
      <c r="I79" s="169">
        <f>C79-'UIP Detail '!C77</f>
        <v>0</v>
      </c>
      <c r="J79" s="169">
        <f>D79-'UIP Detail '!D77</f>
        <v>0</v>
      </c>
    </row>
    <row r="80" spans="1:10" ht="15" customHeight="1" x14ac:dyDescent="0.25">
      <c r="A80" s="81" t="s">
        <v>513</v>
      </c>
      <c r="B80" s="82">
        <f>'UIP Detail '!B78</f>
        <v>26344.46</v>
      </c>
      <c r="C80" s="82">
        <f>'UIP Detail '!C78</f>
        <v>0</v>
      </c>
      <c r="D80" s="82">
        <f>'UIP Detail '!D78</f>
        <v>0</v>
      </c>
      <c r="E80" s="82">
        <f t="shared" si="3"/>
        <v>26344.46</v>
      </c>
      <c r="F80" s="31"/>
      <c r="G80" s="31"/>
      <c r="H80" s="81" t="str">
        <f>'UIP Detail '!A78</f>
        <v xml:space="preserve">               (17) 538 - Hydro Oper Electric Expenses</v>
      </c>
      <c r="I80" s="169">
        <f>C80-'UIP Detail '!C78</f>
        <v>0</v>
      </c>
      <c r="J80" s="169">
        <f>D80-'UIP Detail '!D78</f>
        <v>0</v>
      </c>
    </row>
    <row r="81" spans="1:10" ht="15" customHeight="1" x14ac:dyDescent="0.25">
      <c r="A81" s="81" t="s">
        <v>514</v>
      </c>
      <c r="B81" s="82">
        <f>'UIP Detail '!B79</f>
        <v>189054.2</v>
      </c>
      <c r="C81" s="82">
        <f>'UIP Detail '!C79</f>
        <v>0</v>
      </c>
      <c r="D81" s="82">
        <f>'UIP Detail '!D79</f>
        <v>0</v>
      </c>
      <c r="E81" s="82">
        <f t="shared" si="3"/>
        <v>189054.2</v>
      </c>
      <c r="F81" s="31"/>
      <c r="G81" s="31"/>
      <c r="H81" s="81" t="str">
        <f>'UIP Detail '!A79</f>
        <v xml:space="preserve">               (17) 539 - Hydro Oper Misc Hydraulic Exp</v>
      </c>
      <c r="I81" s="169">
        <f>C81-'UIP Detail '!C79</f>
        <v>0</v>
      </c>
      <c r="J81" s="169">
        <f>D81-'UIP Detail '!D79</f>
        <v>0</v>
      </c>
    </row>
    <row r="82" spans="1:10" ht="15" customHeight="1" x14ac:dyDescent="0.25">
      <c r="A82" s="81" t="s">
        <v>79</v>
      </c>
      <c r="B82" s="82">
        <f>'UIP Detail '!B80</f>
        <v>0</v>
      </c>
      <c r="C82" s="82">
        <f>'UIP Detail '!C80</f>
        <v>0</v>
      </c>
      <c r="D82" s="82">
        <f>'UIP Detail '!D80</f>
        <v>0</v>
      </c>
      <c r="E82" s="82">
        <f t="shared" si="3"/>
        <v>0</v>
      </c>
      <c r="F82" s="31"/>
      <c r="G82" s="31"/>
      <c r="H82" s="81" t="str">
        <f>'UIP Detail '!A80</f>
        <v xml:space="preserve">               (17) 540 - Hydro Office Rents</v>
      </c>
      <c r="I82" s="169">
        <f>C82-'UIP Detail '!C80</f>
        <v>0</v>
      </c>
      <c r="J82" s="169">
        <f>D82-'UIP Detail '!D80</f>
        <v>0</v>
      </c>
    </row>
    <row r="83" spans="1:10" ht="15" customHeight="1" x14ac:dyDescent="0.25">
      <c r="A83" s="81" t="s">
        <v>515</v>
      </c>
      <c r="B83" s="82">
        <f>'UIP Detail '!B81</f>
        <v>0</v>
      </c>
      <c r="C83" s="82">
        <f>'UIP Detail '!C81</f>
        <v>0</v>
      </c>
      <c r="D83" s="82">
        <f>'UIP Detail '!D81</f>
        <v>0</v>
      </c>
      <c r="E83" s="82">
        <f t="shared" si="3"/>
        <v>0</v>
      </c>
      <c r="F83" s="31"/>
      <c r="G83" s="31"/>
      <c r="H83" s="81" t="str">
        <f>'UIP Detail '!A81</f>
        <v xml:space="preserve">               (17) 541 - Hydro Maint Supv &amp; Engineering</v>
      </c>
      <c r="I83" s="169">
        <f>C83-'UIP Detail '!C81</f>
        <v>0</v>
      </c>
      <c r="J83" s="169">
        <f>D83-'UIP Detail '!D81</f>
        <v>0</v>
      </c>
    </row>
    <row r="84" spans="1:10" ht="15" customHeight="1" x14ac:dyDescent="0.25">
      <c r="A84" s="81" t="s">
        <v>516</v>
      </c>
      <c r="B84" s="82">
        <f>'UIP Detail '!B82</f>
        <v>14040.19</v>
      </c>
      <c r="C84" s="82">
        <f>'UIP Detail '!C82</f>
        <v>0</v>
      </c>
      <c r="D84" s="82">
        <f>'UIP Detail '!D82</f>
        <v>0</v>
      </c>
      <c r="E84" s="82">
        <f t="shared" si="3"/>
        <v>14040.19</v>
      </c>
      <c r="F84" s="31"/>
      <c r="G84" s="31"/>
      <c r="H84" s="81" t="str">
        <f>'UIP Detail '!A82</f>
        <v xml:space="preserve">               (17) 542 - Hydro Maint Structures</v>
      </c>
      <c r="I84" s="169">
        <f>C84-'UIP Detail '!C82</f>
        <v>0</v>
      </c>
      <c r="J84" s="169">
        <f>D84-'UIP Detail '!D82</f>
        <v>0</v>
      </c>
    </row>
    <row r="85" spans="1:10" ht="15" customHeight="1" x14ac:dyDescent="0.25">
      <c r="A85" s="81" t="s">
        <v>517</v>
      </c>
      <c r="B85" s="82">
        <f>'UIP Detail '!B83</f>
        <v>25428.91</v>
      </c>
      <c r="C85" s="82">
        <f>'UIP Detail '!C83</f>
        <v>0</v>
      </c>
      <c r="D85" s="82">
        <f>'UIP Detail '!D83</f>
        <v>0</v>
      </c>
      <c r="E85" s="82">
        <f t="shared" si="3"/>
        <v>25428.91</v>
      </c>
      <c r="F85" s="31"/>
      <c r="G85" s="31"/>
      <c r="H85" s="81" t="str">
        <f>'UIP Detail '!A83</f>
        <v xml:space="preserve">               (17) 543 - Hydro Maint Res. Dams &amp; Waterways</v>
      </c>
      <c r="I85" s="169">
        <f>C85-'UIP Detail '!C83</f>
        <v>0</v>
      </c>
      <c r="J85" s="169">
        <f>D85-'UIP Detail '!D83</f>
        <v>0</v>
      </c>
    </row>
    <row r="86" spans="1:10" ht="15" customHeight="1" x14ac:dyDescent="0.25">
      <c r="A86" s="81" t="s">
        <v>518</v>
      </c>
      <c r="B86" s="82">
        <f>'UIP Detail '!B84</f>
        <v>79262.049999999901</v>
      </c>
      <c r="C86" s="82">
        <f>'UIP Detail '!C84</f>
        <v>0</v>
      </c>
      <c r="D86" s="82">
        <f>'UIP Detail '!D84</f>
        <v>0</v>
      </c>
      <c r="E86" s="82">
        <f>SUM(B86:D86)</f>
        <v>79262.049999999901</v>
      </c>
      <c r="F86" s="31"/>
      <c r="G86" s="31"/>
      <c r="H86" s="81" t="str">
        <f>'UIP Detail '!A84</f>
        <v xml:space="preserve">               (17) 544 - Hydro Maint Electric Plant</v>
      </c>
      <c r="I86" s="169">
        <f>C86-'UIP Detail '!C84</f>
        <v>0</v>
      </c>
      <c r="J86" s="169">
        <f>D86-'UIP Detail '!D84</f>
        <v>0</v>
      </c>
    </row>
    <row r="87" spans="1:10" ht="15" customHeight="1" x14ac:dyDescent="0.25">
      <c r="A87" s="81" t="s">
        <v>519</v>
      </c>
      <c r="B87" s="82">
        <f>'UIP Detail '!B85</f>
        <v>429353.90999999898</v>
      </c>
      <c r="C87" s="82">
        <f>'UIP Detail '!C85</f>
        <v>0</v>
      </c>
      <c r="D87" s="82">
        <f>'UIP Detail '!D85</f>
        <v>0</v>
      </c>
      <c r="E87" s="82">
        <f t="shared" si="3"/>
        <v>429353.90999999898</v>
      </c>
      <c r="F87" s="31"/>
      <c r="G87" s="31"/>
      <c r="H87" s="81" t="str">
        <f>'UIP Detail '!A85</f>
        <v xml:space="preserve">               (17) 545 - Hydro Maint Misc Hydraulic Plant</v>
      </c>
      <c r="I87" s="169">
        <f>C87-'UIP Detail '!C85</f>
        <v>0</v>
      </c>
      <c r="J87" s="169">
        <f>D87-'UIP Detail '!D85</f>
        <v>0</v>
      </c>
    </row>
    <row r="88" spans="1:10" ht="15" customHeight="1" x14ac:dyDescent="0.25">
      <c r="A88" s="81" t="s">
        <v>520</v>
      </c>
      <c r="B88" s="82">
        <f>'UIP Detail '!B86</f>
        <v>354630.09</v>
      </c>
      <c r="C88" s="82">
        <f>'UIP Detail '!C86</f>
        <v>0</v>
      </c>
      <c r="D88" s="82">
        <f>'UIP Detail '!D86</f>
        <v>0</v>
      </c>
      <c r="E88" s="82">
        <f t="shared" si="3"/>
        <v>354630.09</v>
      </c>
      <c r="F88" s="31"/>
      <c r="G88" s="31"/>
      <c r="H88" s="81" t="str">
        <f>'UIP Detail '!A86</f>
        <v xml:space="preserve">               (17) 546 - Other Pwr Gen Oper Supv &amp; Eng</v>
      </c>
      <c r="I88" s="169">
        <f>C88-'UIP Detail '!C86</f>
        <v>0</v>
      </c>
      <c r="J88" s="169">
        <f>D88-'UIP Detail '!D86</f>
        <v>0</v>
      </c>
    </row>
    <row r="89" spans="1:10" ht="15" customHeight="1" x14ac:dyDescent="0.25">
      <c r="A89" s="81" t="s">
        <v>521</v>
      </c>
      <c r="B89" s="82">
        <f>'UIP Detail '!B87</f>
        <v>809370.02</v>
      </c>
      <c r="C89" s="82">
        <f>'UIP Detail '!C87</f>
        <v>0</v>
      </c>
      <c r="D89" s="82">
        <f>'UIP Detail '!D87</f>
        <v>0</v>
      </c>
      <c r="E89" s="82">
        <f t="shared" si="3"/>
        <v>809370.02</v>
      </c>
      <c r="F89" s="31"/>
      <c r="G89" s="31"/>
      <c r="H89" s="81" t="str">
        <f>'UIP Detail '!A87</f>
        <v xml:space="preserve">               (17) 548 - Other Power Gen Oper Gen Exp</v>
      </c>
      <c r="I89" s="169">
        <f>C89-'UIP Detail '!C87</f>
        <v>0</v>
      </c>
      <c r="J89" s="169">
        <f>D89-'UIP Detail '!D87</f>
        <v>0</v>
      </c>
    </row>
    <row r="90" spans="1:10" ht="15" customHeight="1" x14ac:dyDescent="0.25">
      <c r="A90" s="81" t="s">
        <v>522</v>
      </c>
      <c r="B90" s="82">
        <f>'UIP Detail '!B88</f>
        <v>373904.77</v>
      </c>
      <c r="C90" s="82">
        <f>'UIP Detail '!C88</f>
        <v>0</v>
      </c>
      <c r="D90" s="82">
        <f>'UIP Detail '!D88</f>
        <v>0</v>
      </c>
      <c r="E90" s="82">
        <f t="shared" si="3"/>
        <v>373904.77</v>
      </c>
      <c r="F90" s="31"/>
      <c r="G90" s="31"/>
      <c r="H90" s="81" t="str">
        <f>'UIP Detail '!A88</f>
        <v xml:space="preserve">               (17) 549 - Other Power Gen Oper Misc</v>
      </c>
      <c r="I90" s="169">
        <f>C90-'UIP Detail '!C88</f>
        <v>0</v>
      </c>
      <c r="J90" s="169">
        <f>D90-'UIP Detail '!D88</f>
        <v>0</v>
      </c>
    </row>
    <row r="91" spans="1:10" ht="15" customHeight="1" x14ac:dyDescent="0.25">
      <c r="A91" s="81" t="s">
        <v>523</v>
      </c>
      <c r="B91" s="82">
        <f>'UIP Detail '!B89</f>
        <v>539052.57999999996</v>
      </c>
      <c r="C91" s="82">
        <f>'UIP Detail '!C89</f>
        <v>0</v>
      </c>
      <c r="D91" s="82">
        <f>'UIP Detail '!D89</f>
        <v>0</v>
      </c>
      <c r="E91" s="82">
        <f t="shared" si="3"/>
        <v>539052.57999999996</v>
      </c>
      <c r="F91" s="31"/>
      <c r="G91" s="31"/>
      <c r="H91" s="81" t="str">
        <f>'UIP Detail '!A89</f>
        <v xml:space="preserve">               (17) 550 - Other Power Gen Oper Rents</v>
      </c>
      <c r="I91" s="169">
        <f>C91-'UIP Detail '!C89</f>
        <v>0</v>
      </c>
      <c r="J91" s="169">
        <f>D91-'UIP Detail '!D89</f>
        <v>0</v>
      </c>
    </row>
    <row r="92" spans="1:10" ht="15" customHeight="1" x14ac:dyDescent="0.25">
      <c r="A92" s="81" t="s">
        <v>524</v>
      </c>
      <c r="B92" s="82">
        <f>'UIP Detail '!B90</f>
        <v>62459.929999999898</v>
      </c>
      <c r="C92" s="82">
        <f>'UIP Detail '!C90</f>
        <v>0</v>
      </c>
      <c r="D92" s="82">
        <f>'UIP Detail '!D90</f>
        <v>0</v>
      </c>
      <c r="E92" s="82">
        <f t="shared" si="3"/>
        <v>62459.929999999898</v>
      </c>
      <c r="F92" s="31"/>
      <c r="G92" s="31"/>
      <c r="H92" s="81" t="str">
        <f>'UIP Detail '!A90</f>
        <v xml:space="preserve">               (17) 551 - Other Power Gen Maint Supv &amp; Eng</v>
      </c>
      <c r="I92" s="169">
        <f>C92-'UIP Detail '!C90</f>
        <v>0</v>
      </c>
      <c r="J92" s="169">
        <f>D92-'UIP Detail '!D90</f>
        <v>0</v>
      </c>
    </row>
    <row r="93" spans="1:10" ht="15" customHeight="1" x14ac:dyDescent="0.25">
      <c r="A93" s="81" t="s">
        <v>525</v>
      </c>
      <c r="B93" s="82">
        <f>'UIP Detail '!B91</f>
        <v>27319.96</v>
      </c>
      <c r="C93" s="82">
        <f>'UIP Detail '!C91</f>
        <v>0</v>
      </c>
      <c r="D93" s="82">
        <f>'UIP Detail '!D91</f>
        <v>0</v>
      </c>
      <c r="E93" s="82">
        <f t="shared" si="3"/>
        <v>27319.96</v>
      </c>
      <c r="F93" s="31"/>
      <c r="G93" s="31"/>
      <c r="H93" s="81" t="str">
        <f>'UIP Detail '!A91</f>
        <v xml:space="preserve">               (17) 552 - Other Power Gen Maint Structures</v>
      </c>
      <c r="I93" s="169">
        <f>C93-'UIP Detail '!C91</f>
        <v>0</v>
      </c>
      <c r="J93" s="169">
        <f>D93-'UIP Detail '!D91</f>
        <v>0</v>
      </c>
    </row>
    <row r="94" spans="1:10" ht="15" customHeight="1" x14ac:dyDescent="0.25">
      <c r="A94" s="81" t="s">
        <v>526</v>
      </c>
      <c r="B94" s="82">
        <f>'UIP Detail '!B92</f>
        <v>1932965.5699999901</v>
      </c>
      <c r="C94" s="82">
        <f>'UIP Detail '!C92</f>
        <v>0</v>
      </c>
      <c r="D94" s="82">
        <f>'UIP Detail '!D92</f>
        <v>0</v>
      </c>
      <c r="E94" s="82">
        <f t="shared" si="3"/>
        <v>1932965.5699999901</v>
      </c>
      <c r="F94" s="31"/>
      <c r="G94" s="31"/>
      <c r="H94" s="81" t="str">
        <f>'UIP Detail '!A92</f>
        <v xml:space="preserve">               (17) 553 - Other Power Gen Maint Gen &amp; Elec</v>
      </c>
      <c r="I94" s="169">
        <f>C94-'UIP Detail '!C92</f>
        <v>0</v>
      </c>
      <c r="J94" s="169">
        <f>D94-'UIP Detail '!D92</f>
        <v>0</v>
      </c>
    </row>
    <row r="95" spans="1:10" ht="15" customHeight="1" x14ac:dyDescent="0.25">
      <c r="A95" s="81" t="s">
        <v>527</v>
      </c>
      <c r="B95" s="82">
        <f>'UIP Detail '!B93</f>
        <v>48687.199999999903</v>
      </c>
      <c r="C95" s="82">
        <f>'UIP Detail '!C93</f>
        <v>0</v>
      </c>
      <c r="D95" s="82">
        <f>'UIP Detail '!D93</f>
        <v>0</v>
      </c>
      <c r="E95" s="82">
        <f t="shared" si="3"/>
        <v>48687.199999999903</v>
      </c>
      <c r="F95" s="31"/>
      <c r="G95" s="31"/>
      <c r="H95" s="81" t="str">
        <f>'UIP Detail '!A93</f>
        <v xml:space="preserve">               (17) 554 - Other Power Gen Maint Misc</v>
      </c>
      <c r="I95" s="169">
        <f>C95-'UIP Detail '!C93</f>
        <v>0</v>
      </c>
      <c r="J95" s="169">
        <f>D95-'UIP Detail '!D93</f>
        <v>0</v>
      </c>
    </row>
    <row r="96" spans="1:10" ht="15" customHeight="1" x14ac:dyDescent="0.25">
      <c r="A96" s="81" t="s">
        <v>528</v>
      </c>
      <c r="B96" s="82">
        <f>'UIP Detail '!B94</f>
        <v>8445</v>
      </c>
      <c r="C96" s="82">
        <f>'UIP Detail '!C94</f>
        <v>0</v>
      </c>
      <c r="D96" s="82">
        <f>'UIP Detail '!D94</f>
        <v>0</v>
      </c>
      <c r="E96" s="82">
        <f t="shared" si="3"/>
        <v>8445</v>
      </c>
      <c r="F96" s="31"/>
      <c r="G96" s="31"/>
      <c r="H96" s="81" t="str">
        <f>'UIP Detail '!A94</f>
        <v xml:space="preserve">               (17) 556 - System Control &amp; Load Dispatch</v>
      </c>
      <c r="I96" s="169">
        <f>C96-'UIP Detail '!C94</f>
        <v>0</v>
      </c>
      <c r="J96" s="169">
        <f>D96-'UIP Detail '!D94</f>
        <v>0</v>
      </c>
    </row>
    <row r="97" spans="1:237" ht="15" customHeight="1" x14ac:dyDescent="0.25">
      <c r="A97" s="81" t="s">
        <v>529</v>
      </c>
      <c r="B97" s="82">
        <f>'UIP Detail '!B95</f>
        <v>0</v>
      </c>
      <c r="C97" s="82">
        <f>'UIP Detail '!C95</f>
        <v>0</v>
      </c>
      <c r="D97" s="82">
        <f>'UIP Detail '!D95</f>
        <v>0</v>
      </c>
      <c r="E97" s="82">
        <f t="shared" si="3"/>
        <v>0</v>
      </c>
      <c r="F97" s="31"/>
      <c r="G97" s="31"/>
      <c r="H97" s="81" t="str">
        <f>'UIP Detail '!A95</f>
        <v xml:space="preserve">               (17) 710 - Production Operations Supv &amp; Engineering</v>
      </c>
      <c r="I97" s="169">
        <f>C97-'UIP Detail '!C95</f>
        <v>0</v>
      </c>
      <c r="J97" s="169">
        <f>D97-'UIP Detail '!D95</f>
        <v>0</v>
      </c>
    </row>
    <row r="98" spans="1:237" ht="15" customHeight="1" x14ac:dyDescent="0.25">
      <c r="A98" s="81" t="s">
        <v>530</v>
      </c>
      <c r="B98" s="82">
        <f>'UIP Detail '!B96</f>
        <v>0</v>
      </c>
      <c r="C98" s="82">
        <f>'UIP Detail '!C96</f>
        <v>14950.65</v>
      </c>
      <c r="D98" s="82">
        <f>'UIP Detail '!D96</f>
        <v>0</v>
      </c>
      <c r="E98" s="82">
        <f t="shared" si="3"/>
        <v>14950.65</v>
      </c>
      <c r="F98" s="31"/>
      <c r="G98" s="31"/>
      <c r="H98" s="81" t="str">
        <f>'UIP Detail '!A96</f>
        <v xml:space="preserve">               (17) 717 - Liquefied Petroleum Gas Expenses</v>
      </c>
      <c r="I98" s="169">
        <f>C98-'UIP Detail '!C96</f>
        <v>0</v>
      </c>
      <c r="J98" s="169">
        <f>D98-'UIP Detail '!D96</f>
        <v>0</v>
      </c>
    </row>
    <row r="99" spans="1:237" ht="15" customHeight="1" x14ac:dyDescent="0.25">
      <c r="A99" s="81" t="s">
        <v>531</v>
      </c>
      <c r="B99" s="82">
        <f>'UIP Detail '!B97</f>
        <v>0</v>
      </c>
      <c r="C99" s="82">
        <f>'UIP Detail '!C97</f>
        <v>0</v>
      </c>
      <c r="D99" s="82">
        <f>'UIP Detail '!D97</f>
        <v>0</v>
      </c>
      <c r="E99" s="82">
        <f t="shared" si="3"/>
        <v>0</v>
      </c>
      <c r="F99" s="31"/>
      <c r="G99" s="31"/>
      <c r="H99" s="81" t="str">
        <f>'UIP Detail '!A97</f>
        <v xml:space="preserve">               (17) 735 - Misc Gas Production Exp</v>
      </c>
      <c r="I99" s="169">
        <f>C99-'UIP Detail '!C97</f>
        <v>0</v>
      </c>
      <c r="J99" s="169">
        <f>D99-'UIP Detail '!D97</f>
        <v>0</v>
      </c>
    </row>
    <row r="100" spans="1:237" ht="15" customHeight="1" x14ac:dyDescent="0.25">
      <c r="A100" s="81" t="s">
        <v>532</v>
      </c>
      <c r="B100" s="82">
        <f>'UIP Detail '!B98</f>
        <v>0</v>
      </c>
      <c r="C100" s="82">
        <f>'UIP Detail '!C98</f>
        <v>0</v>
      </c>
      <c r="D100" s="82">
        <f>'UIP Detail '!D98</f>
        <v>0</v>
      </c>
      <c r="E100" s="82">
        <f t="shared" si="3"/>
        <v>0</v>
      </c>
      <c r="F100" s="31"/>
      <c r="G100" s="31"/>
      <c r="H100" s="81" t="str">
        <f>'UIP Detail '!A98</f>
        <v xml:space="preserve">               (17) 741 - Production Plant Maint Structures</v>
      </c>
      <c r="I100" s="169">
        <f>C100-'UIP Detail '!C98</f>
        <v>0</v>
      </c>
      <c r="J100" s="169">
        <f>D100-'UIP Detail '!D98</f>
        <v>0</v>
      </c>
    </row>
    <row r="101" spans="1:237" ht="15" customHeight="1" x14ac:dyDescent="0.25">
      <c r="A101" s="81" t="s">
        <v>533</v>
      </c>
      <c r="B101" s="82">
        <f>'UIP Detail '!B99</f>
        <v>0</v>
      </c>
      <c r="C101" s="82">
        <f>'UIP Detail '!C99</f>
        <v>0</v>
      </c>
      <c r="D101" s="82">
        <f>'UIP Detail '!D99</f>
        <v>0</v>
      </c>
      <c r="E101" s="82">
        <f t="shared" si="3"/>
        <v>0</v>
      </c>
      <c r="F101" s="31"/>
      <c r="G101" s="31"/>
      <c r="H101" s="81" t="str">
        <f>'UIP Detail '!A99</f>
        <v xml:space="preserve">               (17) 742 - Production Plant Maint Prod Equip</v>
      </c>
      <c r="I101" s="169">
        <f>C101-'UIP Detail '!C99</f>
        <v>0</v>
      </c>
      <c r="J101" s="169">
        <f>D101-'UIP Detail '!D99</f>
        <v>0</v>
      </c>
    </row>
    <row r="102" spans="1:237" ht="15" customHeight="1" x14ac:dyDescent="0.25">
      <c r="A102" s="81" t="s">
        <v>76</v>
      </c>
      <c r="B102" s="82">
        <f>'UIP Detail '!B100</f>
        <v>0</v>
      </c>
      <c r="C102" s="82">
        <f>'UIP Detail '!C100</f>
        <v>16278.97</v>
      </c>
      <c r="D102" s="82">
        <f>'UIP Detail '!D100</f>
        <v>0</v>
      </c>
      <c r="E102" s="82">
        <f t="shared" si="3"/>
        <v>16278.97</v>
      </c>
      <c r="F102" s="31"/>
      <c r="G102" s="31"/>
      <c r="H102" s="81" t="str">
        <f>'UIP Detail '!A100</f>
        <v xml:space="preserve">               (17) 8072 - Purchased Gas Expenses</v>
      </c>
      <c r="I102" s="169">
        <f>C102-'UIP Detail '!C100</f>
        <v>0</v>
      </c>
      <c r="J102" s="169">
        <f>D102-'UIP Detail '!D100</f>
        <v>0</v>
      </c>
    </row>
    <row r="103" spans="1:237" ht="15" customHeight="1" x14ac:dyDescent="0.25">
      <c r="A103" s="81" t="s">
        <v>534</v>
      </c>
      <c r="B103" s="82">
        <f>'UIP Detail '!B101</f>
        <v>0</v>
      </c>
      <c r="C103" s="82">
        <f>'UIP Detail '!C101</f>
        <v>14630.9099999999</v>
      </c>
      <c r="D103" s="82">
        <f>'UIP Detail '!D101</f>
        <v>0</v>
      </c>
      <c r="E103" s="82">
        <f t="shared" si="3"/>
        <v>14630.9099999999</v>
      </c>
      <c r="F103" s="31"/>
      <c r="G103" s="31"/>
      <c r="H103" s="83" t="str">
        <f>'UIP Detail '!A101</f>
        <v xml:space="preserve">               (17) 8074 - Purchased Gas Calculation Exp</v>
      </c>
      <c r="I103" s="169">
        <f>C103-'UIP Detail '!C101</f>
        <v>0</v>
      </c>
      <c r="J103" s="169">
        <f>D103-'UIP Detail '!D101</f>
        <v>0</v>
      </c>
    </row>
    <row r="104" spans="1:237" ht="15" customHeight="1" x14ac:dyDescent="0.25">
      <c r="A104" s="81" t="s">
        <v>535</v>
      </c>
      <c r="B104" s="82">
        <f>'UIP Detail '!B102</f>
        <v>0</v>
      </c>
      <c r="C104" s="82">
        <f>'UIP Detail '!C102</f>
        <v>-10048.85</v>
      </c>
      <c r="D104" s="82">
        <f>'UIP Detail '!D102</f>
        <v>0</v>
      </c>
      <c r="E104" s="82">
        <f t="shared" si="3"/>
        <v>-10048.85</v>
      </c>
      <c r="F104" s="31"/>
      <c r="G104" s="31"/>
      <c r="H104" s="81" t="str">
        <f>'UIP Detail '!A102</f>
        <v xml:space="preserve">               (17) 812 - Gas Used For Other Utility Operations</v>
      </c>
      <c r="I104" s="169">
        <f>C104-'UIP Detail '!C102</f>
        <v>0</v>
      </c>
      <c r="J104" s="169">
        <f>D104-'UIP Detail '!D102</f>
        <v>0</v>
      </c>
    </row>
    <row r="105" spans="1:237" ht="15" customHeight="1" x14ac:dyDescent="0.25">
      <c r="A105" s="83" t="s">
        <v>536</v>
      </c>
      <c r="B105" s="82">
        <f>'UIP Detail '!B103</f>
        <v>0</v>
      </c>
      <c r="C105" s="82">
        <f>'UIP Detail '!C103</f>
        <v>0</v>
      </c>
      <c r="D105" s="82">
        <f>'UIP Detail '!D103</f>
        <v>0</v>
      </c>
      <c r="E105" s="82">
        <f t="shared" si="3"/>
        <v>0</v>
      </c>
      <c r="F105" s="31"/>
      <c r="G105" s="31"/>
      <c r="H105" s="81" t="str">
        <f>'UIP Detail '!A103</f>
        <v xml:space="preserve">               (17) 813 - Other Gas Supply Expenses</v>
      </c>
      <c r="I105" s="169">
        <f>C105-'UIP Detail '!C103</f>
        <v>0</v>
      </c>
      <c r="J105" s="169">
        <f>D105-'UIP Detail '!D103</f>
        <v>0</v>
      </c>
    </row>
    <row r="106" spans="1:237" ht="15" customHeight="1" x14ac:dyDescent="0.25">
      <c r="A106" s="81" t="s">
        <v>537</v>
      </c>
      <c r="B106" s="82">
        <f>'UIP Detail '!B104</f>
        <v>0</v>
      </c>
      <c r="C106" s="82">
        <f>'UIP Detail '!C104</f>
        <v>13668.17</v>
      </c>
      <c r="D106" s="82">
        <f>'UIP Detail '!D104</f>
        <v>0</v>
      </c>
      <c r="E106" s="82">
        <f t="shared" si="3"/>
        <v>13668.17</v>
      </c>
      <c r="F106" s="31"/>
      <c r="G106" s="31"/>
      <c r="H106" s="81" t="str">
        <f>'UIP Detail '!A104</f>
        <v xml:space="preserve">               (17) 814 - Undergrnd Strge - Operation Supv &amp; Eng</v>
      </c>
      <c r="I106" s="169">
        <f>C106-'UIP Detail '!C104</f>
        <v>0</v>
      </c>
      <c r="J106" s="169">
        <f>D106-'UIP Detail '!D104</f>
        <v>0</v>
      </c>
    </row>
    <row r="107" spans="1:237" ht="15" customHeight="1" x14ac:dyDescent="0.25">
      <c r="A107" s="81" t="s">
        <v>538</v>
      </c>
      <c r="B107" s="82">
        <f>'UIP Detail '!B105</f>
        <v>0</v>
      </c>
      <c r="C107" s="82">
        <f>'UIP Detail '!C105</f>
        <v>0</v>
      </c>
      <c r="D107" s="82">
        <f>'UIP Detail '!D105</f>
        <v>0</v>
      </c>
      <c r="E107" s="82">
        <f t="shared" si="3"/>
        <v>0</v>
      </c>
      <c r="F107" s="31"/>
      <c r="G107" s="32"/>
      <c r="H107" s="81" t="str">
        <f>'UIP Detail '!A105</f>
        <v xml:space="preserve">               (17) 815 - Undergrnd Strge - Oper Map &amp; Records</v>
      </c>
      <c r="I107" s="169">
        <f>C107-'UIP Detail '!C105</f>
        <v>0</v>
      </c>
      <c r="J107" s="169">
        <f>D107-'UIP Detail '!D105</f>
        <v>0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</row>
    <row r="108" spans="1:237" ht="15" customHeight="1" x14ac:dyDescent="0.25">
      <c r="A108" s="81" t="s">
        <v>539</v>
      </c>
      <c r="B108" s="82">
        <f>'UIP Detail '!B106</f>
        <v>0</v>
      </c>
      <c r="C108" s="82">
        <f>'UIP Detail '!C106</f>
        <v>2896.72</v>
      </c>
      <c r="D108" s="82">
        <f>'UIP Detail '!D106</f>
        <v>0</v>
      </c>
      <c r="E108" s="82">
        <f t="shared" si="3"/>
        <v>2896.72</v>
      </c>
      <c r="F108" s="31"/>
      <c r="G108" s="31"/>
      <c r="H108" s="81" t="str">
        <f>'UIP Detail '!A106</f>
        <v xml:space="preserve">               (17) 816 - Undergrnd Strge - Oper Wells Expense</v>
      </c>
      <c r="I108" s="169">
        <f>C108-'UIP Detail '!C106</f>
        <v>0</v>
      </c>
      <c r="J108" s="169">
        <f>D108-'UIP Detail '!D106</f>
        <v>0</v>
      </c>
    </row>
    <row r="109" spans="1:237" ht="15" customHeight="1" x14ac:dyDescent="0.25">
      <c r="A109" s="81" t="s">
        <v>540</v>
      </c>
      <c r="B109" s="82">
        <f>'UIP Detail '!B107</f>
        <v>0</v>
      </c>
      <c r="C109" s="82">
        <f>'UIP Detail '!C107</f>
        <v>266.88</v>
      </c>
      <c r="D109" s="82">
        <f>'UIP Detail '!D107</f>
        <v>0</v>
      </c>
      <c r="E109" s="82">
        <f t="shared" si="3"/>
        <v>266.88</v>
      </c>
      <c r="F109" s="31"/>
      <c r="G109" s="31"/>
      <c r="H109" s="81" t="str">
        <f>'UIP Detail '!A107</f>
        <v xml:space="preserve">               (17) 817 - Undergrnd Strge - Oper Lines Expense</v>
      </c>
      <c r="I109" s="169">
        <f>C109-'UIP Detail '!C107</f>
        <v>0</v>
      </c>
      <c r="J109" s="169">
        <f>D109-'UIP Detail '!D107</f>
        <v>0</v>
      </c>
    </row>
    <row r="110" spans="1:237" ht="15" customHeight="1" x14ac:dyDescent="0.25">
      <c r="A110" s="81" t="s">
        <v>541</v>
      </c>
      <c r="B110" s="82">
        <f>'UIP Detail '!B108</f>
        <v>0</v>
      </c>
      <c r="C110" s="82">
        <f>'UIP Detail '!C108</f>
        <v>12761.48</v>
      </c>
      <c r="D110" s="82">
        <f>'UIP Detail '!D108</f>
        <v>0</v>
      </c>
      <c r="E110" s="82">
        <f t="shared" si="3"/>
        <v>12761.48</v>
      </c>
      <c r="F110" s="31"/>
      <c r="G110" s="31"/>
      <c r="H110" s="81" t="str">
        <f>'UIP Detail '!A108</f>
        <v xml:space="preserve">               (17) 818 - Undergrnd Strge - Oper Compressor Sta Exp</v>
      </c>
      <c r="I110" s="169">
        <f>C110-'UIP Detail '!C108</f>
        <v>0</v>
      </c>
      <c r="J110" s="169">
        <f>D110-'UIP Detail '!D108</f>
        <v>0</v>
      </c>
    </row>
    <row r="111" spans="1:237" ht="15" customHeight="1" x14ac:dyDescent="0.25">
      <c r="A111" s="81" t="s">
        <v>542</v>
      </c>
      <c r="B111" s="82">
        <f>'UIP Detail '!B109</f>
        <v>0</v>
      </c>
      <c r="C111" s="82">
        <f>'UIP Detail '!C109</f>
        <v>4816.96</v>
      </c>
      <c r="D111" s="82">
        <f>'UIP Detail '!D109</f>
        <v>0</v>
      </c>
      <c r="E111" s="82">
        <f t="shared" si="3"/>
        <v>4816.96</v>
      </c>
      <c r="F111" s="31"/>
      <c r="G111" s="31"/>
      <c r="H111" s="81" t="str">
        <f>'UIP Detail '!A109</f>
        <v xml:space="preserve">               (17) 819 - Undergrnd Strge - Oper Compressor Sta Fuel</v>
      </c>
      <c r="I111" s="169">
        <f>C111-'UIP Detail '!C109</f>
        <v>0</v>
      </c>
      <c r="J111" s="169">
        <f>D111-'UIP Detail '!D109</f>
        <v>0</v>
      </c>
    </row>
    <row r="112" spans="1:237" ht="15" customHeight="1" x14ac:dyDescent="0.25">
      <c r="A112" s="81" t="s">
        <v>543</v>
      </c>
      <c r="B112" s="82">
        <f>'UIP Detail '!B110</f>
        <v>0</v>
      </c>
      <c r="C112" s="82">
        <f>'UIP Detail '!C110</f>
        <v>0</v>
      </c>
      <c r="D112" s="82">
        <f>'UIP Detail '!D110</f>
        <v>0</v>
      </c>
      <c r="E112" s="82">
        <f t="shared" si="3"/>
        <v>0</v>
      </c>
      <c r="F112" s="31"/>
      <c r="G112" s="31"/>
      <c r="H112" s="81" t="str">
        <f>'UIP Detail '!A110</f>
        <v xml:space="preserve">               (17) 820 - Undergrnd Strge - Oper Meas &amp; Reg Sta Exp</v>
      </c>
      <c r="I112" s="169">
        <f>C112-'UIP Detail '!C110</f>
        <v>0</v>
      </c>
      <c r="J112" s="169">
        <f>D112-'UIP Detail '!D110</f>
        <v>0</v>
      </c>
    </row>
    <row r="113" spans="1:10" ht="15" customHeight="1" x14ac:dyDescent="0.25">
      <c r="A113" s="81" t="s">
        <v>544</v>
      </c>
      <c r="B113" s="82">
        <f>'UIP Detail '!B111</f>
        <v>0</v>
      </c>
      <c r="C113" s="82">
        <f>'UIP Detail '!C111</f>
        <v>0</v>
      </c>
      <c r="D113" s="82">
        <f>'UIP Detail '!D111</f>
        <v>0</v>
      </c>
      <c r="E113" s="82">
        <f t="shared" si="3"/>
        <v>0</v>
      </c>
      <c r="F113" s="31"/>
      <c r="G113" s="31"/>
      <c r="H113" s="81" t="str">
        <f>'UIP Detail '!A111</f>
        <v xml:space="preserve">               (17) 821 - Undergrnd Strge - Oper Purification Exp</v>
      </c>
      <c r="I113" s="169">
        <f>C113-'UIP Detail '!C111</f>
        <v>0</v>
      </c>
      <c r="J113" s="169">
        <f>D113-'UIP Detail '!D111</f>
        <v>0</v>
      </c>
    </row>
    <row r="114" spans="1:10" ht="15" customHeight="1" x14ac:dyDescent="0.25">
      <c r="A114" s="81" t="s">
        <v>545</v>
      </c>
      <c r="B114" s="82">
        <f>'UIP Detail '!B112</f>
        <v>0</v>
      </c>
      <c r="C114" s="82">
        <f>'UIP Detail '!C112</f>
        <v>0</v>
      </c>
      <c r="D114" s="82">
        <f>'UIP Detail '!D112</f>
        <v>0</v>
      </c>
      <c r="E114" s="82">
        <f t="shared" si="3"/>
        <v>0</v>
      </c>
      <c r="F114" s="31"/>
      <c r="G114" s="31"/>
      <c r="H114" s="81" t="str">
        <f>'UIP Detail '!A112</f>
        <v xml:space="preserve">               (17) 823 - Storage Gas Losses</v>
      </c>
      <c r="I114" s="169">
        <f>C114-'UIP Detail '!C112</f>
        <v>0</v>
      </c>
      <c r="J114" s="169">
        <f>D114-'UIP Detail '!D112</f>
        <v>0</v>
      </c>
    </row>
    <row r="115" spans="1:10" ht="15" customHeight="1" x14ac:dyDescent="0.25">
      <c r="A115" s="81" t="s">
        <v>546</v>
      </c>
      <c r="B115" s="82">
        <f>'UIP Detail '!B113</f>
        <v>0</v>
      </c>
      <c r="C115" s="82">
        <f>'UIP Detail '!C113</f>
        <v>3831.73</v>
      </c>
      <c r="D115" s="82">
        <f>'UIP Detail '!D113</f>
        <v>0</v>
      </c>
      <c r="E115" s="82">
        <f t="shared" si="3"/>
        <v>3831.73</v>
      </c>
      <c r="F115" s="31"/>
      <c r="G115" s="31"/>
      <c r="H115" s="81" t="str">
        <f>'UIP Detail '!A113</f>
        <v xml:space="preserve">               (17) 824 - Undergrnd Strge - Oper Other Expenses</v>
      </c>
      <c r="I115" s="169">
        <f>C115-'UIP Detail '!C113</f>
        <v>0</v>
      </c>
      <c r="J115" s="169">
        <f>D115-'UIP Detail '!D113</f>
        <v>0</v>
      </c>
    </row>
    <row r="116" spans="1:10" ht="15" customHeight="1" x14ac:dyDescent="0.25">
      <c r="A116" s="81" t="s">
        <v>547</v>
      </c>
      <c r="B116" s="82">
        <f>'UIP Detail '!B114</f>
        <v>0</v>
      </c>
      <c r="C116" s="82">
        <f>'UIP Detail '!C114</f>
        <v>0</v>
      </c>
      <c r="D116" s="82">
        <f>'UIP Detail '!D114</f>
        <v>0</v>
      </c>
      <c r="E116" s="82">
        <f t="shared" si="3"/>
        <v>0</v>
      </c>
      <c r="F116" s="31"/>
      <c r="G116" s="31"/>
      <c r="H116" s="81" t="str">
        <f>'UIP Detail '!A114</f>
        <v xml:space="preserve">               (17) 825 - Undergrnd Strge - Oper Storage Well Royalty</v>
      </c>
      <c r="I116" s="169">
        <f>C116-'UIP Detail '!C114</f>
        <v>0</v>
      </c>
      <c r="J116" s="169">
        <f>D116-'UIP Detail '!D114</f>
        <v>0</v>
      </c>
    </row>
    <row r="117" spans="1:10" ht="15" customHeight="1" x14ac:dyDescent="0.25">
      <c r="A117" s="81" t="s">
        <v>548</v>
      </c>
      <c r="B117" s="82">
        <f>'UIP Detail '!B115</f>
        <v>0</v>
      </c>
      <c r="C117" s="82">
        <f>'UIP Detail '!C115</f>
        <v>0</v>
      </c>
      <c r="D117" s="82">
        <f>'UIP Detail '!D115</f>
        <v>0</v>
      </c>
      <c r="E117" s="82">
        <f t="shared" si="3"/>
        <v>0</v>
      </c>
      <c r="F117" s="31"/>
      <c r="G117" s="31"/>
      <c r="H117" s="81" t="str">
        <f>'UIP Detail '!A115</f>
        <v xml:space="preserve">               (17) 826 - Undergrnd Strge - Oper Other Storage Rents</v>
      </c>
      <c r="I117" s="169">
        <f>C117-'UIP Detail '!C115</f>
        <v>0</v>
      </c>
      <c r="J117" s="169">
        <f>D117-'UIP Detail '!D115</f>
        <v>0</v>
      </c>
    </row>
    <row r="118" spans="1:10" ht="15" customHeight="1" x14ac:dyDescent="0.25">
      <c r="A118" s="81" t="s">
        <v>549</v>
      </c>
      <c r="B118" s="82">
        <f>'UIP Detail '!B116</f>
        <v>0</v>
      </c>
      <c r="C118" s="82">
        <f>'UIP Detail '!C116</f>
        <v>12305.7699999999</v>
      </c>
      <c r="D118" s="82">
        <f>'UIP Detail '!D116</f>
        <v>0</v>
      </c>
      <c r="E118" s="82">
        <f t="shared" si="3"/>
        <v>12305.7699999999</v>
      </c>
      <c r="F118" s="31"/>
      <c r="G118" s="31"/>
      <c r="H118" s="81" t="str">
        <f>'UIP Detail '!A116</f>
        <v xml:space="preserve">               (17) 830 - Undergrnd Strge - Maint Supv &amp; Engineering</v>
      </c>
      <c r="I118" s="169">
        <f>C118-'UIP Detail '!C116</f>
        <v>0</v>
      </c>
      <c r="J118" s="169">
        <f>D118-'UIP Detail '!D116</f>
        <v>0</v>
      </c>
    </row>
    <row r="119" spans="1:10" ht="15" customHeight="1" x14ac:dyDescent="0.25">
      <c r="A119" s="81" t="s">
        <v>550</v>
      </c>
      <c r="B119" s="82">
        <f>'UIP Detail '!B117</f>
        <v>0</v>
      </c>
      <c r="C119" s="82">
        <f>'UIP Detail '!C117</f>
        <v>686.88</v>
      </c>
      <c r="D119" s="82">
        <f>'UIP Detail '!D117</f>
        <v>0</v>
      </c>
      <c r="E119" s="82">
        <f t="shared" si="3"/>
        <v>686.88</v>
      </c>
      <c r="F119" s="31"/>
      <c r="G119" s="31"/>
      <c r="H119" s="81" t="str">
        <f>'UIP Detail '!A117</f>
        <v xml:space="preserve">               (17) 831 - Undergrnd Strge - Maint Structures</v>
      </c>
      <c r="I119" s="169">
        <f>C119-'UIP Detail '!C117</f>
        <v>0</v>
      </c>
      <c r="J119" s="169">
        <f>D119-'UIP Detail '!D117</f>
        <v>0</v>
      </c>
    </row>
    <row r="120" spans="1:10" ht="15" customHeight="1" x14ac:dyDescent="0.25">
      <c r="A120" s="81" t="s">
        <v>551</v>
      </c>
      <c r="B120" s="82">
        <f>'UIP Detail '!B118</f>
        <v>0</v>
      </c>
      <c r="C120" s="82">
        <f>'UIP Detail '!C118</f>
        <v>2383.9699999999998</v>
      </c>
      <c r="D120" s="82">
        <f>'UIP Detail '!D118</f>
        <v>0</v>
      </c>
      <c r="E120" s="82">
        <f t="shared" si="3"/>
        <v>2383.9699999999998</v>
      </c>
      <c r="F120" s="31"/>
      <c r="G120" s="31"/>
      <c r="H120" s="81" t="str">
        <f>'UIP Detail '!A118</f>
        <v xml:space="preserve">               (17) 832 - Undergrnd Strge - Maint Reservoirs &amp; Wells</v>
      </c>
      <c r="I120" s="169">
        <f>C120-'UIP Detail '!C118</f>
        <v>0</v>
      </c>
      <c r="J120" s="169">
        <f>D120-'UIP Detail '!D118</f>
        <v>0</v>
      </c>
    </row>
    <row r="121" spans="1:10" ht="15" customHeight="1" x14ac:dyDescent="0.25">
      <c r="A121" s="81" t="s">
        <v>552</v>
      </c>
      <c r="B121" s="82">
        <f>'UIP Detail '!B119</f>
        <v>0</v>
      </c>
      <c r="C121" s="82">
        <f>'UIP Detail '!C119</f>
        <v>0</v>
      </c>
      <c r="D121" s="82">
        <f>'UIP Detail '!D119</f>
        <v>0</v>
      </c>
      <c r="E121" s="82">
        <f t="shared" si="3"/>
        <v>0</v>
      </c>
      <c r="F121" s="31"/>
      <c r="G121" s="31"/>
      <c r="H121" s="81" t="str">
        <f>'UIP Detail '!A119</f>
        <v xml:space="preserve">               (17) 833 - Undergrnd Strge - Maint Of Lines</v>
      </c>
      <c r="I121" s="169">
        <f>C121-'UIP Detail '!C119</f>
        <v>0</v>
      </c>
      <c r="J121" s="169">
        <f>D121-'UIP Detail '!D119</f>
        <v>0</v>
      </c>
    </row>
    <row r="122" spans="1:10" ht="15" customHeight="1" x14ac:dyDescent="0.25">
      <c r="A122" s="81" t="s">
        <v>553</v>
      </c>
      <c r="B122" s="82">
        <f>'UIP Detail '!B120</f>
        <v>0</v>
      </c>
      <c r="C122" s="82">
        <f>'UIP Detail '!C120</f>
        <v>24581.84</v>
      </c>
      <c r="D122" s="82">
        <f>'UIP Detail '!D120</f>
        <v>0</v>
      </c>
      <c r="E122" s="82">
        <f t="shared" si="3"/>
        <v>24581.84</v>
      </c>
      <c r="F122" s="31"/>
      <c r="G122" s="31"/>
      <c r="H122" s="81" t="str">
        <f>'UIP Detail '!A120</f>
        <v xml:space="preserve">               (17) 834 - Undergrnd Strge - Maint Compres Sta Equip</v>
      </c>
      <c r="I122" s="169">
        <f>C122-'UIP Detail '!C120</f>
        <v>0</v>
      </c>
      <c r="J122" s="169">
        <f>D122-'UIP Detail '!D120</f>
        <v>0</v>
      </c>
    </row>
    <row r="123" spans="1:10" ht="15" customHeight="1" x14ac:dyDescent="0.25">
      <c r="A123" s="81" t="s">
        <v>554</v>
      </c>
      <c r="B123" s="82">
        <f>'UIP Detail '!B121</f>
        <v>0</v>
      </c>
      <c r="C123" s="82">
        <f>'UIP Detail '!C121</f>
        <v>0</v>
      </c>
      <c r="D123" s="82">
        <f>'UIP Detail '!D121</f>
        <v>0</v>
      </c>
      <c r="E123" s="82">
        <f t="shared" si="3"/>
        <v>0</v>
      </c>
      <c r="F123" s="31"/>
      <c r="G123" s="31"/>
      <c r="H123" s="81" t="str">
        <f>'UIP Detail '!A121</f>
        <v xml:space="preserve">               (17) 835 - Undergrnd Strge - Maint Meas &amp; Reg Sta E</v>
      </c>
      <c r="I123" s="169">
        <f>C123-'UIP Detail '!C121</f>
        <v>0</v>
      </c>
      <c r="J123" s="169">
        <f>D123-'UIP Detail '!D121</f>
        <v>0</v>
      </c>
    </row>
    <row r="124" spans="1:10" ht="15" customHeight="1" x14ac:dyDescent="0.25">
      <c r="A124" s="81" t="s">
        <v>555</v>
      </c>
      <c r="B124" s="82">
        <f>'UIP Detail '!B122</f>
        <v>0</v>
      </c>
      <c r="C124" s="82">
        <f>'UIP Detail '!C122</f>
        <v>361.6</v>
      </c>
      <c r="D124" s="82">
        <f>'UIP Detail '!D122</f>
        <v>0</v>
      </c>
      <c r="E124" s="82">
        <f t="shared" si="3"/>
        <v>361.6</v>
      </c>
      <c r="F124" s="31"/>
      <c r="G124" s="31"/>
      <c r="H124" s="81" t="str">
        <f>'UIP Detail '!A122</f>
        <v xml:space="preserve">               (17) 836 - Undergrnd Strge - Maint Purification Equip</v>
      </c>
      <c r="I124" s="169">
        <f>C124-'UIP Detail '!C122</f>
        <v>0</v>
      </c>
      <c r="J124" s="169">
        <f>D124-'UIP Detail '!D122</f>
        <v>0</v>
      </c>
    </row>
    <row r="125" spans="1:10" ht="15" customHeight="1" x14ac:dyDescent="0.25">
      <c r="A125" s="81" t="s">
        <v>556</v>
      </c>
      <c r="B125" s="82">
        <f>'UIP Detail '!B123</f>
        <v>0</v>
      </c>
      <c r="C125" s="82">
        <f>'UIP Detail '!C123</f>
        <v>1064.81</v>
      </c>
      <c r="D125" s="82">
        <f>'UIP Detail '!D123</f>
        <v>0</v>
      </c>
      <c r="E125" s="82">
        <f t="shared" si="3"/>
        <v>1064.81</v>
      </c>
      <c r="F125" s="31"/>
      <c r="G125" s="31"/>
      <c r="H125" s="81" t="str">
        <f>'UIP Detail '!A123</f>
        <v xml:space="preserve">               (17) 837 - Undergrnd Strge-Maint Other Equipment</v>
      </c>
      <c r="I125" s="169">
        <f>C125-'UIP Detail '!C123</f>
        <v>0</v>
      </c>
      <c r="J125" s="169">
        <f>D125-'UIP Detail '!D123</f>
        <v>0</v>
      </c>
    </row>
    <row r="126" spans="1:10" ht="15" customHeight="1" x14ac:dyDescent="0.25">
      <c r="A126" s="81" t="s">
        <v>557</v>
      </c>
      <c r="B126" s="82">
        <f>'UIP Detail '!B124</f>
        <v>0</v>
      </c>
      <c r="C126" s="82">
        <f>'UIP Detail '!C124</f>
        <v>30654.48</v>
      </c>
      <c r="D126" s="82">
        <f>'UIP Detail '!D124</f>
        <v>0</v>
      </c>
      <c r="E126" s="82">
        <f t="shared" si="3"/>
        <v>30654.48</v>
      </c>
      <c r="F126" s="31"/>
      <c r="G126" s="31"/>
      <c r="H126" s="81" t="str">
        <f>'UIP Detail '!A124</f>
        <v xml:space="preserve">               (17) 841 - Operating Labor &amp; Expenses</v>
      </c>
      <c r="I126" s="169">
        <f>C126-'UIP Detail '!C124</f>
        <v>0</v>
      </c>
      <c r="J126" s="169">
        <f>D126-'UIP Detail '!D124</f>
        <v>0</v>
      </c>
    </row>
    <row r="127" spans="1:10" ht="15" customHeight="1" x14ac:dyDescent="0.25">
      <c r="A127" s="81" t="s">
        <v>558</v>
      </c>
      <c r="B127" s="82">
        <f>'UIP Detail '!B125</f>
        <v>0</v>
      </c>
      <c r="C127" s="82">
        <f>'UIP Detail '!C125</f>
        <v>0</v>
      </c>
      <c r="D127" s="82">
        <f>'UIP Detail '!D125</f>
        <v>0</v>
      </c>
      <c r="E127" s="82">
        <f t="shared" si="3"/>
        <v>0</v>
      </c>
      <c r="F127" s="31"/>
      <c r="G127" s="31"/>
      <c r="H127" s="81" t="str">
        <f>'UIP Detail '!A125</f>
        <v xml:space="preserve">               (17) 8432 - Maint Struc &amp; Impro</v>
      </c>
      <c r="I127" s="169">
        <f>C127-'UIP Detail '!C125</f>
        <v>0</v>
      </c>
      <c r="J127" s="169">
        <f>D127-'UIP Detail '!D125</f>
        <v>0</v>
      </c>
    </row>
    <row r="128" spans="1:10" ht="15" customHeight="1" x14ac:dyDescent="0.25">
      <c r="A128" s="81" t="s">
        <v>559</v>
      </c>
      <c r="B128" s="82">
        <f>'UIP Detail '!B126</f>
        <v>0</v>
      </c>
      <c r="C128" s="82">
        <f>'UIP Detail '!C126</f>
        <v>0</v>
      </c>
      <c r="D128" s="82">
        <f>'UIP Detail '!D126</f>
        <v>0</v>
      </c>
      <c r="E128" s="82">
        <f t="shared" si="3"/>
        <v>0</v>
      </c>
      <c r="F128" s="31"/>
      <c r="G128" s="31"/>
      <c r="H128" s="81" t="str">
        <f>'UIP Detail '!A126</f>
        <v xml:space="preserve">               (17) 8433 - Maintenance of Gas Holders</v>
      </c>
      <c r="I128" s="169">
        <f>C128-'UIP Detail '!C126</f>
        <v>0</v>
      </c>
      <c r="J128" s="169">
        <f>D128-'UIP Detail '!D126</f>
        <v>0</v>
      </c>
    </row>
    <row r="129" spans="1:10" ht="15" customHeight="1" x14ac:dyDescent="0.25">
      <c r="A129" s="81" t="s">
        <v>560</v>
      </c>
      <c r="B129" s="82">
        <f>'UIP Detail '!B127</f>
        <v>0</v>
      </c>
      <c r="C129" s="82">
        <f>'UIP Detail '!C127</f>
        <v>0</v>
      </c>
      <c r="D129" s="82">
        <f>'UIP Detail '!D127</f>
        <v>0</v>
      </c>
      <c r="E129" s="82">
        <f t="shared" si="3"/>
        <v>0</v>
      </c>
      <c r="F129" s="31"/>
      <c r="G129" s="31"/>
      <c r="H129" s="81" t="str">
        <f>'UIP Detail '!A127</f>
        <v xml:space="preserve">               (17) 8436 - Maintenance of Vaporizing Equipment</v>
      </c>
      <c r="I129" s="169">
        <f>C129-'UIP Detail '!C127</f>
        <v>0</v>
      </c>
      <c r="J129" s="169">
        <f>D129-'UIP Detail '!D127</f>
        <v>0</v>
      </c>
    </row>
    <row r="130" spans="1:10" ht="15" customHeight="1" x14ac:dyDescent="0.25">
      <c r="A130" s="81" t="s">
        <v>561</v>
      </c>
      <c r="B130" s="82">
        <f>'UIP Detail '!B128</f>
        <v>0</v>
      </c>
      <c r="C130" s="82">
        <f>'UIP Detail '!C128</f>
        <v>0</v>
      </c>
      <c r="D130" s="82">
        <f>'UIP Detail '!D128</f>
        <v>0</v>
      </c>
      <c r="E130" s="82">
        <f t="shared" si="3"/>
        <v>0</v>
      </c>
      <c r="F130" s="31"/>
      <c r="G130" s="31"/>
      <c r="H130" s="81" t="str">
        <f>'UIP Detail '!A128</f>
        <v xml:space="preserve">               (17) 8438 - Maint Measure &amp; Reg</v>
      </c>
      <c r="I130" s="169">
        <f>C130-'UIP Detail '!C128</f>
        <v>0</v>
      </c>
      <c r="J130" s="169">
        <f>D130-'UIP Detail '!D128</f>
        <v>0</v>
      </c>
    </row>
    <row r="131" spans="1:10" ht="15" customHeight="1" x14ac:dyDescent="0.25">
      <c r="A131" s="81" t="s">
        <v>562</v>
      </c>
      <c r="B131" s="84">
        <f>'UIP Detail '!B129</f>
        <v>0</v>
      </c>
      <c r="C131" s="84">
        <f>'UIP Detail '!C129</f>
        <v>0</v>
      </c>
      <c r="D131" s="84">
        <f>'UIP Detail '!D129</f>
        <v>0</v>
      </c>
      <c r="E131" s="84">
        <f t="shared" si="3"/>
        <v>0</v>
      </c>
      <c r="F131" s="31"/>
      <c r="G131" s="31"/>
      <c r="H131" s="79" t="str">
        <f>'UIP Detail '!A130</f>
        <v xml:space="preserve">                (17) 8441 - Gas LNG Oper Sup &amp; Eng</v>
      </c>
      <c r="I131" s="169">
        <f>C131-'UIP Detail '!C129</f>
        <v>0</v>
      </c>
      <c r="J131" s="169">
        <f>D131-'UIP Detail '!D129</f>
        <v>0</v>
      </c>
    </row>
    <row r="132" spans="1:10" ht="12" customHeight="1" x14ac:dyDescent="0.25">
      <c r="A132" s="81" t="s">
        <v>470</v>
      </c>
      <c r="B132" s="85">
        <f>SUM(B67:B131)</f>
        <v>8798897.9799999874</v>
      </c>
      <c r="C132" s="85">
        <f>SUM(C67:C131)</f>
        <v>146092.9699999998</v>
      </c>
      <c r="D132" s="85">
        <f>SUM(D67:D131)</f>
        <v>0</v>
      </c>
      <c r="E132" s="85">
        <f>SUM(E67:E131)</f>
        <v>8944990.9499999937</v>
      </c>
      <c r="G132" s="31"/>
      <c r="H132" s="81" t="str">
        <f>'UIP Detail '!A131</f>
        <v xml:space="preserve">                    (17) SUBTOTAL</v>
      </c>
      <c r="I132" s="169" t="e">
        <f>C132-'UIP Detail '!#REF!</f>
        <v>#REF!</v>
      </c>
      <c r="J132" s="169" t="e">
        <f>D132-'UIP Detail '!#REF!</f>
        <v>#REF!</v>
      </c>
    </row>
    <row r="133" spans="1:10" ht="15" customHeight="1" x14ac:dyDescent="0.25">
      <c r="A133" s="79" t="s">
        <v>428</v>
      </c>
      <c r="B133" s="80"/>
      <c r="C133" s="80"/>
      <c r="D133" s="80"/>
      <c r="E133" s="80"/>
      <c r="G133" s="31"/>
      <c r="H133" s="81" t="str">
        <f>'UIP Detail '!A132</f>
        <v xml:space="preserve">          18 - TRANSMISSION EXPENSE</v>
      </c>
      <c r="I133" s="169">
        <f>C133-'UIP Detail '!C130</f>
        <v>0</v>
      </c>
      <c r="J133" s="169">
        <f>D133-'UIP Detail '!D130</f>
        <v>0</v>
      </c>
    </row>
    <row r="134" spans="1:10" ht="15" customHeight="1" x14ac:dyDescent="0.25">
      <c r="A134" s="81" t="s">
        <v>563</v>
      </c>
      <c r="B134" s="82">
        <f>'UIP Detail '!B131</f>
        <v>8798897.9799999893</v>
      </c>
      <c r="C134" s="82">
        <f>'UIP Detail '!C131</f>
        <v>146092.97</v>
      </c>
      <c r="D134" s="82">
        <f>'UIP Detail '!D131</f>
        <v>0</v>
      </c>
      <c r="E134" s="82">
        <f t="shared" ref="E134:E160" si="4">SUM(B134:D134)</f>
        <v>8944990.9499999899</v>
      </c>
      <c r="G134" s="31"/>
      <c r="H134" s="81" t="str">
        <f>'UIP Detail '!A133</f>
        <v xml:space="preserve">               (18) 560 - Transmission Oper Supv &amp; Engineering</v>
      </c>
      <c r="I134" s="169">
        <f>C134-'UIP Detail '!C131</f>
        <v>0</v>
      </c>
      <c r="J134" s="169">
        <f>D134-'UIP Detail '!D131</f>
        <v>0</v>
      </c>
    </row>
    <row r="135" spans="1:10" ht="15" customHeight="1" x14ac:dyDescent="0.25">
      <c r="A135" s="81" t="s">
        <v>564</v>
      </c>
      <c r="B135" s="82">
        <f>'UIP Detail '!B132</f>
        <v>0</v>
      </c>
      <c r="C135" s="82">
        <f>'UIP Detail '!C132</f>
        <v>0</v>
      </c>
      <c r="D135" s="82">
        <f>'UIP Detail '!D132</f>
        <v>0</v>
      </c>
      <c r="E135" s="82">
        <f t="shared" si="4"/>
        <v>0</v>
      </c>
      <c r="G135" s="31"/>
      <c r="H135" s="81" t="str">
        <f>'UIP Detail '!A134</f>
        <v xml:space="preserve">               (18) 561 - Transmission Oper Load Dispatching</v>
      </c>
      <c r="I135" s="169">
        <f>C135-'UIP Detail '!C132</f>
        <v>0</v>
      </c>
      <c r="J135" s="169">
        <f>D135-'UIP Detail '!D132</f>
        <v>0</v>
      </c>
    </row>
    <row r="136" spans="1:10" ht="15" customHeight="1" x14ac:dyDescent="0.25">
      <c r="A136" s="81" t="s">
        <v>565</v>
      </c>
      <c r="B136" s="82">
        <f>'UIP Detail '!B133</f>
        <v>179951.75</v>
      </c>
      <c r="C136" s="82">
        <f>'UIP Detail '!C133</f>
        <v>0</v>
      </c>
      <c r="D136" s="82">
        <f>'UIP Detail '!D133</f>
        <v>0</v>
      </c>
      <c r="E136" s="82">
        <f t="shared" si="4"/>
        <v>179951.75</v>
      </c>
      <c r="G136" s="31"/>
      <c r="H136" s="81" t="str">
        <f>'UIP Detail '!A135</f>
        <v xml:space="preserve">               (18) 5611 - Transmission Oper Load Dispatching</v>
      </c>
      <c r="I136" s="169">
        <f>C136-'UIP Detail '!C133</f>
        <v>0</v>
      </c>
      <c r="J136" s="169">
        <f>D136-'UIP Detail '!D133</f>
        <v>0</v>
      </c>
    </row>
    <row r="137" spans="1:10" ht="15" customHeight="1" x14ac:dyDescent="0.25">
      <c r="A137" s="81" t="s">
        <v>566</v>
      </c>
      <c r="B137" s="82">
        <f>'UIP Detail '!B134</f>
        <v>0</v>
      </c>
      <c r="C137" s="82">
        <f>'UIP Detail '!C134</f>
        <v>0</v>
      </c>
      <c r="D137" s="82">
        <f>'UIP Detail '!D134</f>
        <v>0</v>
      </c>
      <c r="E137" s="82">
        <f t="shared" si="4"/>
        <v>0</v>
      </c>
      <c r="G137" s="31"/>
      <c r="H137" s="81" t="str">
        <f>'UIP Detail '!A136</f>
        <v xml:space="preserve">               (18) 5612 - Load Dispatch - Montr &amp; Oper Trans System</v>
      </c>
      <c r="I137" s="169">
        <f>C137-'UIP Detail '!C134</f>
        <v>0</v>
      </c>
      <c r="J137" s="169">
        <f>D137-'UIP Detail '!D134</f>
        <v>0</v>
      </c>
    </row>
    <row r="138" spans="1:10" ht="15" customHeight="1" x14ac:dyDescent="0.25">
      <c r="A138" s="81" t="s">
        <v>567</v>
      </c>
      <c r="B138" s="82">
        <f>'UIP Detail '!B135</f>
        <v>3507.97</v>
      </c>
      <c r="C138" s="82">
        <f>'UIP Detail '!C135</f>
        <v>0</v>
      </c>
      <c r="D138" s="82">
        <f>'UIP Detail '!D135</f>
        <v>0</v>
      </c>
      <c r="E138" s="82">
        <f t="shared" si="4"/>
        <v>3507.97</v>
      </c>
      <c r="G138" s="31"/>
      <c r="H138" s="81" t="str">
        <f>'UIP Detail '!A137</f>
        <v xml:space="preserve">               (18) 5613 - Load Dispatch - Service and Scheduling</v>
      </c>
      <c r="I138" s="169">
        <f>C138-'UIP Detail '!C135</f>
        <v>0</v>
      </c>
      <c r="J138" s="169">
        <f>D138-'UIP Detail '!D135</f>
        <v>0</v>
      </c>
    </row>
    <row r="139" spans="1:10" ht="15" customHeight="1" x14ac:dyDescent="0.25">
      <c r="A139" s="81" t="s">
        <v>568</v>
      </c>
      <c r="B139" s="82">
        <f>'UIP Detail '!B136</f>
        <v>199199.55</v>
      </c>
      <c r="C139" s="82">
        <f>'UIP Detail '!C136</f>
        <v>0</v>
      </c>
      <c r="D139" s="82">
        <f>'UIP Detail '!D136</f>
        <v>0</v>
      </c>
      <c r="E139" s="82">
        <f t="shared" si="4"/>
        <v>199199.55</v>
      </c>
      <c r="G139" s="31"/>
      <c r="H139" s="81" t="str">
        <f>'UIP Detail '!A138</f>
        <v xml:space="preserve">               (18) 5615 - Reliability Planning &amp; Standards</v>
      </c>
      <c r="I139" s="169">
        <f>C139-'UIP Detail '!C136</f>
        <v>0</v>
      </c>
      <c r="J139" s="169">
        <f>D139-'UIP Detail '!D136</f>
        <v>0</v>
      </c>
    </row>
    <row r="140" spans="1:10" ht="15" customHeight="1" x14ac:dyDescent="0.25">
      <c r="A140" s="81" t="s">
        <v>569</v>
      </c>
      <c r="B140" s="82">
        <f>'UIP Detail '!B137</f>
        <v>88279.31</v>
      </c>
      <c r="C140" s="82">
        <f>'UIP Detail '!C137</f>
        <v>0</v>
      </c>
      <c r="D140" s="82">
        <f>'UIP Detail '!D137</f>
        <v>0</v>
      </c>
      <c r="E140" s="82">
        <f t="shared" si="4"/>
        <v>88279.31</v>
      </c>
      <c r="G140" s="31"/>
      <c r="H140" s="81" t="str">
        <f>'UIP Detail '!A139</f>
        <v xml:space="preserve">               (18) 5616 - Transmission Svc Studies</v>
      </c>
      <c r="I140" s="169">
        <f>C140-'UIP Detail '!C137</f>
        <v>0</v>
      </c>
      <c r="J140" s="169">
        <f>D140-'UIP Detail '!D137</f>
        <v>0</v>
      </c>
    </row>
    <row r="141" spans="1:10" ht="15" customHeight="1" x14ac:dyDescent="0.25">
      <c r="A141" s="81" t="s">
        <v>269</v>
      </c>
      <c r="B141" s="82">
        <f>'UIP Detail '!B138</f>
        <v>17337.88</v>
      </c>
      <c r="C141" s="82">
        <f>'UIP Detail '!C138</f>
        <v>0</v>
      </c>
      <c r="D141" s="82">
        <f>'UIP Detail '!D138</f>
        <v>0</v>
      </c>
      <c r="E141" s="82">
        <f t="shared" si="4"/>
        <v>17337.88</v>
      </c>
      <c r="G141" s="31"/>
      <c r="H141" s="81" t="str">
        <f>'UIP Detail '!A140</f>
        <v xml:space="preserve">               (18) 5617 Gen Intercnct Studies</v>
      </c>
      <c r="I141" s="169">
        <f>C141-'UIP Detail '!C138</f>
        <v>0</v>
      </c>
      <c r="J141" s="169">
        <f>D141-'UIP Detail '!D138</f>
        <v>0</v>
      </c>
    </row>
    <row r="142" spans="1:10" ht="15" customHeight="1" x14ac:dyDescent="0.25">
      <c r="A142" s="81" t="s">
        <v>570</v>
      </c>
      <c r="B142" s="82">
        <f>'UIP Detail '!B139</f>
        <v>2243.73</v>
      </c>
      <c r="C142" s="82">
        <f>'UIP Detail '!C139</f>
        <v>0</v>
      </c>
      <c r="D142" s="82">
        <f>'UIP Detail '!D139</f>
        <v>0</v>
      </c>
      <c r="E142" s="82">
        <f t="shared" si="4"/>
        <v>2243.73</v>
      </c>
      <c r="G142" s="31"/>
      <c r="H142" s="81" t="str">
        <f>'UIP Detail '!A141</f>
        <v xml:space="preserve">               (18) 5618 - Reliability Planning</v>
      </c>
      <c r="I142" s="169">
        <f>C142-'UIP Detail '!C139</f>
        <v>0</v>
      </c>
      <c r="J142" s="169">
        <f>D142-'UIP Detail '!D139</f>
        <v>0</v>
      </c>
    </row>
    <row r="143" spans="1:10" ht="15" customHeight="1" x14ac:dyDescent="0.25">
      <c r="A143" s="81" t="s">
        <v>571</v>
      </c>
      <c r="B143" s="82">
        <f>'UIP Detail '!B140</f>
        <v>4283.4699999999903</v>
      </c>
      <c r="C143" s="82">
        <f>'UIP Detail '!C140</f>
        <v>0</v>
      </c>
      <c r="D143" s="82">
        <f>'UIP Detail '!D140</f>
        <v>0</v>
      </c>
      <c r="E143" s="82">
        <f t="shared" si="4"/>
        <v>4283.4699999999903</v>
      </c>
      <c r="G143" s="31"/>
      <c r="H143" s="81" t="str">
        <f>'UIP Detail '!A142</f>
        <v xml:space="preserve">               (18) 562 - Transmission Oper Station Expense</v>
      </c>
      <c r="I143" s="169">
        <f>C143-'UIP Detail '!C140</f>
        <v>0</v>
      </c>
      <c r="J143" s="169">
        <f>D143-'UIP Detail '!D140</f>
        <v>0</v>
      </c>
    </row>
    <row r="144" spans="1:10" ht="15" customHeight="1" x14ac:dyDescent="0.25">
      <c r="A144" s="81" t="s">
        <v>572</v>
      </c>
      <c r="B144" s="82">
        <f>'UIP Detail '!B141</f>
        <v>0</v>
      </c>
      <c r="C144" s="82">
        <f>'UIP Detail '!C141</f>
        <v>0</v>
      </c>
      <c r="D144" s="82">
        <f>'UIP Detail '!D141</f>
        <v>0</v>
      </c>
      <c r="E144" s="82">
        <f t="shared" si="4"/>
        <v>0</v>
      </c>
      <c r="G144" s="31"/>
      <c r="H144" s="81" t="str">
        <f>'UIP Detail '!A143</f>
        <v xml:space="preserve">               (18) 563 - Transmission Oper Overhead Line Exp</v>
      </c>
      <c r="I144" s="169">
        <f>C144-'UIP Detail '!C141</f>
        <v>0</v>
      </c>
      <c r="J144" s="169">
        <f>D144-'UIP Detail '!D141</f>
        <v>0</v>
      </c>
    </row>
    <row r="145" spans="1:10" ht="15" customHeight="1" x14ac:dyDescent="0.25">
      <c r="A145" s="81" t="s">
        <v>573</v>
      </c>
      <c r="B145" s="82">
        <f>'UIP Detail '!B142</f>
        <v>99971.49</v>
      </c>
      <c r="C145" s="82">
        <f>'UIP Detail '!C142</f>
        <v>0</v>
      </c>
      <c r="D145" s="82">
        <f>'UIP Detail '!D142</f>
        <v>0</v>
      </c>
      <c r="E145" s="82">
        <f t="shared" si="4"/>
        <v>99971.49</v>
      </c>
      <c r="G145" s="31"/>
      <c r="H145" s="81" t="str">
        <f>'UIP Detail '!A144</f>
        <v xml:space="preserve">               (18) 566 - Transmission Oper Misc</v>
      </c>
      <c r="I145" s="169">
        <f>C145-'UIP Detail '!C142</f>
        <v>0</v>
      </c>
      <c r="J145" s="169">
        <f>D145-'UIP Detail '!D142</f>
        <v>0</v>
      </c>
    </row>
    <row r="146" spans="1:10" ht="15" customHeight="1" x14ac:dyDescent="0.25">
      <c r="A146" s="81" t="s">
        <v>574</v>
      </c>
      <c r="B146" s="82">
        <f>'UIP Detail '!B143</f>
        <v>85440.479999999894</v>
      </c>
      <c r="C146" s="82">
        <f>'UIP Detail '!C143</f>
        <v>0</v>
      </c>
      <c r="D146" s="82">
        <f>'UIP Detail '!D143</f>
        <v>0</v>
      </c>
      <c r="E146" s="82">
        <f t="shared" si="4"/>
        <v>85440.479999999894</v>
      </c>
      <c r="G146" s="31"/>
      <c r="H146" s="81" t="str">
        <f>'UIP Detail '!A145</f>
        <v xml:space="preserve">               (18) 567 - Transmission Oper Rents</v>
      </c>
      <c r="I146" s="169">
        <f>C146-'UIP Detail '!C143</f>
        <v>0</v>
      </c>
      <c r="J146" s="169">
        <f>D146-'UIP Detail '!D143</f>
        <v>0</v>
      </c>
    </row>
    <row r="147" spans="1:10" ht="15" customHeight="1" x14ac:dyDescent="0.25">
      <c r="A147" s="81" t="s">
        <v>575</v>
      </c>
      <c r="B147" s="82">
        <f>'UIP Detail '!B144</f>
        <v>75424.740000000005</v>
      </c>
      <c r="C147" s="82">
        <f>'UIP Detail '!C144</f>
        <v>0</v>
      </c>
      <c r="D147" s="82">
        <f>'UIP Detail '!D144</f>
        <v>0</v>
      </c>
      <c r="E147" s="82">
        <f t="shared" si="4"/>
        <v>75424.740000000005</v>
      </c>
      <c r="G147" s="31"/>
      <c r="H147" s="81" t="str">
        <f>'UIP Detail '!A146</f>
        <v xml:space="preserve">               (18) 568 - Transmission Maint Supv &amp; Eng</v>
      </c>
      <c r="I147" s="169">
        <f>C147-'UIP Detail '!C144</f>
        <v>0</v>
      </c>
      <c r="J147" s="169">
        <f>D147-'UIP Detail '!D144</f>
        <v>0</v>
      </c>
    </row>
    <row r="148" spans="1:10" ht="15" customHeight="1" x14ac:dyDescent="0.25">
      <c r="A148" s="81" t="s">
        <v>576</v>
      </c>
      <c r="B148" s="82">
        <f>'UIP Detail '!B145</f>
        <v>813.6</v>
      </c>
      <c r="C148" s="82">
        <f>'UIP Detail '!C145</f>
        <v>0</v>
      </c>
      <c r="D148" s="82">
        <f>'UIP Detail '!D145</f>
        <v>0</v>
      </c>
      <c r="E148" s="82">
        <f t="shared" si="4"/>
        <v>813.6</v>
      </c>
      <c r="G148" s="31"/>
      <c r="H148" s="81" t="str">
        <f>'UIP Detail '!A147</f>
        <v xml:space="preserve">               (18) 569 - Transmission Maint Structures</v>
      </c>
      <c r="I148" s="169">
        <f>C148-'UIP Detail '!C145</f>
        <v>0</v>
      </c>
      <c r="J148" s="169">
        <f>D148-'UIP Detail '!D145</f>
        <v>0</v>
      </c>
    </row>
    <row r="149" spans="1:10" ht="15" customHeight="1" x14ac:dyDescent="0.25">
      <c r="A149" s="81" t="s">
        <v>577</v>
      </c>
      <c r="B149" s="82">
        <f>'UIP Detail '!B146</f>
        <v>11766.83</v>
      </c>
      <c r="C149" s="82">
        <f>'UIP Detail '!C146</f>
        <v>0</v>
      </c>
      <c r="D149" s="82">
        <f>'UIP Detail '!D146</f>
        <v>0</v>
      </c>
      <c r="E149" s="82">
        <f t="shared" si="4"/>
        <v>11766.83</v>
      </c>
      <c r="G149" s="31"/>
      <c r="H149" s="81" t="str">
        <f>'UIP Detail '!A148</f>
        <v xml:space="preserve">               (18) 5691 - Transmission Computer Hardware Maint</v>
      </c>
      <c r="I149" s="169">
        <f>C149-'UIP Detail '!C146</f>
        <v>0</v>
      </c>
      <c r="J149" s="169">
        <f>D149-'UIP Detail '!D146</f>
        <v>0</v>
      </c>
    </row>
    <row r="150" spans="1:10" ht="15" customHeight="1" x14ac:dyDescent="0.25">
      <c r="A150" s="81" t="s">
        <v>578</v>
      </c>
      <c r="B150" s="82">
        <f>'UIP Detail '!B147</f>
        <v>97.06</v>
      </c>
      <c r="C150" s="82">
        <f>'UIP Detail '!C147</f>
        <v>0</v>
      </c>
      <c r="D150" s="82">
        <f>'UIP Detail '!D147</f>
        <v>0</v>
      </c>
      <c r="E150" s="82">
        <f t="shared" si="4"/>
        <v>97.06</v>
      </c>
      <c r="G150" s="31"/>
      <c r="H150" s="81" t="str">
        <f>'UIP Detail '!A149</f>
        <v xml:space="preserve">               (18) 5692 - Maintenance of Computer Software</v>
      </c>
      <c r="I150" s="169">
        <f>C150-'UIP Detail '!C147</f>
        <v>0</v>
      </c>
      <c r="J150" s="169">
        <f>D150-'UIP Detail '!D147</f>
        <v>0</v>
      </c>
    </row>
    <row r="151" spans="1:10" ht="15" customHeight="1" x14ac:dyDescent="0.25">
      <c r="A151" s="81" t="s">
        <v>579</v>
      </c>
      <c r="B151" s="82">
        <f>'UIP Detail '!B148</f>
        <v>0</v>
      </c>
      <c r="C151" s="82">
        <f>'UIP Detail '!C148</f>
        <v>0</v>
      </c>
      <c r="D151" s="82">
        <f>'UIP Detail '!D148</f>
        <v>0</v>
      </c>
      <c r="E151" s="82">
        <f t="shared" si="4"/>
        <v>0</v>
      </c>
      <c r="G151" s="31"/>
      <c r="H151" s="81" t="str">
        <f>'UIP Detail '!A150</f>
        <v xml:space="preserve">               (18) 570 - Transmission Maint Station Equipment</v>
      </c>
      <c r="I151" s="169">
        <f>C151-'UIP Detail '!C148</f>
        <v>0</v>
      </c>
      <c r="J151" s="169">
        <f>D151-'UIP Detail '!D148</f>
        <v>0</v>
      </c>
    </row>
    <row r="152" spans="1:10" ht="15" customHeight="1" x14ac:dyDescent="0.25">
      <c r="A152" s="81" t="s">
        <v>580</v>
      </c>
      <c r="B152" s="82">
        <f>'UIP Detail '!B149</f>
        <v>69777.429999999993</v>
      </c>
      <c r="C152" s="82">
        <f>'UIP Detail '!C149</f>
        <v>0</v>
      </c>
      <c r="D152" s="82">
        <f>'UIP Detail '!D149</f>
        <v>0</v>
      </c>
      <c r="E152" s="82">
        <f t="shared" si="4"/>
        <v>69777.429999999993</v>
      </c>
      <c r="G152" s="31"/>
      <c r="H152" s="81" t="str">
        <f>'UIP Detail '!A151</f>
        <v xml:space="preserve">               (18) 571 - Transmission Maint Overhead Lines</v>
      </c>
      <c r="I152" s="169">
        <f>C152-'UIP Detail '!C149</f>
        <v>0</v>
      </c>
      <c r="J152" s="169">
        <f>D152-'UIP Detail '!D149</f>
        <v>0</v>
      </c>
    </row>
    <row r="153" spans="1:10" ht="15" customHeight="1" x14ac:dyDescent="0.25">
      <c r="A153" s="81" t="s">
        <v>581</v>
      </c>
      <c r="B153" s="82">
        <f>'UIP Detail '!B150</f>
        <v>282220.58999999898</v>
      </c>
      <c r="C153" s="82">
        <f>'UIP Detail '!C150</f>
        <v>0</v>
      </c>
      <c r="D153" s="82">
        <f>'UIP Detail '!D150</f>
        <v>0</v>
      </c>
      <c r="E153" s="82">
        <f t="shared" si="4"/>
        <v>282220.58999999898</v>
      </c>
      <c r="G153" s="31"/>
      <c r="H153" s="81" t="str">
        <f>'UIP Detail '!A152</f>
        <v xml:space="preserve">               (18) 572 - Transmission Maint Underground Lines</v>
      </c>
      <c r="I153" s="169">
        <f>C153-'UIP Detail '!C150</f>
        <v>0</v>
      </c>
      <c r="J153" s="169">
        <f>D153-'UIP Detail '!D150</f>
        <v>0</v>
      </c>
    </row>
    <row r="154" spans="1:10" ht="15" customHeight="1" x14ac:dyDescent="0.25">
      <c r="A154" s="81" t="s">
        <v>582</v>
      </c>
      <c r="B154" s="82">
        <f>'UIP Detail '!B151</f>
        <v>170616.43999999901</v>
      </c>
      <c r="C154" s="82">
        <f>'UIP Detail '!C151</f>
        <v>0</v>
      </c>
      <c r="D154" s="82">
        <f>'UIP Detail '!D151</f>
        <v>0</v>
      </c>
      <c r="E154" s="82">
        <f t="shared" si="4"/>
        <v>170616.43999999901</v>
      </c>
      <c r="G154" s="31"/>
      <c r="H154" s="81" t="str">
        <f>'UIP Detail '!A153</f>
        <v xml:space="preserve">               (18) 850 - Transmission Oper Supv &amp; Engineering</v>
      </c>
      <c r="I154" s="169">
        <f>C154-'UIP Detail '!C151</f>
        <v>0</v>
      </c>
      <c r="J154" s="169">
        <f>D154-'UIP Detail '!D151</f>
        <v>0</v>
      </c>
    </row>
    <row r="155" spans="1:10" ht="15" customHeight="1" x14ac:dyDescent="0.25">
      <c r="A155" s="81" t="s">
        <v>583</v>
      </c>
      <c r="B155" s="82">
        <f>'UIP Detail '!B152</f>
        <v>285288.46999999997</v>
      </c>
      <c r="C155" s="82">
        <f>'UIP Detail '!C152</f>
        <v>0</v>
      </c>
      <c r="D155" s="82">
        <f>'UIP Detail '!D152</f>
        <v>0</v>
      </c>
      <c r="E155" s="82">
        <f t="shared" si="4"/>
        <v>285288.46999999997</v>
      </c>
      <c r="G155" s="31"/>
      <c r="H155" s="81" t="str">
        <f>'UIP Detail '!A154</f>
        <v xml:space="preserve">               (18) 856 - Transmission Oper Mains Expenses</v>
      </c>
      <c r="I155" s="169">
        <f>C155-'UIP Detail '!C152</f>
        <v>0</v>
      </c>
      <c r="J155" s="169">
        <f>D155-'UIP Detail '!D152</f>
        <v>0</v>
      </c>
    </row>
    <row r="156" spans="1:10" ht="15" customHeight="1" x14ac:dyDescent="0.25">
      <c r="A156" s="81" t="s">
        <v>584</v>
      </c>
      <c r="B156" s="82">
        <f>'UIP Detail '!B153</f>
        <v>0</v>
      </c>
      <c r="C156" s="82">
        <f>'UIP Detail '!C153</f>
        <v>0</v>
      </c>
      <c r="D156" s="82">
        <f>'UIP Detail '!D153</f>
        <v>0</v>
      </c>
      <c r="E156" s="82">
        <f t="shared" si="4"/>
        <v>0</v>
      </c>
      <c r="G156" s="31"/>
      <c r="H156" s="81" t="str">
        <f>'UIP Detail '!A155</f>
        <v xml:space="preserve">               (18) 857 - Transmission Oper Meas &amp; Reg Sta Exp</v>
      </c>
      <c r="I156" s="169">
        <f>C156-'UIP Detail '!C153</f>
        <v>0</v>
      </c>
      <c r="J156" s="169">
        <f>D156-'UIP Detail '!D153</f>
        <v>0</v>
      </c>
    </row>
    <row r="157" spans="1:10" ht="15" customHeight="1" x14ac:dyDescent="0.25">
      <c r="A157" s="81" t="s">
        <v>585</v>
      </c>
      <c r="B157" s="82">
        <f>'UIP Detail '!B154</f>
        <v>0</v>
      </c>
      <c r="C157" s="82">
        <f>'UIP Detail '!C154</f>
        <v>0</v>
      </c>
      <c r="D157" s="82">
        <f>'UIP Detail '!D154</f>
        <v>0</v>
      </c>
      <c r="E157" s="82">
        <f t="shared" si="4"/>
        <v>0</v>
      </c>
      <c r="G157" s="31"/>
      <c r="H157" s="81" t="str">
        <f>'UIP Detail '!A156</f>
        <v xml:space="preserve">               (18) 862 - Transmission Maint Struct &amp; Improvements</v>
      </c>
      <c r="I157" s="169">
        <f>C157-'UIP Detail '!C154</f>
        <v>0</v>
      </c>
      <c r="J157" s="169">
        <f>D157-'UIP Detail '!D154</f>
        <v>0</v>
      </c>
    </row>
    <row r="158" spans="1:10" ht="15" customHeight="1" x14ac:dyDescent="0.25">
      <c r="A158" s="81" t="s">
        <v>586</v>
      </c>
      <c r="B158" s="82">
        <f>'UIP Detail '!B155</f>
        <v>0</v>
      </c>
      <c r="C158" s="82">
        <f>'UIP Detail '!C155</f>
        <v>0</v>
      </c>
      <c r="D158" s="82">
        <f>'UIP Detail '!D155</f>
        <v>0</v>
      </c>
      <c r="E158" s="82">
        <f t="shared" si="4"/>
        <v>0</v>
      </c>
      <c r="G158" s="31"/>
      <c r="H158" s="81" t="str">
        <f>'UIP Detail '!A157</f>
        <v xml:space="preserve">               (18) 863 - Transmission Maint Supv &amp; Eng</v>
      </c>
      <c r="I158" s="169">
        <f>C158-'UIP Detail '!C155</f>
        <v>0</v>
      </c>
      <c r="J158" s="169">
        <f>D158-'UIP Detail '!D155</f>
        <v>0</v>
      </c>
    </row>
    <row r="159" spans="1:10" ht="15" customHeight="1" x14ac:dyDescent="0.25">
      <c r="A159" s="81" t="s">
        <v>77</v>
      </c>
      <c r="B159" s="82">
        <f>'UIP Detail '!B156</f>
        <v>0</v>
      </c>
      <c r="C159" s="82">
        <f>'UIP Detail '!C156</f>
        <v>0</v>
      </c>
      <c r="D159" s="82">
        <f>'UIP Detail '!D156</f>
        <v>0</v>
      </c>
      <c r="E159" s="82">
        <f t="shared" si="4"/>
        <v>0</v>
      </c>
      <c r="G159" s="31"/>
      <c r="H159" s="79" t="str">
        <f>'UIP Detail '!A158</f>
        <v xml:space="preserve">               (18) 865 - Transm Maint of measur &amp; regul station equip</v>
      </c>
      <c r="I159" s="169">
        <f>C159-'UIP Detail '!C156</f>
        <v>0</v>
      </c>
      <c r="J159" s="169">
        <f>D159-'UIP Detail '!D156</f>
        <v>0</v>
      </c>
    </row>
    <row r="160" spans="1:10" ht="14.25" customHeight="1" x14ac:dyDescent="0.25">
      <c r="A160" s="81" t="s">
        <v>587</v>
      </c>
      <c r="B160" s="84">
        <f>'UIP Detail '!B157</f>
        <v>0</v>
      </c>
      <c r="C160" s="84">
        <f>'UIP Detail '!C157</f>
        <v>0</v>
      </c>
      <c r="D160" s="84">
        <f>'UIP Detail '!D157</f>
        <v>0</v>
      </c>
      <c r="E160" s="84">
        <f t="shared" si="4"/>
        <v>0</v>
      </c>
      <c r="G160" s="31"/>
      <c r="H160" s="81" t="str">
        <f>'UIP Detail '!A159</f>
        <v xml:space="preserve">               (18) 867 - Transmission Maint Other Equipment</v>
      </c>
      <c r="I160" s="169">
        <f>C160-'UIP Detail '!C157</f>
        <v>0</v>
      </c>
      <c r="J160" s="169">
        <f>D160-'UIP Detail '!D157</f>
        <v>0</v>
      </c>
    </row>
    <row r="161" spans="1:10" ht="15" customHeight="1" x14ac:dyDescent="0.25">
      <c r="A161" s="81" t="s">
        <v>470</v>
      </c>
      <c r="B161" s="85">
        <f>SUM(B134:B160)</f>
        <v>10375118.769999994</v>
      </c>
      <c r="C161" s="85">
        <f>SUM(C134:C160)</f>
        <v>146092.97</v>
      </c>
      <c r="D161" s="85">
        <f>SUM(D134:D160)</f>
        <v>0</v>
      </c>
      <c r="E161" s="85">
        <f>SUM(E134:E160)</f>
        <v>10521211.739999995</v>
      </c>
      <c r="G161" s="31"/>
      <c r="H161" s="81" t="str">
        <f>'UIP Detail '!A160</f>
        <v xml:space="preserve">                    (18) SUBTOTAL</v>
      </c>
      <c r="I161" s="169">
        <f>C161-'UIP Detail '!C158</f>
        <v>146092.97</v>
      </c>
      <c r="J161" s="169">
        <f>D161-'UIP Detail '!D158</f>
        <v>0</v>
      </c>
    </row>
    <row r="162" spans="1:10" ht="15" customHeight="1" x14ac:dyDescent="0.25">
      <c r="A162" s="79" t="s">
        <v>429</v>
      </c>
      <c r="B162" s="80"/>
      <c r="C162" s="80"/>
      <c r="D162" s="80"/>
      <c r="E162" s="80"/>
      <c r="G162" s="31"/>
      <c r="H162" s="81" t="str">
        <f>'UIP Detail '!A161</f>
        <v xml:space="preserve">          19 - DISTRIBUTION EXPENSE</v>
      </c>
      <c r="I162" s="169">
        <f>C162-'UIP Detail '!C159</f>
        <v>0</v>
      </c>
      <c r="J162" s="169">
        <f>D162-'UIP Detail '!D159</f>
        <v>0</v>
      </c>
    </row>
    <row r="163" spans="1:10" ht="15" customHeight="1" x14ac:dyDescent="0.25">
      <c r="A163" s="81" t="s">
        <v>588</v>
      </c>
      <c r="B163" s="82">
        <f>'UIP Detail '!B159</f>
        <v>0</v>
      </c>
      <c r="C163" s="82">
        <f>'UIP Detail '!C159</f>
        <v>0</v>
      </c>
      <c r="D163" s="82">
        <f>'UIP Detail '!D159</f>
        <v>0</v>
      </c>
      <c r="E163" s="82">
        <f t="shared" ref="E163:E195" si="5">SUM(B163:D163)</f>
        <v>0</v>
      </c>
      <c r="G163" s="31"/>
      <c r="H163" s="81" t="str">
        <f>'UIP Detail '!A162</f>
        <v xml:space="preserve">               (19) 580 - Distribution Oper Supv &amp; Engineering</v>
      </c>
      <c r="I163" s="169">
        <f>C163-'UIP Detail '!C160</f>
        <v>0</v>
      </c>
      <c r="J163" s="169">
        <f>D163-'UIP Detail '!D160</f>
        <v>0</v>
      </c>
    </row>
    <row r="164" spans="1:10" ht="15" customHeight="1" x14ac:dyDescent="0.25">
      <c r="A164" s="81" t="s">
        <v>589</v>
      </c>
      <c r="B164" s="82">
        <f>'UIP Detail '!B160</f>
        <v>1576220.78999999</v>
      </c>
      <c r="C164" s="82">
        <f>'UIP Detail '!C160</f>
        <v>0</v>
      </c>
      <c r="D164" s="82">
        <f>'UIP Detail '!D160</f>
        <v>0</v>
      </c>
      <c r="E164" s="82">
        <f t="shared" si="5"/>
        <v>1576220.78999999</v>
      </c>
      <c r="G164" s="31"/>
      <c r="H164" s="81" t="str">
        <f>'UIP Detail '!A163</f>
        <v xml:space="preserve">               (19) 581 - Distribution Oper Load Dispatching</v>
      </c>
      <c r="I164" s="169">
        <f>C164-'UIP Detail '!C161</f>
        <v>0</v>
      </c>
      <c r="J164" s="169">
        <f>D164-'UIP Detail '!D161</f>
        <v>0</v>
      </c>
    </row>
    <row r="165" spans="1:10" ht="15" customHeight="1" x14ac:dyDescent="0.25">
      <c r="A165" s="81" t="s">
        <v>590</v>
      </c>
      <c r="B165" s="82">
        <f>'UIP Detail '!B161</f>
        <v>0</v>
      </c>
      <c r="C165" s="82">
        <f>'UIP Detail '!C161</f>
        <v>0</v>
      </c>
      <c r="D165" s="82">
        <f>'UIP Detail '!D161</f>
        <v>0</v>
      </c>
      <c r="E165" s="82">
        <f t="shared" si="5"/>
        <v>0</v>
      </c>
      <c r="G165" s="31"/>
      <c r="H165" s="81" t="str">
        <f>'UIP Detail '!A164</f>
        <v xml:space="preserve">               (19) 582 - Distribution Oper Station Expenses</v>
      </c>
      <c r="I165" s="169">
        <f>C165-'UIP Detail '!C162</f>
        <v>0</v>
      </c>
      <c r="J165" s="169">
        <f>D165-'UIP Detail '!D162</f>
        <v>0</v>
      </c>
    </row>
    <row r="166" spans="1:10" ht="15" customHeight="1" x14ac:dyDescent="0.25">
      <c r="A166" s="81" t="s">
        <v>591</v>
      </c>
      <c r="B166" s="82">
        <f>'UIP Detail '!B162</f>
        <v>163695.20000000001</v>
      </c>
      <c r="C166" s="82">
        <f>'UIP Detail '!C162</f>
        <v>0</v>
      </c>
      <c r="D166" s="82">
        <f>'UIP Detail '!D162</f>
        <v>0</v>
      </c>
      <c r="E166" s="82">
        <f t="shared" si="5"/>
        <v>163695.20000000001</v>
      </c>
      <c r="G166" s="31"/>
      <c r="H166" s="81" t="str">
        <f>'UIP Detail '!A165</f>
        <v xml:space="preserve">               (19) 583 - Distribution Oper Overhead Line Exp</v>
      </c>
      <c r="I166" s="169">
        <f>C166-'UIP Detail '!C163</f>
        <v>0</v>
      </c>
      <c r="J166" s="169">
        <f>D166-'UIP Detail '!D163</f>
        <v>0</v>
      </c>
    </row>
    <row r="167" spans="1:10" ht="15" customHeight="1" x14ac:dyDescent="0.25">
      <c r="A167" s="81" t="s">
        <v>592</v>
      </c>
      <c r="B167" s="82">
        <f>'UIP Detail '!B163</f>
        <v>203880.28999999899</v>
      </c>
      <c r="C167" s="82">
        <f>'UIP Detail '!C163</f>
        <v>0</v>
      </c>
      <c r="D167" s="82">
        <f>'UIP Detail '!D163</f>
        <v>0</v>
      </c>
      <c r="E167" s="82">
        <f t="shared" si="5"/>
        <v>203880.28999999899</v>
      </c>
      <c r="G167" s="31"/>
      <c r="H167" s="81" t="str">
        <f>'UIP Detail '!A166</f>
        <v xml:space="preserve">               (19) 584 - Distribution Oper Underground Line Exp</v>
      </c>
      <c r="I167" s="169">
        <f>C167-'UIP Detail '!C164</f>
        <v>0</v>
      </c>
      <c r="J167" s="169">
        <f>D167-'UIP Detail '!D164</f>
        <v>0</v>
      </c>
    </row>
    <row r="168" spans="1:10" ht="15" customHeight="1" x14ac:dyDescent="0.25">
      <c r="A168" s="81" t="s">
        <v>593</v>
      </c>
      <c r="B168" s="82">
        <f>'UIP Detail '!B164</f>
        <v>166220.03</v>
      </c>
      <c r="C168" s="82">
        <f>'UIP Detail '!C164</f>
        <v>0</v>
      </c>
      <c r="D168" s="82">
        <f>'UIP Detail '!D164</f>
        <v>0</v>
      </c>
      <c r="E168" s="82">
        <f t="shared" si="5"/>
        <v>166220.03</v>
      </c>
      <c r="G168" s="31"/>
      <c r="H168" s="81" t="str">
        <f>'UIP Detail '!A167</f>
        <v xml:space="preserve">               (19) 585 - Distribution Oper St Lighting &amp; Signal</v>
      </c>
      <c r="I168" s="169">
        <f>C168-'UIP Detail '!C165</f>
        <v>0</v>
      </c>
      <c r="J168" s="169">
        <f>D168-'UIP Detail '!D165</f>
        <v>0</v>
      </c>
    </row>
    <row r="169" spans="1:10" ht="15" customHeight="1" x14ac:dyDescent="0.25">
      <c r="A169" s="81" t="s">
        <v>594</v>
      </c>
      <c r="B169" s="82">
        <f>'UIP Detail '!B165</f>
        <v>392882.2</v>
      </c>
      <c r="C169" s="82">
        <f>'UIP Detail '!C165</f>
        <v>0</v>
      </c>
      <c r="D169" s="82">
        <f>'UIP Detail '!D165</f>
        <v>0</v>
      </c>
      <c r="E169" s="82">
        <f t="shared" si="5"/>
        <v>392882.2</v>
      </c>
      <c r="G169" s="31"/>
      <c r="H169" s="81" t="str">
        <f>'UIP Detail '!A168</f>
        <v xml:space="preserve">               (19) 586 - Distribution Oper Meter Expense</v>
      </c>
      <c r="I169" s="169">
        <f>C169-'UIP Detail '!C166</f>
        <v>0</v>
      </c>
      <c r="J169" s="169">
        <f>D169-'UIP Detail '!D166</f>
        <v>0</v>
      </c>
    </row>
    <row r="170" spans="1:10" ht="15" customHeight="1" x14ac:dyDescent="0.25">
      <c r="A170" s="81" t="s">
        <v>595</v>
      </c>
      <c r="B170" s="82">
        <f>'UIP Detail '!B166</f>
        <v>195925.429999999</v>
      </c>
      <c r="C170" s="82">
        <f>'UIP Detail '!C166</f>
        <v>0</v>
      </c>
      <c r="D170" s="82">
        <f>'UIP Detail '!D166</f>
        <v>0</v>
      </c>
      <c r="E170" s="82">
        <f t="shared" si="5"/>
        <v>195925.429999999</v>
      </c>
      <c r="G170" s="31"/>
      <c r="H170" s="81" t="str">
        <f>'UIP Detail '!A169</f>
        <v xml:space="preserve">               (19) 587 - Distribution Oper Cust Installation</v>
      </c>
      <c r="I170" s="169">
        <f>C170-'UIP Detail '!C167</f>
        <v>0</v>
      </c>
      <c r="J170" s="169">
        <f>D170-'UIP Detail '!D167</f>
        <v>0</v>
      </c>
    </row>
    <row r="171" spans="1:10" ht="15" customHeight="1" x14ac:dyDescent="0.25">
      <c r="A171" s="81" t="s">
        <v>596</v>
      </c>
      <c r="B171" s="82">
        <f>'UIP Detail '!B167</f>
        <v>9863.41</v>
      </c>
      <c r="C171" s="82">
        <f>'UIP Detail '!C167</f>
        <v>0</v>
      </c>
      <c r="D171" s="82">
        <f>'UIP Detail '!D167</f>
        <v>0</v>
      </c>
      <c r="E171" s="82">
        <f t="shared" si="5"/>
        <v>9863.41</v>
      </c>
      <c r="G171" s="31"/>
      <c r="H171" s="81" t="str">
        <f>'UIP Detail '!A170</f>
        <v xml:space="preserve">               (19) 588 - Distribution Oper Misc Dist Exp</v>
      </c>
      <c r="I171" s="169">
        <f>C171-'UIP Detail '!C168</f>
        <v>0</v>
      </c>
      <c r="J171" s="169">
        <f>D171-'UIP Detail '!D168</f>
        <v>0</v>
      </c>
    </row>
    <row r="172" spans="1:10" ht="15" customHeight="1" x14ac:dyDescent="0.25">
      <c r="A172" s="81" t="s">
        <v>597</v>
      </c>
      <c r="B172" s="82">
        <f>'UIP Detail '!B168</f>
        <v>231271.51</v>
      </c>
      <c r="C172" s="82">
        <f>'UIP Detail '!C168</f>
        <v>0</v>
      </c>
      <c r="D172" s="82">
        <f>'UIP Detail '!D168</f>
        <v>0</v>
      </c>
      <c r="E172" s="82">
        <f t="shared" si="5"/>
        <v>231271.51</v>
      </c>
      <c r="G172" s="31"/>
      <c r="H172" s="81" t="str">
        <f>'UIP Detail '!A171</f>
        <v xml:space="preserve">               (19) 589 - Distribution Oper Rents</v>
      </c>
      <c r="I172" s="169">
        <f>C172-'UIP Detail '!C169</f>
        <v>0</v>
      </c>
      <c r="J172" s="169">
        <f>D172-'UIP Detail '!D169</f>
        <v>0</v>
      </c>
    </row>
    <row r="173" spans="1:10" ht="15" customHeight="1" x14ac:dyDescent="0.25">
      <c r="A173" s="81" t="s">
        <v>598</v>
      </c>
      <c r="B173" s="82">
        <f>'UIP Detail '!B169</f>
        <v>365668.12</v>
      </c>
      <c r="C173" s="82">
        <f>'UIP Detail '!C169</f>
        <v>0</v>
      </c>
      <c r="D173" s="82">
        <f>'UIP Detail '!D169</f>
        <v>0</v>
      </c>
      <c r="E173" s="82">
        <f t="shared" si="5"/>
        <v>365668.12</v>
      </c>
      <c r="G173" s="31"/>
      <c r="H173" s="81" t="str">
        <f>'UIP Detail '!A172</f>
        <v xml:space="preserve">               (19) 590 - Distribution Maint Superv &amp; Engineering</v>
      </c>
      <c r="I173" s="169">
        <f>C173-'UIP Detail '!C170</f>
        <v>0</v>
      </c>
      <c r="J173" s="169">
        <f>D173-'UIP Detail '!D170</f>
        <v>0</v>
      </c>
    </row>
    <row r="174" spans="1:10" ht="15" customHeight="1" x14ac:dyDescent="0.25">
      <c r="A174" s="81" t="s">
        <v>599</v>
      </c>
      <c r="B174" s="82">
        <f>'UIP Detail '!B170</f>
        <v>280876.43999999901</v>
      </c>
      <c r="C174" s="82">
        <f>'UIP Detail '!C170</f>
        <v>0</v>
      </c>
      <c r="D174" s="82">
        <f>'UIP Detail '!D170</f>
        <v>0</v>
      </c>
      <c r="E174" s="82">
        <f t="shared" si="5"/>
        <v>280876.43999999901</v>
      </c>
      <c r="G174" s="31"/>
      <c r="H174" s="81" t="str">
        <f>'UIP Detail '!A173</f>
        <v xml:space="preserve">               (19) 591 - Distribution Maint Structures</v>
      </c>
      <c r="I174" s="169">
        <f>C174-'UIP Detail '!C171</f>
        <v>0</v>
      </c>
      <c r="J174" s="169">
        <f>D174-'UIP Detail '!D171</f>
        <v>0</v>
      </c>
    </row>
    <row r="175" spans="1:10" ht="15" customHeight="1" x14ac:dyDescent="0.25">
      <c r="A175" s="81" t="s">
        <v>600</v>
      </c>
      <c r="B175" s="82">
        <f>'UIP Detail '!B171</f>
        <v>-74144.990000000005</v>
      </c>
      <c r="C175" s="82">
        <f>'UIP Detail '!C171</f>
        <v>0</v>
      </c>
      <c r="D175" s="82">
        <f>'UIP Detail '!D171</f>
        <v>0</v>
      </c>
      <c r="E175" s="82">
        <f t="shared" si="5"/>
        <v>-74144.990000000005</v>
      </c>
      <c r="G175" s="31"/>
      <c r="H175" s="81" t="str">
        <f>'UIP Detail '!A174</f>
        <v xml:space="preserve">               (19) 592 - Distribution Maint Station Equipment</v>
      </c>
      <c r="I175" s="169">
        <f>C175-'UIP Detail '!C172</f>
        <v>0</v>
      </c>
      <c r="J175" s="169">
        <f>D175-'UIP Detail '!D172</f>
        <v>0</v>
      </c>
    </row>
    <row r="176" spans="1:10" ht="15" customHeight="1" x14ac:dyDescent="0.25">
      <c r="A176" s="81" t="s">
        <v>601</v>
      </c>
      <c r="B176" s="82">
        <f>'UIP Detail '!B172</f>
        <v>0</v>
      </c>
      <c r="C176" s="82">
        <f>'UIP Detail '!C172</f>
        <v>0</v>
      </c>
      <c r="D176" s="82">
        <f>'UIP Detail '!D172</f>
        <v>0</v>
      </c>
      <c r="E176" s="82">
        <f t="shared" si="5"/>
        <v>0</v>
      </c>
      <c r="G176" s="31"/>
      <c r="H176" s="81" t="str">
        <f>'UIP Detail '!A175</f>
        <v xml:space="preserve">               (19) 593 - Distribution Maint Overhead Lines</v>
      </c>
      <c r="I176" s="169">
        <f>C176-'UIP Detail '!C173</f>
        <v>0</v>
      </c>
      <c r="J176" s="169">
        <f>D176-'UIP Detail '!D173</f>
        <v>0</v>
      </c>
    </row>
    <row r="177" spans="1:10" ht="15" customHeight="1" x14ac:dyDescent="0.25">
      <c r="A177" s="81" t="s">
        <v>602</v>
      </c>
      <c r="B177" s="82">
        <f>'UIP Detail '!B173</f>
        <v>0</v>
      </c>
      <c r="C177" s="82">
        <f>'UIP Detail '!C173</f>
        <v>0</v>
      </c>
      <c r="D177" s="82">
        <f>'UIP Detail '!D173</f>
        <v>0</v>
      </c>
      <c r="E177" s="82">
        <f t="shared" si="5"/>
        <v>0</v>
      </c>
      <c r="G177" s="31"/>
      <c r="H177" s="81" t="str">
        <f>'UIP Detail '!A176</f>
        <v xml:space="preserve">               (19) 594 - Distribution Maint Underground Lines</v>
      </c>
      <c r="I177" s="169">
        <f>C177-'UIP Detail '!C174</f>
        <v>0</v>
      </c>
      <c r="J177" s="169">
        <f>D177-'UIP Detail '!D174</f>
        <v>0</v>
      </c>
    </row>
    <row r="178" spans="1:10" ht="15" customHeight="1" x14ac:dyDescent="0.25">
      <c r="A178" s="81" t="s">
        <v>603</v>
      </c>
      <c r="B178" s="82">
        <f>'UIP Detail '!B174</f>
        <v>463223.91</v>
      </c>
      <c r="C178" s="82">
        <f>'UIP Detail '!C174</f>
        <v>0</v>
      </c>
      <c r="D178" s="82">
        <f>'UIP Detail '!D174</f>
        <v>0</v>
      </c>
      <c r="E178" s="82">
        <f t="shared" si="5"/>
        <v>463223.91</v>
      </c>
      <c r="G178" s="31"/>
      <c r="H178" s="81" t="str">
        <f>'UIP Detail '!A177</f>
        <v xml:space="preserve">               (19) 595 - Distribution Maint Line Transformers</v>
      </c>
      <c r="I178" s="169">
        <f>C178-'UIP Detail '!C175</f>
        <v>0</v>
      </c>
      <c r="J178" s="169">
        <f>D178-'UIP Detail '!D175</f>
        <v>0</v>
      </c>
    </row>
    <row r="179" spans="1:10" ht="15" customHeight="1" x14ac:dyDescent="0.25">
      <c r="A179" s="81" t="s">
        <v>604</v>
      </c>
      <c r="B179" s="82">
        <f>'UIP Detail '!B175</f>
        <v>2475891.3399999901</v>
      </c>
      <c r="C179" s="82">
        <f>'UIP Detail '!C175</f>
        <v>0</v>
      </c>
      <c r="D179" s="82">
        <f>'UIP Detail '!D175</f>
        <v>0</v>
      </c>
      <c r="E179" s="82">
        <f t="shared" si="5"/>
        <v>2475891.3399999901</v>
      </c>
      <c r="G179" s="31"/>
      <c r="H179" s="81" t="str">
        <f>'UIP Detail '!A178</f>
        <v xml:space="preserve">               (19) 596 - Distribution Maint St Lighting/Signal</v>
      </c>
      <c r="I179" s="169">
        <f>C179-'UIP Detail '!C176</f>
        <v>0</v>
      </c>
      <c r="J179" s="169">
        <f>D179-'UIP Detail '!D176</f>
        <v>0</v>
      </c>
    </row>
    <row r="180" spans="1:10" ht="15" customHeight="1" x14ac:dyDescent="0.25">
      <c r="A180" s="81" t="s">
        <v>605</v>
      </c>
      <c r="B180" s="82">
        <f>'UIP Detail '!B176</f>
        <v>994935.36999999406</v>
      </c>
      <c r="C180" s="82">
        <f>'UIP Detail '!C176</f>
        <v>0</v>
      </c>
      <c r="D180" s="82">
        <f>'UIP Detail '!D176</f>
        <v>0</v>
      </c>
      <c r="E180" s="82">
        <f t="shared" si="5"/>
        <v>994935.36999999406</v>
      </c>
      <c r="G180" s="31"/>
      <c r="H180" s="81" t="str">
        <f>'UIP Detail '!A179</f>
        <v xml:space="preserve">               (19) 597 - Distribution Maint Meters</v>
      </c>
      <c r="I180" s="169">
        <f>C180-'UIP Detail '!C177</f>
        <v>0</v>
      </c>
      <c r="J180" s="169">
        <f>D180-'UIP Detail '!D177</f>
        <v>0</v>
      </c>
    </row>
    <row r="181" spans="1:10" ht="15" customHeight="1" x14ac:dyDescent="0.25">
      <c r="A181" s="81" t="s">
        <v>606</v>
      </c>
      <c r="B181" s="82">
        <f>'UIP Detail '!B177</f>
        <v>14682.23</v>
      </c>
      <c r="C181" s="82">
        <f>'UIP Detail '!C177</f>
        <v>0</v>
      </c>
      <c r="D181" s="82">
        <f>'UIP Detail '!D177</f>
        <v>0</v>
      </c>
      <c r="E181" s="82">
        <f t="shared" si="5"/>
        <v>14682.23</v>
      </c>
      <c r="G181" s="31"/>
      <c r="H181" s="81" t="str">
        <f>'UIP Detail '!A180</f>
        <v xml:space="preserve">               (19) 598 - Distribution Maint Misc Dist Plant</v>
      </c>
      <c r="I181" s="169">
        <f>C181-'UIP Detail '!C178</f>
        <v>0</v>
      </c>
      <c r="J181" s="169">
        <f>D181-'UIP Detail '!D178</f>
        <v>0</v>
      </c>
    </row>
    <row r="182" spans="1:10" ht="15" customHeight="1" x14ac:dyDescent="0.25">
      <c r="A182" s="81" t="s">
        <v>607</v>
      </c>
      <c r="B182" s="82">
        <f>'UIP Detail '!B178</f>
        <v>231880.239999999</v>
      </c>
      <c r="C182" s="82">
        <f>'UIP Detail '!C178</f>
        <v>0</v>
      </c>
      <c r="D182" s="82">
        <f>'UIP Detail '!D178</f>
        <v>0</v>
      </c>
      <c r="E182" s="82">
        <f t="shared" si="5"/>
        <v>231880.239999999</v>
      </c>
      <c r="G182" s="31"/>
      <c r="H182" s="81" t="str">
        <f>'UIP Detail '!A181</f>
        <v xml:space="preserve">               (19) 870 - Distribution Oper Supv &amp; Engineering</v>
      </c>
      <c r="I182" s="169">
        <f>C182-'UIP Detail '!C179</f>
        <v>0</v>
      </c>
      <c r="J182" s="169">
        <f>D182-'UIP Detail '!D179</f>
        <v>0</v>
      </c>
    </row>
    <row r="183" spans="1:10" ht="15" customHeight="1" x14ac:dyDescent="0.25">
      <c r="A183" s="81" t="s">
        <v>608</v>
      </c>
      <c r="B183" s="82">
        <f>'UIP Detail '!B179</f>
        <v>30025.05</v>
      </c>
      <c r="C183" s="82">
        <f>'UIP Detail '!C179</f>
        <v>0</v>
      </c>
      <c r="D183" s="82">
        <f>'UIP Detail '!D179</f>
        <v>0</v>
      </c>
      <c r="E183" s="82">
        <f t="shared" si="5"/>
        <v>30025.05</v>
      </c>
      <c r="G183" s="31"/>
      <c r="H183" s="81" t="str">
        <f>'UIP Detail '!A182</f>
        <v xml:space="preserve">               (19) 871 - Distribution Oper Load Dispatching</v>
      </c>
      <c r="I183" s="169">
        <f>C183-'UIP Detail '!C180</f>
        <v>0</v>
      </c>
      <c r="J183" s="169">
        <f>D183-'UIP Detail '!D180</f>
        <v>0</v>
      </c>
    </row>
    <row r="184" spans="1:10" ht="15" customHeight="1" x14ac:dyDescent="0.25">
      <c r="A184" s="81" t="s">
        <v>609</v>
      </c>
      <c r="B184" s="82">
        <f>'UIP Detail '!B180</f>
        <v>0</v>
      </c>
      <c r="C184" s="82">
        <f>'UIP Detail '!C180</f>
        <v>0</v>
      </c>
      <c r="D184" s="82">
        <f>'UIP Detail '!D180</f>
        <v>0</v>
      </c>
      <c r="E184" s="82">
        <f t="shared" si="5"/>
        <v>0</v>
      </c>
      <c r="G184" s="31"/>
      <c r="H184" s="81" t="str">
        <f>'UIP Detail '!A183</f>
        <v xml:space="preserve">               (19) 874 - Distribution Oper Mains &amp; Services Exp</v>
      </c>
      <c r="I184" s="169">
        <f>C184-'UIP Detail '!C181</f>
        <v>-159845.85</v>
      </c>
      <c r="J184" s="169">
        <f>D184-'UIP Detail '!D181</f>
        <v>0</v>
      </c>
    </row>
    <row r="185" spans="1:10" ht="15" customHeight="1" x14ac:dyDescent="0.25">
      <c r="A185" s="81" t="s">
        <v>610</v>
      </c>
      <c r="B185" s="82">
        <f>'UIP Detail '!B181</f>
        <v>0</v>
      </c>
      <c r="C185" s="82">
        <f>'UIP Detail '!C181</f>
        <v>159845.85</v>
      </c>
      <c r="D185" s="82">
        <f>'UIP Detail '!D181</f>
        <v>0</v>
      </c>
      <c r="E185" s="82">
        <f t="shared" si="5"/>
        <v>159845.85</v>
      </c>
      <c r="G185" s="31"/>
      <c r="H185" s="81" t="str">
        <f>'UIP Detail '!A184</f>
        <v xml:space="preserve">               (19) 875 - Distribution Oper Meas &amp; Reg Sta Gen</v>
      </c>
      <c r="I185" s="169">
        <f>C185-'UIP Detail '!C182</f>
        <v>68127.950000000012</v>
      </c>
      <c r="J185" s="169">
        <f>D185-'UIP Detail '!D182</f>
        <v>0</v>
      </c>
    </row>
    <row r="186" spans="1:10" ht="15" customHeight="1" x14ac:dyDescent="0.25">
      <c r="A186" s="81" t="s">
        <v>611</v>
      </c>
      <c r="B186" s="82">
        <f>'UIP Detail '!B182</f>
        <v>0</v>
      </c>
      <c r="C186" s="82">
        <f>'UIP Detail '!C182</f>
        <v>91717.9</v>
      </c>
      <c r="D186" s="82">
        <f>'UIP Detail '!D182</f>
        <v>0</v>
      </c>
      <c r="E186" s="82">
        <f t="shared" si="5"/>
        <v>91717.9</v>
      </c>
      <c r="G186" s="31"/>
      <c r="H186" s="81" t="str">
        <f>'UIP Detail '!A185</f>
        <v xml:space="preserve">               (19) 876 - Distribution Oper Meas &amp; Reg Sta Indus</v>
      </c>
      <c r="I186" s="169">
        <f>C186-'UIP Detail '!C183</f>
        <v>-1085465.1100000001</v>
      </c>
      <c r="J186" s="169">
        <f>D186-'UIP Detail '!D183</f>
        <v>0</v>
      </c>
    </row>
    <row r="187" spans="1:10" ht="15" customHeight="1" x14ac:dyDescent="0.25">
      <c r="A187" s="81" t="s">
        <v>612</v>
      </c>
      <c r="B187" s="82">
        <f>'UIP Detail '!B183</f>
        <v>0</v>
      </c>
      <c r="C187" s="82">
        <f>'UIP Detail '!C183</f>
        <v>1177183.01</v>
      </c>
      <c r="D187" s="82">
        <f>'UIP Detail '!D183</f>
        <v>0</v>
      </c>
      <c r="E187" s="82">
        <f t="shared" si="5"/>
        <v>1177183.01</v>
      </c>
      <c r="G187" s="31"/>
      <c r="H187" s="81" t="str">
        <f>'UIP Detail '!A186</f>
        <v xml:space="preserve">               (19) 878 - Distribution Oper Meter &amp; House Reg</v>
      </c>
      <c r="I187" s="169">
        <f>C187-'UIP Detail '!C184</f>
        <v>1040268.49</v>
      </c>
      <c r="J187" s="169">
        <f>D187-'UIP Detail '!D184</f>
        <v>0</v>
      </c>
    </row>
    <row r="188" spans="1:10" ht="15" customHeight="1" x14ac:dyDescent="0.25">
      <c r="A188" s="81" t="s">
        <v>613</v>
      </c>
      <c r="B188" s="82">
        <f>'UIP Detail '!B184</f>
        <v>0</v>
      </c>
      <c r="C188" s="82">
        <f>'UIP Detail '!C184</f>
        <v>136914.51999999999</v>
      </c>
      <c r="D188" s="82">
        <f>'UIP Detail '!D184</f>
        <v>0</v>
      </c>
      <c r="E188" s="82">
        <f t="shared" si="5"/>
        <v>136914.51999999999</v>
      </c>
      <c r="G188" s="31"/>
      <c r="H188" s="81" t="str">
        <f>'UIP Detail '!A187</f>
        <v xml:space="preserve">               (19) 879 - Distribution Oper Customer Install Exp</v>
      </c>
      <c r="I188" s="169">
        <f>C188-'UIP Detail '!C185</f>
        <v>117058.34999999999</v>
      </c>
      <c r="J188" s="169">
        <f>D188-'UIP Detail '!D185</f>
        <v>0</v>
      </c>
    </row>
    <row r="189" spans="1:10" ht="15" customHeight="1" x14ac:dyDescent="0.25">
      <c r="A189" s="81" t="s">
        <v>614</v>
      </c>
      <c r="B189" s="82">
        <f>'UIP Detail '!B185</f>
        <v>0</v>
      </c>
      <c r="C189" s="82">
        <f>'UIP Detail '!C185</f>
        <v>19856.169999999998</v>
      </c>
      <c r="D189" s="82">
        <f>'UIP Detail '!D185</f>
        <v>0</v>
      </c>
      <c r="E189" s="82">
        <f t="shared" si="5"/>
        <v>19856.169999999998</v>
      </c>
      <c r="G189" s="31"/>
      <c r="H189" s="81" t="str">
        <f>'UIP Detail '!A188</f>
        <v xml:space="preserve">               (19) 880 - Distribution Oper Other Expense</v>
      </c>
      <c r="I189" s="169">
        <f>C189-'UIP Detail '!C186</f>
        <v>-478786.24</v>
      </c>
      <c r="J189" s="169">
        <f>D189-'UIP Detail '!D186</f>
        <v>0</v>
      </c>
    </row>
    <row r="190" spans="1:10" ht="15" customHeight="1" x14ac:dyDescent="0.25">
      <c r="A190" s="81" t="s">
        <v>615</v>
      </c>
      <c r="B190" s="82">
        <f>'UIP Detail '!B186</f>
        <v>0</v>
      </c>
      <c r="C190" s="82">
        <f>'UIP Detail '!C186</f>
        <v>498642.41</v>
      </c>
      <c r="D190" s="82">
        <f>'UIP Detail '!D186</f>
        <v>0</v>
      </c>
      <c r="E190" s="82">
        <f t="shared" si="5"/>
        <v>498642.41</v>
      </c>
      <c r="G190" s="31"/>
      <c r="H190" s="81" t="str">
        <f>'UIP Detail '!A189</f>
        <v xml:space="preserve">               (19) 881 - Distribution Oper Rents Expense</v>
      </c>
      <c r="I190" s="169">
        <f>C190-'UIP Detail '!C187</f>
        <v>123449.50999999995</v>
      </c>
      <c r="J190" s="169">
        <f>D190-'UIP Detail '!D187</f>
        <v>0</v>
      </c>
    </row>
    <row r="191" spans="1:10" ht="15" customHeight="1" x14ac:dyDescent="0.25">
      <c r="A191" s="81" t="s">
        <v>616</v>
      </c>
      <c r="B191" s="82">
        <f>'UIP Detail '!B187</f>
        <v>0</v>
      </c>
      <c r="C191" s="82">
        <f>'UIP Detail '!C187</f>
        <v>375192.9</v>
      </c>
      <c r="D191" s="82">
        <f>'UIP Detail '!D187</f>
        <v>0</v>
      </c>
      <c r="E191" s="82">
        <f t="shared" si="5"/>
        <v>375192.9</v>
      </c>
      <c r="G191" s="31"/>
      <c r="H191" s="81" t="str">
        <f>'UIP Detail '!A191</f>
        <v xml:space="preserve">               (19) 887 - Distribution Maint Mains</v>
      </c>
      <c r="I191" s="169">
        <f>C191-'UIP Detail '!C188</f>
        <v>136826.91000000003</v>
      </c>
      <c r="J191" s="169">
        <f>D191-'UIP Detail '!D188</f>
        <v>0</v>
      </c>
    </row>
    <row r="192" spans="1:10" ht="15" customHeight="1" x14ac:dyDescent="0.25">
      <c r="A192" s="81" t="s">
        <v>617</v>
      </c>
      <c r="B192" s="82">
        <f>'UIP Detail '!B188</f>
        <v>0</v>
      </c>
      <c r="C192" s="82">
        <f>'UIP Detail '!C188</f>
        <v>238365.99</v>
      </c>
      <c r="D192" s="82">
        <f>'UIP Detail '!D188</f>
        <v>0</v>
      </c>
      <c r="E192" s="82">
        <f t="shared" si="5"/>
        <v>238365.99</v>
      </c>
      <c r="G192" s="31"/>
      <c r="H192" s="81" t="str">
        <f>'UIP Detail '!A192</f>
        <v xml:space="preserve">               (19) 889 - Distribution Maint Meas &amp; Reg Sta Gen</v>
      </c>
      <c r="I192" s="169">
        <f>C192-'UIP Detail '!C189</f>
        <v>232513.13999999998</v>
      </c>
      <c r="J192" s="169">
        <f>D192-'UIP Detail '!D189</f>
        <v>0</v>
      </c>
    </row>
    <row r="193" spans="1:10" ht="15" customHeight="1" x14ac:dyDescent="0.25">
      <c r="A193" s="81" t="s">
        <v>618</v>
      </c>
      <c r="B193" s="82">
        <f>'UIP Detail '!B189</f>
        <v>0</v>
      </c>
      <c r="C193" s="82">
        <f>'UIP Detail '!C189</f>
        <v>5852.85</v>
      </c>
      <c r="D193" s="82">
        <f>'UIP Detail '!D189</f>
        <v>0</v>
      </c>
      <c r="E193" s="82">
        <f t="shared" si="5"/>
        <v>5852.85</v>
      </c>
      <c r="G193" s="31"/>
      <c r="H193" s="81" t="str">
        <f>'UIP Detail '!A193</f>
        <v xml:space="preserve">               (19) 890 - Distribution Maint Meas &amp; Reg Sta Ind</v>
      </c>
      <c r="I193" s="169">
        <f>C193-'UIP Detail '!C190</f>
        <v>-4563.2199999999993</v>
      </c>
      <c r="J193" s="169">
        <f>D193-'UIP Detail '!D190</f>
        <v>0</v>
      </c>
    </row>
    <row r="194" spans="1:10" ht="15" customHeight="1" x14ac:dyDescent="0.25">
      <c r="A194" s="81" t="s">
        <v>619</v>
      </c>
      <c r="B194" s="82">
        <f>'UIP Detail '!B190</f>
        <v>0</v>
      </c>
      <c r="C194" s="82">
        <f>'UIP Detail '!C190</f>
        <v>10416.07</v>
      </c>
      <c r="D194" s="82">
        <f>'UIP Detail '!D190</f>
        <v>0</v>
      </c>
      <c r="E194" s="82">
        <f t="shared" si="5"/>
        <v>10416.07</v>
      </c>
      <c r="G194" s="31"/>
      <c r="H194" s="81" t="str">
        <f>'UIP Detail '!A194</f>
        <v xml:space="preserve">               (19) 892 - Distribution Maint Services</v>
      </c>
      <c r="I194" s="169">
        <f>C194-'UIP Detail '!C191</f>
        <v>-444562.96999999898</v>
      </c>
      <c r="J194" s="169">
        <f>D194-'UIP Detail '!D191</f>
        <v>0</v>
      </c>
    </row>
    <row r="195" spans="1:10" ht="15" customHeight="1" x14ac:dyDescent="0.25">
      <c r="A195" s="81" t="s">
        <v>620</v>
      </c>
      <c r="B195" s="82">
        <f>'UIP Detail '!B191</f>
        <v>0</v>
      </c>
      <c r="C195" s="82">
        <f>'UIP Detail '!C191</f>
        <v>454979.03999999899</v>
      </c>
      <c r="D195" s="82">
        <f>'UIP Detail '!D191</f>
        <v>0</v>
      </c>
      <c r="E195" s="82">
        <f t="shared" si="5"/>
        <v>454979.03999999899</v>
      </c>
      <c r="G195" s="31"/>
      <c r="H195" s="79" t="str">
        <f>'UIP Detail '!A195</f>
        <v xml:space="preserve">               (19) 893 - Distribution Maint Meters &amp; House Reg</v>
      </c>
      <c r="I195" s="169">
        <f>C195-'UIP Detail '!C192</f>
        <v>382215.56999999902</v>
      </c>
      <c r="J195" s="169">
        <f>D195-'UIP Detail '!D192</f>
        <v>0</v>
      </c>
    </row>
    <row r="196" spans="1:10" ht="15" customHeight="1" x14ac:dyDescent="0.25">
      <c r="A196" s="81" t="s">
        <v>621</v>
      </c>
      <c r="B196" s="84">
        <f>'UIP Detail '!B192</f>
        <v>0</v>
      </c>
      <c r="C196" s="84">
        <f>'UIP Detail '!C192</f>
        <v>72763.47</v>
      </c>
      <c r="D196" s="84">
        <f>'UIP Detail '!D192</f>
        <v>0</v>
      </c>
      <c r="E196" s="84">
        <f>SUM(B196:D196)</f>
        <v>72763.47</v>
      </c>
      <c r="G196" s="31"/>
      <c r="H196" s="81" t="str">
        <f>'UIP Detail '!A196</f>
        <v xml:space="preserve">               (19) 894 - Distribution Maint Other Equipment</v>
      </c>
      <c r="I196" s="169">
        <f>C196-'UIP Detail '!C193</f>
        <v>34372.720000000103</v>
      </c>
      <c r="J196" s="169">
        <f>D196-'UIP Detail '!D193</f>
        <v>0</v>
      </c>
    </row>
    <row r="197" spans="1:10" ht="15" customHeight="1" x14ac:dyDescent="0.25">
      <c r="A197" s="81" t="s">
        <v>470</v>
      </c>
      <c r="B197" s="85">
        <f>SUM(B163:B196)</f>
        <v>7722996.5699999705</v>
      </c>
      <c r="C197" s="85">
        <f>SUM(C163:C196)</f>
        <v>3241730.1799999992</v>
      </c>
      <c r="D197" s="85">
        <f>SUM(D163:D196)</f>
        <v>0</v>
      </c>
      <c r="E197" s="85">
        <f>SUM(E163:E196)</f>
        <v>10964726.74999997</v>
      </c>
      <c r="G197" s="31"/>
      <c r="H197" s="81" t="str">
        <f>'UIP Detail '!A197</f>
        <v xml:space="preserve">                    (19) SUBTOTAL</v>
      </c>
      <c r="I197" s="169">
        <f>C197-'UIP Detail '!C194</f>
        <v>2954473.8199999994</v>
      </c>
      <c r="J197" s="169">
        <f>D197-'UIP Detail '!D194</f>
        <v>0</v>
      </c>
    </row>
    <row r="198" spans="1:10" ht="15" customHeight="1" x14ac:dyDescent="0.25">
      <c r="A198" s="79" t="s">
        <v>430</v>
      </c>
      <c r="B198" s="80"/>
      <c r="C198" s="80"/>
      <c r="D198" s="80"/>
      <c r="E198" s="80"/>
      <c r="G198" s="31"/>
      <c r="H198" s="81" t="str">
        <f>'UIP Detail '!A198</f>
        <v xml:space="preserve">          20 - CUSTOMER ACCTS EXPENSES</v>
      </c>
      <c r="I198" s="169">
        <f>C198-'UIP Detail '!C195</f>
        <v>-69210.350000000006</v>
      </c>
      <c r="J198" s="169">
        <f>D198-'UIP Detail '!D195</f>
        <v>0</v>
      </c>
    </row>
    <row r="199" spans="1:10" ht="15" customHeight="1" x14ac:dyDescent="0.25">
      <c r="A199" s="81" t="s">
        <v>622</v>
      </c>
      <c r="B199" s="82">
        <f>'UIP Detail '!B195</f>
        <v>0</v>
      </c>
      <c r="C199" s="82">
        <f>'UIP Detail '!C195</f>
        <v>69210.350000000006</v>
      </c>
      <c r="D199" s="82">
        <f>'UIP Detail '!D195</f>
        <v>0</v>
      </c>
      <c r="E199" s="82">
        <f>SUM(B199:D199)</f>
        <v>69210.350000000006</v>
      </c>
      <c r="G199" s="31"/>
      <c r="H199" s="81" t="str">
        <f>'UIP Detail '!A199</f>
        <v xml:space="preserve">               (20) 901 - Customer Accounts Supervision</v>
      </c>
      <c r="I199" s="169">
        <f>C199-'UIP Detail '!C196</f>
        <v>-43331.929999998989</v>
      </c>
      <c r="J199" s="169">
        <f>D199-'UIP Detail '!D196</f>
        <v>0</v>
      </c>
    </row>
    <row r="200" spans="1:10" ht="15" customHeight="1" x14ac:dyDescent="0.25">
      <c r="A200" s="81" t="s">
        <v>623</v>
      </c>
      <c r="B200" s="82">
        <f>'UIP Detail '!B196</f>
        <v>0</v>
      </c>
      <c r="C200" s="82">
        <f>'UIP Detail '!C196</f>
        <v>112542.27999999899</v>
      </c>
      <c r="D200" s="82">
        <f>'UIP Detail '!D196</f>
        <v>0</v>
      </c>
      <c r="E200" s="82">
        <f>SUM(B200:D200)</f>
        <v>112542.27999999899</v>
      </c>
      <c r="G200" s="31"/>
      <c r="H200" s="81" t="str">
        <f>'UIP Detail '!A200</f>
        <v xml:space="preserve">               (20) 902 - Meter Reading Expense</v>
      </c>
      <c r="I200" s="169">
        <f>C200-'UIP Detail '!C197</f>
        <v>-3636587.6400000011</v>
      </c>
      <c r="J200" s="169">
        <f>D200-'UIP Detail '!D197</f>
        <v>0</v>
      </c>
    </row>
    <row r="201" spans="1:10" ht="15" customHeight="1" x14ac:dyDescent="0.25">
      <c r="A201" s="81" t="s">
        <v>624</v>
      </c>
      <c r="B201" s="82">
        <f>'UIP Detail '!B197</f>
        <v>6146775.77999999</v>
      </c>
      <c r="C201" s="82">
        <f>'UIP Detail '!C197</f>
        <v>3749129.92</v>
      </c>
      <c r="D201" s="82">
        <f>'UIP Detail '!D197</f>
        <v>0</v>
      </c>
      <c r="E201" s="82">
        <f>SUM(B201:D201)</f>
        <v>9895905.6999999899</v>
      </c>
      <c r="G201" s="31"/>
      <c r="H201" s="81" t="str">
        <f>'UIP Detail '!A201</f>
        <v xml:space="preserve">               (20) 903 - Customer Records &amp; Collection Expense</v>
      </c>
      <c r="I201" s="169">
        <f>C201-'UIP Detail '!C198</f>
        <v>3749129.92</v>
      </c>
      <c r="J201" s="169">
        <f>D201-'UIP Detail '!D198</f>
        <v>0</v>
      </c>
    </row>
    <row r="202" spans="1:10" ht="15" customHeight="1" x14ac:dyDescent="0.25">
      <c r="A202" s="81" t="s">
        <v>625</v>
      </c>
      <c r="B202" s="82">
        <f>'UIP Detail '!B198</f>
        <v>0</v>
      </c>
      <c r="C202" s="82">
        <f>'UIP Detail '!C198</f>
        <v>0</v>
      </c>
      <c r="D202" s="82">
        <f>'UIP Detail '!D198</f>
        <v>0</v>
      </c>
      <c r="E202" s="82">
        <f>SUM(B202:D202)</f>
        <v>0</v>
      </c>
      <c r="G202" s="31"/>
      <c r="H202" s="79" t="str">
        <f>'UIP Detail '!A202</f>
        <v xml:space="preserve">               (20) 904 - Uncollectible Accounts</v>
      </c>
      <c r="I202" s="169">
        <f>C202-'UIP Detail '!C199</f>
        <v>0</v>
      </c>
      <c r="J202" s="169">
        <f>D202-'UIP Detail '!D199</f>
        <v>-25670.9</v>
      </c>
    </row>
    <row r="203" spans="1:10" ht="11.25" customHeight="1" x14ac:dyDescent="0.25">
      <c r="A203" s="81" t="s">
        <v>626</v>
      </c>
      <c r="B203" s="84">
        <f>'UIP Detail '!B199</f>
        <v>0</v>
      </c>
      <c r="C203" s="84">
        <f>'UIP Detail '!C199</f>
        <v>0</v>
      </c>
      <c r="D203" s="84">
        <f>'UIP Detail '!D199</f>
        <v>25670.9</v>
      </c>
      <c r="E203" s="84">
        <f>SUM(B203:D203)</f>
        <v>25670.9</v>
      </c>
      <c r="G203" s="31"/>
      <c r="H203" s="81" t="str">
        <f>'UIP Detail '!A203</f>
        <v xml:space="preserve">               (20) 905 - Misc. Customer Accounts Expense</v>
      </c>
      <c r="I203" s="169">
        <f>C203-'UIP Detail '!C200</f>
        <v>-1105381.5699999901</v>
      </c>
      <c r="J203" s="169">
        <f>D203-'UIP Detail '!D200</f>
        <v>-17400.32</v>
      </c>
    </row>
    <row r="204" spans="1:10" ht="15" customHeight="1" x14ac:dyDescent="0.25">
      <c r="A204" s="81" t="s">
        <v>470</v>
      </c>
      <c r="B204" s="85">
        <f>SUM(B199:B203)</f>
        <v>6146775.77999999</v>
      </c>
      <c r="C204" s="85">
        <f>SUM(C199:C203)</f>
        <v>3930882.5499999989</v>
      </c>
      <c r="D204" s="85">
        <f>SUM(D199:D203)</f>
        <v>25670.9</v>
      </c>
      <c r="E204" s="85">
        <f>SUM(E199:E203)</f>
        <v>10103329.229999989</v>
      </c>
      <c r="G204" s="31"/>
      <c r="H204" s="81" t="str">
        <f>'UIP Detail '!A204</f>
        <v xml:space="preserve">                    (20) SUBTOTAL</v>
      </c>
      <c r="I204" s="169">
        <f>C204-'UIP Detail '!C201</f>
        <v>3815749.0399999991</v>
      </c>
      <c r="J204" s="169">
        <f>D204-'UIP Detail '!D201</f>
        <v>-2376133.5300000003</v>
      </c>
    </row>
    <row r="205" spans="1:10" ht="15" customHeight="1" x14ac:dyDescent="0.25">
      <c r="A205" s="79" t="s">
        <v>431</v>
      </c>
      <c r="B205" s="80"/>
      <c r="C205" s="80"/>
      <c r="D205" s="80"/>
      <c r="E205" s="80"/>
      <c r="G205" s="31"/>
      <c r="H205" s="81" t="str">
        <f>'UIP Detail '!A205</f>
        <v xml:space="preserve">          21 - CUSTOMER SERVICE EXPENSES</v>
      </c>
      <c r="I205" s="169">
        <f>C205-'UIP Detail '!C202</f>
        <v>-370541.84</v>
      </c>
      <c r="J205" s="169">
        <f>D205-'UIP Detail '!D202</f>
        <v>0</v>
      </c>
    </row>
    <row r="206" spans="1:10" ht="15" customHeight="1" x14ac:dyDescent="0.25">
      <c r="A206" s="81" t="s">
        <v>627</v>
      </c>
      <c r="B206" s="82">
        <f>'UIP Detail '!B202</f>
        <v>1196278.22</v>
      </c>
      <c r="C206" s="82">
        <f>'UIP Detail '!C202</f>
        <v>370541.84</v>
      </c>
      <c r="D206" s="82">
        <f>'UIP Detail '!D202</f>
        <v>0</v>
      </c>
      <c r="E206" s="82">
        <f t="shared" ref="E206:E211" si="6">SUM(B206:D206)</f>
        <v>1566820.06</v>
      </c>
      <c r="G206" s="31"/>
      <c r="H206" s="81" t="str">
        <f>'UIP Detail '!A206</f>
        <v xml:space="preserve">               (21) 908 - Customer Assistance Expense</v>
      </c>
      <c r="I206" s="169">
        <f>C206-'UIP Detail '!C203</f>
        <v>370541.84</v>
      </c>
      <c r="J206" s="169">
        <f>D206-'UIP Detail '!D203</f>
        <v>0</v>
      </c>
    </row>
    <row r="207" spans="1:10" ht="15" customHeight="1" x14ac:dyDescent="0.25">
      <c r="A207" s="81" t="s">
        <v>628</v>
      </c>
      <c r="B207" s="82">
        <f>'UIP Detail '!B203</f>
        <v>0</v>
      </c>
      <c r="C207" s="82">
        <f>'UIP Detail '!C203</f>
        <v>0</v>
      </c>
      <c r="D207" s="82">
        <f>'UIP Detail '!D203</f>
        <v>0</v>
      </c>
      <c r="E207" s="82">
        <f t="shared" si="6"/>
        <v>0</v>
      </c>
      <c r="G207" s="31"/>
      <c r="H207" s="81" t="str">
        <f>'UIP Detail '!A207</f>
        <v xml:space="preserve">               (21) 909 - Info &amp; Instructional Advertising</v>
      </c>
      <c r="I207" s="169">
        <f>C207-'UIP Detail '!C204</f>
        <v>-1591056.92</v>
      </c>
      <c r="J207" s="169">
        <f>D207-'UIP Detail '!D204</f>
        <v>-2470546.5499999998</v>
      </c>
    </row>
    <row r="208" spans="1:10" ht="15" customHeight="1" x14ac:dyDescent="0.25">
      <c r="A208" s="81" t="s">
        <v>629</v>
      </c>
      <c r="B208" s="82">
        <f>'UIP Detail '!B204</f>
        <v>2934180.57</v>
      </c>
      <c r="C208" s="82">
        <f>'UIP Detail '!C204</f>
        <v>1591056.92</v>
      </c>
      <c r="D208" s="82">
        <f>'UIP Detail '!D204</f>
        <v>2470546.5499999998</v>
      </c>
      <c r="E208" s="82">
        <f t="shared" si="6"/>
        <v>6995784.04</v>
      </c>
      <c r="G208" s="31"/>
      <c r="H208" s="81" t="str">
        <f>'UIP Detail '!A208</f>
        <v xml:space="preserve">               (21) 910 - Misc Cust Svc &amp; Info Expense</v>
      </c>
      <c r="I208" s="169">
        <f>C208-'UIP Detail '!C205</f>
        <v>1591056.92</v>
      </c>
      <c r="J208" s="169">
        <f>D208-'UIP Detail '!D205</f>
        <v>2470546.5499999998</v>
      </c>
    </row>
    <row r="209" spans="1:10" ht="15" customHeight="1" x14ac:dyDescent="0.25">
      <c r="A209" s="81" t="s">
        <v>630</v>
      </c>
      <c r="B209" s="82">
        <f>'UIP Detail '!B205</f>
        <v>0</v>
      </c>
      <c r="C209" s="82">
        <f>'UIP Detail '!C205</f>
        <v>0</v>
      </c>
      <c r="D209" s="82">
        <f>'UIP Detail '!D205</f>
        <v>0</v>
      </c>
      <c r="E209" s="82">
        <f t="shared" si="6"/>
        <v>0</v>
      </c>
      <c r="G209" s="31"/>
      <c r="H209" s="81" t="str">
        <f>'UIP Detail '!A209</f>
        <v xml:space="preserve">               (21) 911 - Sales Supervision Exp</v>
      </c>
      <c r="I209" s="169">
        <f>C209-'UIP Detail '!C206</f>
        <v>-501459.84</v>
      </c>
      <c r="J209" s="169">
        <f>D209-'UIP Detail '!D206</f>
        <v>-114115.62</v>
      </c>
    </row>
    <row r="210" spans="1:10" ht="15" customHeight="1" x14ac:dyDescent="0.25">
      <c r="A210" s="81" t="s">
        <v>631</v>
      </c>
      <c r="B210" s="82">
        <f>'UIP Detail '!B206</f>
        <v>1280634.05</v>
      </c>
      <c r="C210" s="82">
        <f>'UIP Detail '!C206</f>
        <v>501459.84</v>
      </c>
      <c r="D210" s="82">
        <f>'UIP Detail '!D206</f>
        <v>114115.62</v>
      </c>
      <c r="E210" s="82">
        <f t="shared" si="6"/>
        <v>1896209.5100000002</v>
      </c>
      <c r="G210" s="31"/>
      <c r="H210" s="81" t="str">
        <f>'UIP Detail '!A210</f>
        <v xml:space="preserve">               (21) 912 - Demonstration &amp; Selling Expense</v>
      </c>
      <c r="I210" s="169">
        <f>C210-'UIP Detail '!C207</f>
        <v>506606.98000000004</v>
      </c>
      <c r="J210" s="169">
        <f>D210-'UIP Detail '!D207</f>
        <v>26238.159999999989</v>
      </c>
    </row>
    <row r="211" spans="1:10" ht="15" customHeight="1" x14ac:dyDescent="0.25">
      <c r="A211" s="81" t="s">
        <v>632</v>
      </c>
      <c r="B211" s="82">
        <f>'UIP Detail '!B207</f>
        <v>-43497.73</v>
      </c>
      <c r="C211" s="82">
        <f>'UIP Detail '!C207</f>
        <v>-5147.1400000000003</v>
      </c>
      <c r="D211" s="82">
        <f>'UIP Detail '!D207</f>
        <v>87877.46</v>
      </c>
      <c r="E211" s="82">
        <f t="shared" si="6"/>
        <v>39232.590000000004</v>
      </c>
      <c r="G211" s="31"/>
      <c r="H211" s="79" t="str">
        <f>'UIP Detail '!A211</f>
        <v xml:space="preserve">               (21) 913 - Advertising Expenses</v>
      </c>
      <c r="I211" s="169">
        <f>C211-'UIP Detail '!C208</f>
        <v>-5147.1400000000003</v>
      </c>
      <c r="J211" s="169">
        <f>D211-'UIP Detail '!D208</f>
        <v>75748.090000000113</v>
      </c>
    </row>
    <row r="212" spans="1:10" ht="15" customHeight="1" x14ac:dyDescent="0.25">
      <c r="A212" s="81" t="s">
        <v>633</v>
      </c>
      <c r="B212" s="84">
        <f>'UIP Detail '!B208</f>
        <v>0</v>
      </c>
      <c r="C212" s="84">
        <f>'UIP Detail '!C208</f>
        <v>0</v>
      </c>
      <c r="D212" s="84">
        <f>'UIP Detail '!D208</f>
        <v>12129.369999999901</v>
      </c>
      <c r="E212" s="84">
        <f>SUM(B212:D212)</f>
        <v>12129.369999999901</v>
      </c>
      <c r="G212" s="31"/>
      <c r="H212" s="81" t="str">
        <f>'UIP Detail '!A212</f>
        <v xml:space="preserve">               (21) 916 - Misc. Sales Expense</v>
      </c>
      <c r="I212" s="169">
        <f>C212-'UIP Detail '!C209</f>
        <v>0</v>
      </c>
      <c r="J212" s="169">
        <f>D212-'UIP Detail '!D209</f>
        <v>12129.369999999901</v>
      </c>
    </row>
    <row r="213" spans="1:10" ht="15" customHeight="1" x14ac:dyDescent="0.25">
      <c r="A213" s="81" t="s">
        <v>470</v>
      </c>
      <c r="B213" s="85">
        <f>SUM(B206:B212)</f>
        <v>5367595.1099999994</v>
      </c>
      <c r="C213" s="85">
        <f>SUM(C206:C212)</f>
        <v>2457911.46</v>
      </c>
      <c r="D213" s="85">
        <f>SUM(D206:D212)</f>
        <v>2684669</v>
      </c>
      <c r="E213" s="85">
        <f>SUM(E206:E212)</f>
        <v>10510175.569999998</v>
      </c>
      <c r="G213" s="31"/>
      <c r="H213" s="81" t="str">
        <f>'UIP Detail '!A213</f>
        <v xml:space="preserve">                    (21) SUBTOTAL</v>
      </c>
      <c r="I213" s="169">
        <f>C213-'UIP Detail '!C210</f>
        <v>2457291.2599999998</v>
      </c>
      <c r="J213" s="169">
        <f>D213-'UIP Detail '!D210</f>
        <v>2684669</v>
      </c>
    </row>
    <row r="214" spans="1:10" ht="15" customHeight="1" x14ac:dyDescent="0.25">
      <c r="A214" s="79" t="s">
        <v>432</v>
      </c>
      <c r="B214" s="85"/>
      <c r="C214" s="85"/>
      <c r="D214" s="85"/>
      <c r="E214" s="85"/>
      <c r="G214" s="31"/>
      <c r="H214" s="79" t="str">
        <f>'UIP Detail '!A214</f>
        <v xml:space="preserve">          22 - CONSERVATION AMORTIZATION</v>
      </c>
      <c r="I214" s="169">
        <f>C214-'UIP Detail '!C211</f>
        <v>0</v>
      </c>
      <c r="J214" s="169">
        <f>D214-'UIP Detail '!D211</f>
        <v>0</v>
      </c>
    </row>
    <row r="215" spans="1:10" ht="15" customHeight="1" x14ac:dyDescent="0.25">
      <c r="A215" s="81" t="s">
        <v>634</v>
      </c>
      <c r="B215" s="84">
        <f>'UIP Detail '!B211</f>
        <v>0</v>
      </c>
      <c r="C215" s="84">
        <f>'UIP Detail '!C211</f>
        <v>0</v>
      </c>
      <c r="D215" s="84">
        <f>'UIP Detail '!D211</f>
        <v>0</v>
      </c>
      <c r="E215" s="84">
        <f>SUM(B215:D215)</f>
        <v>0</v>
      </c>
      <c r="G215" s="31"/>
      <c r="H215" s="81" t="str">
        <f>'UIP Detail '!A215</f>
        <v xml:space="preserve">               (22) 908 - Customer Assistance Expense</v>
      </c>
      <c r="I215" s="169">
        <f>C215-'UIP Detail '!C212</f>
        <v>0</v>
      </c>
      <c r="J215" s="169">
        <f>D215-'UIP Detail '!D212</f>
        <v>0</v>
      </c>
    </row>
    <row r="216" spans="1:10" ht="15" customHeight="1" x14ac:dyDescent="0.25">
      <c r="A216" s="81" t="s">
        <v>470</v>
      </c>
      <c r="B216" s="80">
        <f>+B215</f>
        <v>0</v>
      </c>
      <c r="C216" s="80">
        <f>+C215</f>
        <v>0</v>
      </c>
      <c r="D216" s="80">
        <f>+D215</f>
        <v>0</v>
      </c>
      <c r="E216" s="80">
        <f>+E215</f>
        <v>0</v>
      </c>
      <c r="G216" s="31"/>
      <c r="H216" s="81" t="str">
        <f>'UIP Detail '!A216</f>
        <v xml:space="preserve">                    (22) SUBTOTAL</v>
      </c>
      <c r="I216" s="169">
        <f>C216-'UIP Detail '!C213</f>
        <v>-496932.9</v>
      </c>
      <c r="J216" s="169">
        <f>D216-'UIP Detail '!D213</f>
        <v>-214122.45</v>
      </c>
    </row>
    <row r="217" spans="1:10" ht="15" customHeight="1" x14ac:dyDescent="0.25">
      <c r="A217" s="79" t="s">
        <v>433</v>
      </c>
      <c r="B217" s="80"/>
      <c r="C217" s="80"/>
      <c r="D217" s="80"/>
      <c r="E217" s="80"/>
      <c r="G217" s="31"/>
      <c r="H217" s="81" t="str">
        <f>'UIP Detail '!A217</f>
        <v xml:space="preserve">          23 - ADMIN &amp; GENERAL EXPENSE</v>
      </c>
      <c r="I217" s="169">
        <f>C217-'UIP Detail '!C214</f>
        <v>0</v>
      </c>
      <c r="J217" s="169">
        <f>D217-'UIP Detail '!D214</f>
        <v>0</v>
      </c>
    </row>
    <row r="218" spans="1:10" ht="15" customHeight="1" x14ac:dyDescent="0.25">
      <c r="A218" s="81" t="s">
        <v>635</v>
      </c>
      <c r="B218" s="82">
        <f>'UIP Detail '!B214</f>
        <v>0</v>
      </c>
      <c r="C218" s="82">
        <f>'UIP Detail '!C214</f>
        <v>0</v>
      </c>
      <c r="D218" s="82">
        <f>'UIP Detail '!D214</f>
        <v>0</v>
      </c>
      <c r="E218" s="82">
        <f t="shared" ref="E218:E230" si="7">SUM(B218:D218)</f>
        <v>0</v>
      </c>
      <c r="G218" s="31"/>
      <c r="H218" s="81" t="str">
        <f>'UIP Detail '!A218</f>
        <v xml:space="preserve">               (23) 920 - A &amp; G Salaries</v>
      </c>
      <c r="I218" s="169">
        <f>C218-'UIP Detail '!C215</f>
        <v>-1023672.89</v>
      </c>
      <c r="J218" s="169">
        <f>D218-'UIP Detail '!D215</f>
        <v>0</v>
      </c>
    </row>
    <row r="219" spans="1:10" ht="15" customHeight="1" x14ac:dyDescent="0.25">
      <c r="A219" s="81" t="s">
        <v>636</v>
      </c>
      <c r="B219" s="82">
        <f>'UIP Detail '!B215</f>
        <v>8361460.25</v>
      </c>
      <c r="C219" s="82">
        <f>'UIP Detail '!C215</f>
        <v>1023672.89</v>
      </c>
      <c r="D219" s="82">
        <f>'UIP Detail '!D215</f>
        <v>0</v>
      </c>
      <c r="E219" s="82">
        <f t="shared" si="7"/>
        <v>9385133.1400000006</v>
      </c>
      <c r="G219" s="31"/>
      <c r="H219" s="81" t="str">
        <f>'UIP Detail '!A219</f>
        <v xml:space="preserve">               (23) 921 - Office Supplies and Expenses</v>
      </c>
      <c r="I219" s="169">
        <f>C219-'UIP Detail '!C216</f>
        <v>0</v>
      </c>
      <c r="J219" s="169">
        <f>D219-'UIP Detail '!D216</f>
        <v>0</v>
      </c>
    </row>
    <row r="220" spans="1:10" ht="15" customHeight="1" x14ac:dyDescent="0.25">
      <c r="A220" s="81" t="s">
        <v>637</v>
      </c>
      <c r="B220" s="82">
        <f>'UIP Detail '!B216</f>
        <v>8361460.25</v>
      </c>
      <c r="C220" s="82">
        <f>'UIP Detail '!C216</f>
        <v>1023672.89</v>
      </c>
      <c r="D220" s="82">
        <f>'UIP Detail '!D216</f>
        <v>0</v>
      </c>
      <c r="E220" s="82">
        <f t="shared" si="7"/>
        <v>9385133.1400000006</v>
      </c>
      <c r="G220" s="31"/>
      <c r="H220" s="81" t="str">
        <f>'UIP Detail '!A220</f>
        <v xml:space="preserve">               (23) 922 - Admin Expenses Transferred</v>
      </c>
      <c r="I220" s="169">
        <f>C220-'UIP Detail '!C217</f>
        <v>1023672.89</v>
      </c>
      <c r="J220" s="169">
        <f>D220-'UIP Detail '!D217</f>
        <v>0</v>
      </c>
    </row>
    <row r="221" spans="1:10" ht="15" customHeight="1" x14ac:dyDescent="0.25">
      <c r="A221" s="81" t="s">
        <v>638</v>
      </c>
      <c r="B221" s="82">
        <f>'UIP Detail '!B217</f>
        <v>0</v>
      </c>
      <c r="C221" s="82">
        <f>'UIP Detail '!C217</f>
        <v>0</v>
      </c>
      <c r="D221" s="82">
        <f>'UIP Detail '!D217</f>
        <v>0</v>
      </c>
      <c r="E221" s="82">
        <f t="shared" si="7"/>
        <v>0</v>
      </c>
      <c r="G221" s="31"/>
      <c r="H221" s="81" t="str">
        <f>'UIP Detail '!A221</f>
        <v xml:space="preserve">               (23) 923 - Outside Services Employed</v>
      </c>
      <c r="I221" s="169">
        <f>C221-'UIP Detail '!C218</f>
        <v>-128165.58</v>
      </c>
      <c r="J221" s="169">
        <f>D221-'UIP Detail '!D218</f>
        <v>-3161672.02</v>
      </c>
    </row>
    <row r="222" spans="1:10" ht="15" customHeight="1" x14ac:dyDescent="0.25">
      <c r="A222" s="81" t="s">
        <v>639</v>
      </c>
      <c r="B222" s="82">
        <f>'UIP Detail '!B218</f>
        <v>307297.56</v>
      </c>
      <c r="C222" s="82">
        <f>'UIP Detail '!C218</f>
        <v>128165.58</v>
      </c>
      <c r="D222" s="82">
        <f>'UIP Detail '!D218</f>
        <v>3161672.02</v>
      </c>
      <c r="E222" s="82">
        <f t="shared" si="7"/>
        <v>3597135.16</v>
      </c>
      <c r="G222" s="31"/>
      <c r="H222" s="81" t="str">
        <f>'UIP Detail '!A222</f>
        <v xml:space="preserve">               (23) 924 - Property Insurance</v>
      </c>
      <c r="I222" s="169">
        <f>C222-'UIP Detail '!C219</f>
        <v>85326.65</v>
      </c>
      <c r="J222" s="169">
        <f>D222-'UIP Detail '!D219</f>
        <v>2712567.23</v>
      </c>
    </row>
    <row r="223" spans="1:10" ht="15" customHeight="1" x14ac:dyDescent="0.25">
      <c r="A223" s="81" t="s">
        <v>640</v>
      </c>
      <c r="B223" s="82">
        <f>'UIP Detail '!B219</f>
        <v>27515.01</v>
      </c>
      <c r="C223" s="82">
        <f>'UIP Detail '!C219</f>
        <v>42838.93</v>
      </c>
      <c r="D223" s="82">
        <f>'UIP Detail '!D219</f>
        <v>449104.79</v>
      </c>
      <c r="E223" s="82">
        <f t="shared" si="7"/>
        <v>519458.73</v>
      </c>
      <c r="G223" s="31"/>
      <c r="H223" s="81" t="str">
        <f>'UIP Detail '!A223</f>
        <v xml:space="preserve">               (23) 925 - Injuries &amp; Damages</v>
      </c>
      <c r="I223" s="169">
        <f>C223-'UIP Detail '!C220</f>
        <v>42838.93</v>
      </c>
      <c r="J223" s="169">
        <f>D223-'UIP Detail '!D220</f>
        <v>468085.12</v>
      </c>
    </row>
    <row r="224" spans="1:10" ht="15" customHeight="1" x14ac:dyDescent="0.25">
      <c r="A224" s="81" t="s">
        <v>641</v>
      </c>
      <c r="B224" s="82">
        <f>'UIP Detail '!B220</f>
        <v>0</v>
      </c>
      <c r="C224" s="82">
        <f>'UIP Detail '!C220</f>
        <v>0</v>
      </c>
      <c r="D224" s="82">
        <f>'UIP Detail '!D220</f>
        <v>-18980.330000000002</v>
      </c>
      <c r="E224" s="82">
        <f t="shared" si="7"/>
        <v>-18980.330000000002</v>
      </c>
      <c r="G224" s="31"/>
      <c r="H224" s="81" t="str">
        <f>'UIP Detail '!A224</f>
        <v xml:space="preserve">               (23) 926 - Emp Pension &amp; Benefits</v>
      </c>
      <c r="I224" s="169">
        <f>C224-'UIP Detail '!C221</f>
        <v>-19336.23</v>
      </c>
      <c r="J224" s="169">
        <f>D224-'UIP Detail '!D221</f>
        <v>-676365.5199999999</v>
      </c>
    </row>
    <row r="225" spans="1:10" ht="15" customHeight="1" x14ac:dyDescent="0.25">
      <c r="A225" s="81" t="s">
        <v>642</v>
      </c>
      <c r="B225" s="82">
        <f>'UIP Detail '!B221</f>
        <v>326413.12</v>
      </c>
      <c r="C225" s="82">
        <f>'UIP Detail '!C221</f>
        <v>19336.23</v>
      </c>
      <c r="D225" s="82">
        <f>'UIP Detail '!D221</f>
        <v>657385.18999999994</v>
      </c>
      <c r="E225" s="82">
        <f t="shared" si="7"/>
        <v>1003134.5399999999</v>
      </c>
      <c r="G225" s="31"/>
      <c r="H225" s="81" t="str">
        <f>'UIP Detail '!A225</f>
        <v xml:space="preserve">               (23) 928 - Regulatory Commission Expense</v>
      </c>
      <c r="I225" s="169">
        <f>C225-'UIP Detail '!C222</f>
        <v>-9685.61</v>
      </c>
      <c r="J225" s="169">
        <f>D225-'UIP Detail '!D222</f>
        <v>618884.77999999991</v>
      </c>
    </row>
    <row r="226" spans="1:10" ht="15" customHeight="1" x14ac:dyDescent="0.25">
      <c r="A226" s="81" t="s">
        <v>643</v>
      </c>
      <c r="B226" s="82">
        <f>'UIP Detail '!B222</f>
        <v>387412.55</v>
      </c>
      <c r="C226" s="82">
        <f>'UIP Detail '!C222</f>
        <v>29021.84</v>
      </c>
      <c r="D226" s="82">
        <f>'UIP Detail '!D222</f>
        <v>38500.410000000003</v>
      </c>
      <c r="E226" s="82">
        <f t="shared" si="7"/>
        <v>454934.80000000005</v>
      </c>
      <c r="G226" s="31"/>
      <c r="H226" s="81" t="str">
        <f>'UIP Detail '!A226</f>
        <v xml:space="preserve">               (23) 9301 - Gen Advertising Exp</v>
      </c>
      <c r="I226" s="169">
        <f>C226-'UIP Detail '!C223</f>
        <v>-1511.619999999999</v>
      </c>
      <c r="J226" s="169">
        <f>D226-'UIP Detail '!D223</f>
        <v>-312652.93999999994</v>
      </c>
    </row>
    <row r="227" spans="1:10" ht="15" customHeight="1" x14ac:dyDescent="0.25">
      <c r="A227" s="81" t="s">
        <v>644</v>
      </c>
      <c r="B227" s="82">
        <f>'UIP Detail '!B223</f>
        <v>33233.18</v>
      </c>
      <c r="C227" s="82">
        <f>'UIP Detail '!C223</f>
        <v>30533.46</v>
      </c>
      <c r="D227" s="82">
        <f>'UIP Detail '!D223</f>
        <v>351153.35</v>
      </c>
      <c r="E227" s="82">
        <f t="shared" si="7"/>
        <v>414919.99</v>
      </c>
      <c r="G227" s="31"/>
      <c r="H227" s="81" t="str">
        <f>'UIP Detail '!A227</f>
        <v xml:space="preserve">               (23) 9302 - Misc. General Expenses</v>
      </c>
      <c r="I227" s="169">
        <f>C227-'UIP Detail '!C224</f>
        <v>-752911.64</v>
      </c>
      <c r="J227" s="169">
        <f>D227-'UIP Detail '!D224</f>
        <v>-1153992.3900000001</v>
      </c>
    </row>
    <row r="228" spans="1:10" ht="15" customHeight="1" x14ac:dyDescent="0.25">
      <c r="A228" s="81" t="s">
        <v>645</v>
      </c>
      <c r="B228" s="82">
        <f>'UIP Detail '!B224</f>
        <v>1827938.88</v>
      </c>
      <c r="C228" s="82">
        <f>'UIP Detail '!C224</f>
        <v>783445.1</v>
      </c>
      <c r="D228" s="82">
        <f>'UIP Detail '!D224</f>
        <v>1505145.74</v>
      </c>
      <c r="E228" s="82">
        <f t="shared" si="7"/>
        <v>4116529.7199999997</v>
      </c>
      <c r="G228" s="31"/>
      <c r="H228" s="81" t="str">
        <f>'UIP Detail '!A228</f>
        <v xml:space="preserve">               (23) 931 - Rents</v>
      </c>
      <c r="I228" s="169">
        <f>C228-'UIP Detail '!C225</f>
        <v>544846.6</v>
      </c>
      <c r="J228" s="169">
        <f>D228-'UIP Detail '!D225</f>
        <v>1026078.36</v>
      </c>
    </row>
    <row r="229" spans="1:10" ht="15" customHeight="1" x14ac:dyDescent="0.25">
      <c r="A229" s="81" t="s">
        <v>646</v>
      </c>
      <c r="B229" s="82">
        <f>'UIP Detail '!B225</f>
        <v>591145.22</v>
      </c>
      <c r="C229" s="82">
        <f>'UIP Detail '!C225</f>
        <v>238598.5</v>
      </c>
      <c r="D229" s="82">
        <f>'UIP Detail '!D225</f>
        <v>479067.38</v>
      </c>
      <c r="E229" s="82">
        <f t="shared" si="7"/>
        <v>1308811.1000000001</v>
      </c>
      <c r="G229" s="31"/>
      <c r="H229" s="93" t="str">
        <f>'UIP Detail '!A229</f>
        <v xml:space="preserve">               (23) 932 - Maint Of General Plant- Gas</v>
      </c>
      <c r="I229" s="169">
        <f>C229-'UIP Detail '!C226</f>
        <v>238598.5</v>
      </c>
      <c r="J229" s="169">
        <f>D229-'UIP Detail '!D226</f>
        <v>478516.98</v>
      </c>
    </row>
    <row r="230" spans="1:10" ht="15" customHeight="1" x14ac:dyDescent="0.25">
      <c r="A230" s="81" t="s">
        <v>78</v>
      </c>
      <c r="B230" s="84">
        <f>'UIP Detail '!B226</f>
        <v>0</v>
      </c>
      <c r="C230" s="84">
        <f>'UIP Detail '!C226</f>
        <v>0</v>
      </c>
      <c r="D230" s="84">
        <f>'UIP Detail '!D226</f>
        <v>550.4</v>
      </c>
      <c r="E230" s="84">
        <f t="shared" si="7"/>
        <v>550.4</v>
      </c>
      <c r="G230" s="31"/>
      <c r="H230" s="81" t="str">
        <f>'UIP Detail '!A230</f>
        <v xml:space="preserve">               (23) 935 - Maint General Plant - Electric</v>
      </c>
      <c r="I230" s="169">
        <f>C230-'UIP Detail '!C228</f>
        <v>0</v>
      </c>
      <c r="J230" s="169">
        <f>D230-'UIP Detail '!D228</f>
        <v>-879688.94</v>
      </c>
    </row>
    <row r="231" spans="1:10" ht="15" customHeight="1" x14ac:dyDescent="0.25">
      <c r="A231" s="81" t="s">
        <v>470</v>
      </c>
      <c r="B231" s="90">
        <f>SUM(B218:B230)</f>
        <v>20223876.02</v>
      </c>
      <c r="C231" s="90">
        <f>SUM(C218:C230)</f>
        <v>3319285.42</v>
      </c>
      <c r="D231" s="90">
        <f>SUM(D218:D230)</f>
        <v>6623598.9500000002</v>
      </c>
      <c r="E231" s="90">
        <f>SUM(E218:E230)</f>
        <v>30166760.390000001</v>
      </c>
      <c r="G231" s="31"/>
      <c r="H231" s="92" t="str">
        <f>'UIP Detail '!A231</f>
        <v xml:space="preserve">                    (23) SUBTOTAL</v>
      </c>
      <c r="I231" s="169">
        <f>C231-'UIP Detail '!C229</f>
        <v>3229232.98</v>
      </c>
      <c r="J231" s="169">
        <f>D231-'UIP Detail '!D229</f>
        <v>6623598.9500000002</v>
      </c>
    </row>
    <row r="232" spans="1:10" ht="6" customHeight="1" thickBot="1" x14ac:dyDescent="0.3">
      <c r="A232" s="93" t="s">
        <v>647</v>
      </c>
      <c r="B232" s="91">
        <f>+B132+B161+B197+B204+B213+B216+B231</f>
        <v>58635260.229999945</v>
      </c>
      <c r="C232" s="91">
        <f>+C132+C161+C197+C204+C213+C216+C231</f>
        <v>13241995.549999999</v>
      </c>
      <c r="D232" s="91">
        <f>+D132+D161+D197+D204+D213+D216+D231</f>
        <v>9333938.8499999996</v>
      </c>
      <c r="E232" s="91">
        <f>+E132+E161+E197+E204+E213+E216+E231</f>
        <v>81211194.629999951</v>
      </c>
      <c r="G232" s="31"/>
      <c r="H232" s="79" t="str">
        <f>'UIP Detail '!A232</f>
        <v xml:space="preserve">     TOTAL OPERATING AND MAINTENANCE</v>
      </c>
      <c r="I232" s="169">
        <f>C232-'UIP Detail '!C230</f>
        <v>13241995.549999999</v>
      </c>
      <c r="J232" s="169">
        <f>D232-'UIP Detail '!D230</f>
        <v>7917893.8899999997</v>
      </c>
    </row>
    <row r="233" spans="1:10" ht="15" customHeight="1" thickTop="1" x14ac:dyDescent="0.25">
      <c r="A233" s="81"/>
      <c r="B233" s="85"/>
      <c r="C233" s="85"/>
      <c r="D233" s="85"/>
      <c r="E233" s="85"/>
      <c r="G233" s="31"/>
      <c r="H233" s="81">
        <f>'UIP Detail '!A233</f>
        <v>0</v>
      </c>
      <c r="I233" s="169">
        <f>C233-'UIP Detail '!C231</f>
        <v>-1405114.61</v>
      </c>
      <c r="J233" s="169">
        <f>D233-'UIP Detail '!D231</f>
        <v>-8994182.8800000008</v>
      </c>
    </row>
    <row r="234" spans="1:10" ht="15" customHeight="1" x14ac:dyDescent="0.25">
      <c r="A234" s="92" t="s">
        <v>648</v>
      </c>
      <c r="B234" s="85"/>
      <c r="C234" s="85"/>
      <c r="D234" s="85"/>
      <c r="E234" s="85"/>
      <c r="G234" s="31"/>
      <c r="H234" s="81" t="str">
        <f>'UIP Detail '!A234</f>
        <v xml:space="preserve">     DEPRECIATION, DEPLETION AND AMORTIZATION</v>
      </c>
      <c r="I234" s="169">
        <f>C234-'UIP Detail '!C232</f>
        <v>-8412000.2100000009</v>
      </c>
      <c r="J234" s="169">
        <f>D234-'UIP Detail '!D232</f>
        <v>-11678851.880000001</v>
      </c>
    </row>
    <row r="235" spans="1:10" ht="15" customHeight="1" x14ac:dyDescent="0.25">
      <c r="A235" s="79" t="s">
        <v>434</v>
      </c>
      <c r="B235" s="80"/>
      <c r="C235" s="80"/>
      <c r="D235" s="80"/>
      <c r="E235" s="80"/>
      <c r="G235" s="31"/>
      <c r="H235" s="81" t="str">
        <f>'UIP Detail '!A235</f>
        <v xml:space="preserve">          24 - DEPRECIATION</v>
      </c>
      <c r="I235" s="169">
        <f>C235-'UIP Detail '!C233</f>
        <v>0</v>
      </c>
      <c r="J235" s="169">
        <f>D235-'UIP Detail '!D233</f>
        <v>0</v>
      </c>
    </row>
    <row r="236" spans="1:10" ht="15" customHeight="1" x14ac:dyDescent="0.25">
      <c r="A236" s="81" t="s">
        <v>649</v>
      </c>
      <c r="B236" s="82">
        <f>'UIP Detail '!B233</f>
        <v>0</v>
      </c>
      <c r="C236" s="82">
        <f>'UIP Detail '!C233</f>
        <v>0</v>
      </c>
      <c r="D236" s="82">
        <f>'UIP Detail '!D233</f>
        <v>0</v>
      </c>
      <c r="E236" s="82">
        <f>SUM(B236:D236)</f>
        <v>0</v>
      </c>
      <c r="G236" s="31"/>
      <c r="H236" s="79" t="str">
        <f>'UIP Detail '!A236</f>
        <v xml:space="preserve">               (24) 403 - Depreciation Expense</v>
      </c>
      <c r="I236" s="169">
        <f>C236-'UIP Detail '!C234</f>
        <v>0</v>
      </c>
      <c r="J236" s="169">
        <f>D236-'UIP Detail '!D234</f>
        <v>0</v>
      </c>
    </row>
    <row r="237" spans="1:10" ht="15" customHeight="1" x14ac:dyDescent="0.25">
      <c r="A237" s="81" t="s">
        <v>650</v>
      </c>
      <c r="B237" s="84">
        <f>'UIP Detail '!B234</f>
        <v>0</v>
      </c>
      <c r="C237" s="84">
        <f>'UIP Detail '!C234</f>
        <v>0</v>
      </c>
      <c r="D237" s="84">
        <f>'UIP Detail '!D234</f>
        <v>0</v>
      </c>
      <c r="E237" s="84">
        <f>SUM(B237:D237)</f>
        <v>0</v>
      </c>
      <c r="G237" s="31"/>
      <c r="H237" s="81" t="str">
        <f>'UIP Detail '!A237</f>
        <v xml:space="preserve">               (24) 4031 - Depreciation Expense - FAS143</v>
      </c>
      <c r="I237" s="169">
        <f>C237-'UIP Detail '!C235</f>
        <v>0</v>
      </c>
      <c r="J237" s="169">
        <f>D237-'UIP Detail '!D235</f>
        <v>0</v>
      </c>
    </row>
    <row r="238" spans="1:10" ht="15" customHeight="1" x14ac:dyDescent="0.25">
      <c r="A238" s="81" t="s">
        <v>470</v>
      </c>
      <c r="B238" s="80">
        <f>SUM(B236:B237)</f>
        <v>0</v>
      </c>
      <c r="C238" s="80">
        <f>SUM(C236:C237)</f>
        <v>0</v>
      </c>
      <c r="D238" s="80">
        <f>SUM(D236:D237)</f>
        <v>0</v>
      </c>
      <c r="E238" s="85">
        <f>SUM(E236:E237)</f>
        <v>0</v>
      </c>
      <c r="G238" s="31"/>
      <c r="H238" s="81" t="str">
        <f>'UIP Detail '!A238</f>
        <v xml:space="preserve">                    (24) SUBTOTAL</v>
      </c>
      <c r="I238" s="169">
        <f>C238-'UIP Detail '!C236</f>
        <v>-9048465.3099999893</v>
      </c>
      <c r="J238" s="169">
        <f>D238-'UIP Detail '!D236</f>
        <v>-1669594.13</v>
      </c>
    </row>
    <row r="239" spans="1:10" ht="15" customHeight="1" x14ac:dyDescent="0.25">
      <c r="A239" s="79" t="s">
        <v>435</v>
      </c>
      <c r="B239" s="85"/>
      <c r="C239" s="85"/>
      <c r="D239" s="85"/>
      <c r="E239" s="85"/>
      <c r="G239" s="31"/>
      <c r="H239" s="81" t="str">
        <f>'UIP Detail '!A239</f>
        <v xml:space="preserve">          25 - AMORTIZATION</v>
      </c>
      <c r="I239" s="169">
        <f>C239-'UIP Detail '!C237</f>
        <v>-12773.57</v>
      </c>
      <c r="J239" s="169">
        <f>D239-'UIP Detail '!D237</f>
        <v>-5431.32</v>
      </c>
    </row>
    <row r="240" spans="1:10" ht="15" customHeight="1" x14ac:dyDescent="0.25">
      <c r="A240" s="81" t="s">
        <v>651</v>
      </c>
      <c r="B240" s="82">
        <f>'UIP Detail '!B237</f>
        <v>74017.19</v>
      </c>
      <c r="C240" s="82">
        <f>'UIP Detail '!C237</f>
        <v>12773.57</v>
      </c>
      <c r="D240" s="82">
        <f>'UIP Detail '!D237</f>
        <v>5431.32</v>
      </c>
      <c r="E240" s="82">
        <f>SUM(B240:D240)</f>
        <v>92222.080000000016</v>
      </c>
      <c r="G240" s="31"/>
      <c r="H240" s="81" t="str">
        <f>'UIP Detail '!A240</f>
        <v xml:space="preserve">               (25) 404 - Amort Ltd-Term Plant</v>
      </c>
      <c r="I240" s="169">
        <f>C240-'UIP Detail '!C238</f>
        <v>-9048465.3099999893</v>
      </c>
      <c r="J240" s="169">
        <f>D240-'UIP Detail '!D238</f>
        <v>-1669594.13</v>
      </c>
    </row>
    <row r="241" spans="1:10" ht="15" customHeight="1" x14ac:dyDescent="0.25">
      <c r="A241" s="81" t="s">
        <v>652</v>
      </c>
      <c r="B241" s="82">
        <f>'UIP Detail '!B238</f>
        <v>20283391.059999999</v>
      </c>
      <c r="C241" s="82">
        <f>'UIP Detail '!C238</f>
        <v>9061238.8799999896</v>
      </c>
      <c r="D241" s="82">
        <f>'UIP Detail '!D238</f>
        <v>1675025.45</v>
      </c>
      <c r="E241" s="82">
        <f>SUM(B241:D241)</f>
        <v>31019655.389999989</v>
      </c>
      <c r="G241" s="31"/>
      <c r="H241" s="79" t="str">
        <f>'UIP Detail '!A241</f>
        <v xml:space="preserve">               (25) 406 - Amortization Of Plant Acquisition Adj</v>
      </c>
      <c r="I241" s="169">
        <f>C241-'UIP Detail '!C239</f>
        <v>9061238.8799999896</v>
      </c>
      <c r="J241" s="169">
        <f>D241-'UIP Detail '!D239</f>
        <v>1675025.45</v>
      </c>
    </row>
    <row r="242" spans="1:10" ht="15" customHeight="1" x14ac:dyDescent="0.25">
      <c r="A242" s="81" t="s">
        <v>653</v>
      </c>
      <c r="B242" s="84">
        <f>'UIP Detail '!B239</f>
        <v>0</v>
      </c>
      <c r="C242" s="84">
        <f>'UIP Detail '!C239</f>
        <v>0</v>
      </c>
      <c r="D242" s="84">
        <f>'UIP Detail '!D239</f>
        <v>0</v>
      </c>
      <c r="E242" s="84">
        <f>SUM(B242:D242)</f>
        <v>0</v>
      </c>
      <c r="G242" s="31"/>
      <c r="H242" s="81" t="str">
        <f>'UIP Detail '!A242</f>
        <v xml:space="preserve">               (25) 4111 - Accretion Exp - FAS143</v>
      </c>
      <c r="I242" s="169">
        <f>C242-'UIP Detail '!C240</f>
        <v>-193630.53</v>
      </c>
      <c r="J242" s="169">
        <f>D242-'UIP Detail '!D240</f>
        <v>-2484930.23999999</v>
      </c>
    </row>
    <row r="243" spans="1:10" ht="15" customHeight="1" x14ac:dyDescent="0.25">
      <c r="A243" s="81" t="s">
        <v>470</v>
      </c>
      <c r="B243" s="80">
        <f>SUM(B240:B242)</f>
        <v>20357408.25</v>
      </c>
      <c r="C243" s="80">
        <f>SUM(C240:C242)</f>
        <v>9074012.4499999899</v>
      </c>
      <c r="D243" s="80">
        <f>SUM(D240:D242)</f>
        <v>1680456.77</v>
      </c>
      <c r="E243" s="85">
        <f>SUM(E240:E242)</f>
        <v>31111877.469999988</v>
      </c>
      <c r="G243" s="31"/>
      <c r="H243" s="81" t="str">
        <f>'UIP Detail '!A243</f>
        <v xml:space="preserve">                    (25) SUBTOTAL</v>
      </c>
      <c r="I243" s="169">
        <f>C243-'UIP Detail '!C241</f>
        <v>9074012.4499999899</v>
      </c>
      <c r="J243" s="169">
        <f>D243-'UIP Detail '!D241</f>
        <v>1680456.77</v>
      </c>
    </row>
    <row r="244" spans="1:10" ht="15" customHeight="1" x14ac:dyDescent="0.25">
      <c r="A244" s="79" t="s">
        <v>436</v>
      </c>
      <c r="B244" s="85"/>
      <c r="C244" s="85"/>
      <c r="D244" s="85"/>
      <c r="E244" s="85"/>
      <c r="G244" s="31"/>
      <c r="H244" s="79" t="str">
        <f>'UIP Detail '!A244</f>
        <v xml:space="preserve">          26 - AMORTIZ OF PROPERTY LOSS</v>
      </c>
      <c r="I244" s="169">
        <f>C244-'UIP Detail '!C242</f>
        <v>-1974.33</v>
      </c>
      <c r="J244" s="169">
        <f>D244-'UIP Detail '!D242</f>
        <v>-646.42999999999995</v>
      </c>
    </row>
    <row r="245" spans="1:10" ht="15" customHeight="1" x14ac:dyDescent="0.25">
      <c r="A245" s="81" t="s">
        <v>654</v>
      </c>
      <c r="B245" s="84">
        <f>'UIP Detail '!B242</f>
        <v>114813.01</v>
      </c>
      <c r="C245" s="84">
        <f>'UIP Detail '!C242</f>
        <v>1974.33</v>
      </c>
      <c r="D245" s="84">
        <f>'UIP Detail '!D242</f>
        <v>646.42999999999995</v>
      </c>
      <c r="E245" s="84">
        <f>SUM(B245:D245)</f>
        <v>117433.76999999999</v>
      </c>
      <c r="G245" s="31"/>
      <c r="H245" s="81" t="str">
        <f>'UIP Detail '!A245</f>
        <v xml:space="preserve">               (26) 407 - Amortization Of Prop. Losses</v>
      </c>
      <c r="I245" s="169">
        <f>C245-'UIP Detail '!C243</f>
        <v>-193630.53</v>
      </c>
      <c r="J245" s="169">
        <f>D245-'UIP Detail '!D243</f>
        <v>-2484930.2399999998</v>
      </c>
    </row>
    <row r="246" spans="1:10" ht="15" customHeight="1" x14ac:dyDescent="0.25">
      <c r="A246" s="81" t="s">
        <v>470</v>
      </c>
      <c r="B246" s="80">
        <f>+B245</f>
        <v>114813.01</v>
      </c>
      <c r="C246" s="80">
        <f>+C245</f>
        <v>1974.33</v>
      </c>
      <c r="D246" s="80">
        <f>+D245</f>
        <v>646.42999999999995</v>
      </c>
      <c r="E246" s="80">
        <f>+E245</f>
        <v>117433.76999999999</v>
      </c>
      <c r="G246" s="31"/>
      <c r="H246" s="81" t="str">
        <f>'UIP Detail '!A246</f>
        <v xml:space="preserve">                    (26) SUBTOTAL</v>
      </c>
      <c r="I246" s="169">
        <f>C246-'UIP Detail '!C244</f>
        <v>1974.33</v>
      </c>
      <c r="J246" s="169">
        <f>D246-'UIP Detail '!D244</f>
        <v>646.42999999999995</v>
      </c>
    </row>
    <row r="247" spans="1:10" ht="15" customHeight="1" x14ac:dyDescent="0.25">
      <c r="A247" s="79" t="s">
        <v>437</v>
      </c>
      <c r="B247" s="80"/>
      <c r="C247" s="80"/>
      <c r="D247" s="80"/>
      <c r="E247" s="80"/>
      <c r="G247" s="31"/>
      <c r="H247" s="81" t="str">
        <f>'UIP Detail '!A247</f>
        <v xml:space="preserve">          27 - OTHER OPERATING EXPENSES</v>
      </c>
      <c r="I247" s="169">
        <f>C247-'UIP Detail '!C245</f>
        <v>0</v>
      </c>
      <c r="J247" s="169">
        <f>D247-'UIP Detail '!D245</f>
        <v>0</v>
      </c>
    </row>
    <row r="248" spans="1:10" ht="15" customHeight="1" x14ac:dyDescent="0.25">
      <c r="A248" s="81" t="s">
        <v>655</v>
      </c>
      <c r="B248" s="82">
        <f>'UIP Detail '!B245</f>
        <v>1717072.18</v>
      </c>
      <c r="C248" s="82">
        <f>'UIP Detail '!C245</f>
        <v>0</v>
      </c>
      <c r="D248" s="82">
        <f>'UIP Detail '!D245</f>
        <v>0</v>
      </c>
      <c r="E248" s="82">
        <f t="shared" ref="E248:E253" si="8">SUM(B248:D248)</f>
        <v>1717072.18</v>
      </c>
      <c r="G248" s="31"/>
      <c r="H248" s="81" t="str">
        <f>'UIP Detail '!A248</f>
        <v xml:space="preserve">               (27) 4073 - Regulatory Debits</v>
      </c>
      <c r="I248" s="169">
        <f>C248-'UIP Detail '!C246</f>
        <v>0</v>
      </c>
      <c r="J248" s="169">
        <f>D248-'UIP Detail '!D246</f>
        <v>0</v>
      </c>
    </row>
    <row r="249" spans="1:10" ht="15" customHeight="1" x14ac:dyDescent="0.25">
      <c r="A249" s="81" t="s">
        <v>656</v>
      </c>
      <c r="B249" s="82">
        <f>'UIP Detail '!B246</f>
        <v>1717072.18</v>
      </c>
      <c r="C249" s="82">
        <f>'UIP Detail '!C246</f>
        <v>0</v>
      </c>
      <c r="D249" s="82">
        <f>'UIP Detail '!D246</f>
        <v>0</v>
      </c>
      <c r="E249" s="82">
        <f t="shared" si="8"/>
        <v>1717072.18</v>
      </c>
      <c r="G249" s="31"/>
      <c r="H249" s="81" t="str">
        <f>'UIP Detail '!A249</f>
        <v xml:space="preserve">               (27) 4074 - Regulatory Credits</v>
      </c>
      <c r="I249" s="169">
        <f>C249-'UIP Detail '!C247</f>
        <v>0</v>
      </c>
      <c r="J249" s="169">
        <f>D249-'UIP Detail '!D247</f>
        <v>0</v>
      </c>
    </row>
    <row r="250" spans="1:10" ht="15" customHeight="1" x14ac:dyDescent="0.25">
      <c r="A250" s="81" t="s">
        <v>657</v>
      </c>
      <c r="B250" s="82">
        <f>'UIP Detail '!B247</f>
        <v>0</v>
      </c>
      <c r="C250" s="82">
        <f>'UIP Detail '!C247</f>
        <v>0</v>
      </c>
      <c r="D250" s="82">
        <f>'UIP Detail '!D247</f>
        <v>0</v>
      </c>
      <c r="E250" s="82">
        <f t="shared" si="8"/>
        <v>0</v>
      </c>
      <c r="G250" s="31"/>
      <c r="H250" s="81" t="str">
        <f>'UIP Detail '!A250</f>
        <v xml:space="preserve">               (27) 4116 - Gains From Disposition Of Utility Plant</v>
      </c>
      <c r="I250" s="169">
        <f>C250-'UIP Detail '!C248</f>
        <v>0</v>
      </c>
      <c r="J250" s="169">
        <f>D250-'UIP Detail '!D248</f>
        <v>0</v>
      </c>
    </row>
    <row r="251" spans="1:10" ht="15" customHeight="1" x14ac:dyDescent="0.25">
      <c r="A251" s="81" t="s">
        <v>658</v>
      </c>
      <c r="B251" s="82">
        <f>'UIP Detail '!B248</f>
        <v>2359126</v>
      </c>
      <c r="C251" s="82">
        <f>'UIP Detail '!C248</f>
        <v>0</v>
      </c>
      <c r="D251" s="82">
        <f>'UIP Detail '!D248</f>
        <v>0</v>
      </c>
      <c r="E251" s="82">
        <f t="shared" si="8"/>
        <v>2359126</v>
      </c>
      <c r="G251" s="31"/>
      <c r="H251" s="81" t="str">
        <f>'UIP Detail '!A251</f>
        <v xml:space="preserve">               (27) 4117 - Losses From Disposition Of Utility Plant</v>
      </c>
      <c r="I251" s="169">
        <f>C251-'UIP Detail '!C249</f>
        <v>0</v>
      </c>
      <c r="J251" s="169">
        <f>D251-'UIP Detail '!D249</f>
        <v>0</v>
      </c>
    </row>
    <row r="252" spans="1:10" ht="15" customHeight="1" x14ac:dyDescent="0.25">
      <c r="A252" s="81" t="s">
        <v>659</v>
      </c>
      <c r="B252" s="82">
        <f>'UIP Detail '!B249</f>
        <v>-4322529.1399999997</v>
      </c>
      <c r="C252" s="82">
        <f>'UIP Detail '!C249</f>
        <v>0</v>
      </c>
      <c r="D252" s="82">
        <f>'UIP Detail '!D249</f>
        <v>0</v>
      </c>
      <c r="E252" s="82">
        <f t="shared" si="8"/>
        <v>-4322529.1399999997</v>
      </c>
      <c r="G252" s="31"/>
      <c r="H252" s="79" t="str">
        <f>'UIP Detail '!A252</f>
        <v xml:space="preserve">               (27) 4118 - Gains From Disposition Of Allowances</v>
      </c>
      <c r="I252" s="169">
        <f>C252-'UIP Detail '!C250</f>
        <v>5154.09</v>
      </c>
      <c r="J252" s="169">
        <f>D252-'UIP Detail '!D250</f>
        <v>0</v>
      </c>
    </row>
    <row r="253" spans="1:10" ht="15" customHeight="1" x14ac:dyDescent="0.25">
      <c r="A253" s="81" t="s">
        <v>322</v>
      </c>
      <c r="B253" s="84">
        <f>'UIP Detail '!B250</f>
        <v>-52750.64</v>
      </c>
      <c r="C253" s="84">
        <f>'UIP Detail '!C250</f>
        <v>-5154.09</v>
      </c>
      <c r="D253" s="84">
        <f>'UIP Detail '!D250</f>
        <v>0</v>
      </c>
      <c r="E253" s="84">
        <f t="shared" si="8"/>
        <v>-57904.729999999996</v>
      </c>
      <c r="G253" s="31"/>
      <c r="H253" s="81" t="str">
        <f>'UIP Detail '!A253</f>
        <v xml:space="preserve">               (27) 414 - Other Utility Operating Income</v>
      </c>
      <c r="I253" s="169">
        <f>C253-'UIP Detail '!C251</f>
        <v>-6527.33</v>
      </c>
      <c r="J253" s="169">
        <f>D253-'UIP Detail '!D251</f>
        <v>0</v>
      </c>
    </row>
    <row r="254" spans="1:10" ht="15" customHeight="1" x14ac:dyDescent="0.25">
      <c r="A254" s="81" t="s">
        <v>470</v>
      </c>
      <c r="B254" s="80">
        <f>SUM(B248:B253)</f>
        <v>1417990.5799999998</v>
      </c>
      <c r="C254" s="80">
        <f>SUM(C248:C253)</f>
        <v>-5154.09</v>
      </c>
      <c r="D254" s="80">
        <f>SUM(D248:D253)</f>
        <v>0</v>
      </c>
      <c r="E254" s="85">
        <f>SUM(E248:E253)</f>
        <v>1412836.4899999998</v>
      </c>
      <c r="G254" s="31"/>
      <c r="H254" s="81" t="str">
        <f>'UIP Detail '!A254</f>
        <v xml:space="preserve">                    (27) SUBTOTAL</v>
      </c>
      <c r="I254" s="169">
        <f>C254-'UIP Detail '!C252</f>
        <v>-5154.09</v>
      </c>
      <c r="J254" s="169">
        <f>D254-'UIP Detail '!D252</f>
        <v>0</v>
      </c>
    </row>
    <row r="255" spans="1:10" ht="15" customHeight="1" x14ac:dyDescent="0.25">
      <c r="A255" s="79" t="s">
        <v>438</v>
      </c>
      <c r="B255" s="85"/>
      <c r="C255" s="85"/>
      <c r="D255" s="85"/>
      <c r="E255" s="85"/>
      <c r="G255" s="31"/>
      <c r="H255" s="81" t="str">
        <f>'UIP Detail '!A255</f>
        <v xml:space="preserve">          28 - ASC 815</v>
      </c>
      <c r="I255" s="169">
        <f>C255-'UIP Detail '!C253</f>
        <v>0</v>
      </c>
      <c r="J255" s="169">
        <f>D255-'UIP Detail '!D253</f>
        <v>0</v>
      </c>
    </row>
    <row r="256" spans="1:10" ht="15" customHeight="1" x14ac:dyDescent="0.25">
      <c r="A256" s="81" t="s">
        <v>660</v>
      </c>
      <c r="B256" s="82">
        <f>'UIP Detail '!B253</f>
        <v>0</v>
      </c>
      <c r="C256" s="82">
        <f>'UIP Detail '!C253</f>
        <v>0</v>
      </c>
      <c r="D256" s="82">
        <f>'UIP Detail '!D253</f>
        <v>0</v>
      </c>
      <c r="E256" s="82">
        <f>SUM(B256:D256)</f>
        <v>0</v>
      </c>
      <c r="G256" s="31"/>
      <c r="H256" s="92" t="str">
        <f>'UIP Detail '!A256</f>
        <v xml:space="preserve">               (28) 421 - FAS 133 Gain</v>
      </c>
      <c r="I256" s="169">
        <f>C256-'UIP Detail '!C254</f>
        <v>3780.85</v>
      </c>
      <c r="J256" s="169">
        <f>D256-'UIP Detail '!D254</f>
        <v>0</v>
      </c>
    </row>
    <row r="257" spans="1:10" ht="15" customHeight="1" x14ac:dyDescent="0.25">
      <c r="A257" s="81" t="s">
        <v>661</v>
      </c>
      <c r="B257" s="84">
        <f>'UIP Detail '!B254</f>
        <v>-2008835.82</v>
      </c>
      <c r="C257" s="84">
        <f>'UIP Detail '!C254</f>
        <v>-3780.85</v>
      </c>
      <c r="D257" s="84">
        <f>'UIP Detail '!D254</f>
        <v>0</v>
      </c>
      <c r="E257" s="84">
        <f>SUM(B257:D257)</f>
        <v>-2012616.6700000002</v>
      </c>
      <c r="G257" s="31"/>
      <c r="H257" s="81" t="str">
        <f>'UIP Detail '!A257</f>
        <v xml:space="preserve">               (28) 4265 - FAS 133 Loss</v>
      </c>
      <c r="I257" s="169">
        <f>C257-'UIP Detail '!C255</f>
        <v>-3780.85</v>
      </c>
      <c r="J257" s="169">
        <f>D257-'UIP Detail '!D255</f>
        <v>0</v>
      </c>
    </row>
    <row r="258" spans="1:10" ht="15" customHeight="1" x14ac:dyDescent="0.25">
      <c r="A258" s="81" t="s">
        <v>470</v>
      </c>
      <c r="B258" s="85">
        <f>SUM(B256:B257)</f>
        <v>-2008835.82</v>
      </c>
      <c r="C258" s="85">
        <f>SUM(C256:C257)</f>
        <v>-3780.85</v>
      </c>
      <c r="D258" s="85">
        <f>SUM(D256:D257)</f>
        <v>0</v>
      </c>
      <c r="E258" s="85">
        <f>SUM(E256:E257)</f>
        <v>-2012616.6700000002</v>
      </c>
      <c r="G258" s="31"/>
      <c r="H258" s="79" t="str">
        <f>'UIP Detail '!A258</f>
        <v xml:space="preserve">                    (28) SUBTOTAL</v>
      </c>
      <c r="I258" s="169">
        <f>C258-'UIP Detail '!C256</f>
        <v>-3780.85</v>
      </c>
      <c r="J258" s="169">
        <f>D258-'UIP Detail '!D256</f>
        <v>0</v>
      </c>
    </row>
    <row r="259" spans="1:10" ht="5.25" customHeight="1" thickBot="1" x14ac:dyDescent="0.3">
      <c r="A259" s="92" t="s">
        <v>0</v>
      </c>
      <c r="B259" s="91">
        <f>+B238+B243+B246+B254+B258</f>
        <v>19881376.02</v>
      </c>
      <c r="C259" s="91">
        <f>+C238+C243+C246+C254+C258</f>
        <v>9067051.8399999905</v>
      </c>
      <c r="D259" s="91">
        <f>+D238+D243+D246+D254+D258</f>
        <v>1681103.2</v>
      </c>
      <c r="E259" s="91">
        <f>+E238+E243+E246+E254+E258</f>
        <v>30629531.059999984</v>
      </c>
      <c r="G259" s="31"/>
      <c r="H259" s="81" t="str">
        <f>'UIP Detail '!A259</f>
        <v xml:space="preserve">     TOTAL DEPRECIATION, DEPLETION AND AMORTIZATION</v>
      </c>
      <c r="I259" s="169">
        <f>C259-'UIP Detail '!C257</f>
        <v>9067051.8399999905</v>
      </c>
      <c r="J259" s="169">
        <f>D259-'UIP Detail '!D257</f>
        <v>1681103.2</v>
      </c>
    </row>
    <row r="260" spans="1:10" ht="15" customHeight="1" thickTop="1" x14ac:dyDescent="0.25">
      <c r="A260" s="81"/>
      <c r="B260" s="85"/>
      <c r="C260" s="85"/>
      <c r="D260" s="85"/>
      <c r="E260" s="85"/>
      <c r="G260" s="31"/>
      <c r="H260" s="81" t="str">
        <f>'UIP Detail '!A260</f>
        <v xml:space="preserve">          </v>
      </c>
      <c r="I260" s="169">
        <f>C260-'UIP Detail '!C258</f>
        <v>0</v>
      </c>
      <c r="J260" s="169">
        <f>D260-'UIP Detail '!D258</f>
        <v>0</v>
      </c>
    </row>
    <row r="261" spans="1:10" ht="15" customHeight="1" x14ac:dyDescent="0.25">
      <c r="A261" s="79" t="s">
        <v>439</v>
      </c>
      <c r="B261" s="85"/>
      <c r="C261" s="85"/>
      <c r="D261" s="85"/>
      <c r="E261" s="85"/>
      <c r="G261" s="31"/>
      <c r="H261" s="79" t="str">
        <f>'UIP Detail '!A261</f>
        <v xml:space="preserve">     29 - TAXES OTHER THAN INCOME TAXES</v>
      </c>
      <c r="I261" s="169">
        <f>C261-'UIP Detail '!C259</f>
        <v>-9253062.8899999894</v>
      </c>
      <c r="J261" s="169">
        <f>D261-'UIP Detail '!D259</f>
        <v>-4160602.12</v>
      </c>
    </row>
    <row r="262" spans="1:10" ht="15" customHeight="1" x14ac:dyDescent="0.25">
      <c r="A262" s="81" t="s">
        <v>1</v>
      </c>
      <c r="B262" s="84">
        <f>'UIP Detail '!B259</f>
        <v>11398707.2099999</v>
      </c>
      <c r="C262" s="84">
        <f>'UIP Detail '!C259</f>
        <v>9253062.8899999894</v>
      </c>
      <c r="D262" s="84">
        <f>'UIP Detail '!D259</f>
        <v>4160602.12</v>
      </c>
      <c r="E262" s="84">
        <f>SUM(B262:D262)</f>
        <v>24812372.219999891</v>
      </c>
      <c r="G262" s="31"/>
      <c r="H262" s="81" t="str">
        <f>'UIP Detail '!A262</f>
        <v xml:space="preserve">          (29) 4081 - Taxes Other-Util Income</v>
      </c>
      <c r="I262" s="169">
        <f>C262-'UIP Detail '!C260</f>
        <v>9253062.8899999894</v>
      </c>
      <c r="J262" s="169">
        <f>D262-'UIP Detail '!D260</f>
        <v>4160602.12</v>
      </c>
    </row>
    <row r="263" spans="1:10" ht="15" customHeight="1" x14ac:dyDescent="0.25">
      <c r="A263" s="81" t="s">
        <v>470</v>
      </c>
      <c r="B263" s="80">
        <f>SUM(B262:B262)</f>
        <v>11398707.2099999</v>
      </c>
      <c r="C263" s="80">
        <f>SUM(C262:C262)</f>
        <v>9253062.8899999894</v>
      </c>
      <c r="D263" s="80">
        <f>SUM(D262:D262)</f>
        <v>4160602.12</v>
      </c>
      <c r="E263" s="80">
        <f>SUM(B263:D263)</f>
        <v>24812372.219999891</v>
      </c>
      <c r="G263" s="31"/>
      <c r="H263" s="81" t="str">
        <f>'UIP Detail '!A263</f>
        <v xml:space="preserve">               (29) SUBTOTAL</v>
      </c>
      <c r="I263" s="169">
        <f>C263-'UIP Detail '!C261</f>
        <v>9253062.8899999894</v>
      </c>
      <c r="J263" s="169">
        <f>D263-'UIP Detail '!D261</f>
        <v>4160602.12</v>
      </c>
    </row>
    <row r="264" spans="1:10" ht="15" customHeight="1" x14ac:dyDescent="0.25">
      <c r="A264" s="79" t="s">
        <v>440</v>
      </c>
      <c r="B264" s="80"/>
      <c r="C264" s="80"/>
      <c r="D264" s="80"/>
      <c r="E264" s="80"/>
      <c r="G264" s="31"/>
      <c r="H264" s="81" t="str">
        <f>'UIP Detail '!A264</f>
        <v xml:space="preserve">     30 - INCOME TAXES</v>
      </c>
      <c r="I264" s="169">
        <f>C264-'UIP Detail '!C262</f>
        <v>-11141628.029999999</v>
      </c>
      <c r="J264" s="169">
        <f>D264-'UIP Detail '!D262</f>
        <v>-558457.56000000006</v>
      </c>
    </row>
    <row r="265" spans="1:10" ht="15" customHeight="1" x14ac:dyDescent="0.25">
      <c r="A265" s="81" t="s">
        <v>2</v>
      </c>
      <c r="B265" s="82">
        <f>'UIP Detail '!B262</f>
        <v>18350922.530000001</v>
      </c>
      <c r="C265" s="82">
        <f>'UIP Detail '!C262</f>
        <v>11141628.029999999</v>
      </c>
      <c r="D265" s="82">
        <f>'UIP Detail '!D262</f>
        <v>558457.56000000006</v>
      </c>
      <c r="E265" s="82">
        <f>SUM(B265:D265)</f>
        <v>30051008.120000001</v>
      </c>
      <c r="G265" s="31"/>
      <c r="H265" s="79" t="str">
        <f>'UIP Detail '!A265</f>
        <v xml:space="preserve">          (30) 4081 - Montana Corp. License Taxes</v>
      </c>
      <c r="I265" s="169">
        <f>C265-'UIP Detail '!C263</f>
        <v>0</v>
      </c>
      <c r="J265" s="169">
        <f>D265-'UIP Detail '!D263</f>
        <v>0</v>
      </c>
    </row>
    <row r="266" spans="1:10" ht="15" customHeight="1" x14ac:dyDescent="0.25">
      <c r="A266" s="81" t="s">
        <v>3</v>
      </c>
      <c r="B266" s="84">
        <f>'UIP Detail '!B263</f>
        <v>18350922.530000001</v>
      </c>
      <c r="C266" s="84">
        <f>'UIP Detail '!C263</f>
        <v>11141628.029999999</v>
      </c>
      <c r="D266" s="84">
        <f>'UIP Detail '!D263</f>
        <v>558457.56000000006</v>
      </c>
      <c r="E266" s="84">
        <f>SUM(B266:D266)</f>
        <v>30051008.120000001</v>
      </c>
      <c r="G266" s="31"/>
      <c r="H266" s="81" t="str">
        <f>'UIP Detail '!A266</f>
        <v xml:space="preserve">          (30) 4091 - Montana Corp license Tax</v>
      </c>
      <c r="I266" s="169">
        <f>C266-'UIP Detail '!C264</f>
        <v>11141628.029999999</v>
      </c>
      <c r="J266" s="169">
        <f>D266-'UIP Detail '!D264</f>
        <v>558457.56000000006</v>
      </c>
    </row>
    <row r="267" spans="1:10" ht="15" customHeight="1" x14ac:dyDescent="0.25">
      <c r="A267" s="81" t="s">
        <v>470</v>
      </c>
      <c r="B267" s="80">
        <f>SUM(B265:B266)</f>
        <v>36701845.060000002</v>
      </c>
      <c r="C267" s="80">
        <f>SUM(C265:C266)</f>
        <v>22283256.059999999</v>
      </c>
      <c r="D267" s="80">
        <f>SUM(D265:D266)</f>
        <v>1116915.1200000001</v>
      </c>
      <c r="E267" s="85">
        <f>SUM(E265:E266)</f>
        <v>60102016.240000002</v>
      </c>
      <c r="G267" s="31"/>
      <c r="H267" s="81" t="str">
        <f>'UIP Detail '!A267</f>
        <v xml:space="preserve">          (30) 4091 - Fit-Util Oper Income</v>
      </c>
      <c r="I267" s="169">
        <f>C267-'UIP Detail '!C265</f>
        <v>22283256.059999999</v>
      </c>
      <c r="J267" s="169">
        <f>D267-'UIP Detail '!D265</f>
        <v>1116915.1200000001</v>
      </c>
    </row>
    <row r="268" spans="1:10" ht="15" customHeight="1" x14ac:dyDescent="0.25">
      <c r="A268" s="79" t="s">
        <v>441</v>
      </c>
      <c r="B268" s="85"/>
      <c r="C268" s="85"/>
      <c r="D268" s="85"/>
      <c r="E268" s="85"/>
      <c r="G268" s="31"/>
      <c r="H268" s="81" t="str">
        <f>'UIP Detail '!A268</f>
        <v xml:space="preserve">               (30) SUBTOTAL</v>
      </c>
      <c r="I268" s="169">
        <f>C268-'UIP Detail '!C266</f>
        <v>0</v>
      </c>
      <c r="J268" s="169">
        <f>D268-'UIP Detail '!D266</f>
        <v>0</v>
      </c>
    </row>
    <row r="269" spans="1:10" ht="15" customHeight="1" x14ac:dyDescent="0.25">
      <c r="A269" s="81" t="s">
        <v>4</v>
      </c>
      <c r="B269" s="82">
        <f>'UIP Detail '!B266</f>
        <v>0</v>
      </c>
      <c r="C269" s="82">
        <f>'UIP Detail '!C266</f>
        <v>0</v>
      </c>
      <c r="D269" s="82">
        <f>'UIP Detail '!D266</f>
        <v>0</v>
      </c>
      <c r="E269" s="82">
        <f>SUM(B269:D269)</f>
        <v>0</v>
      </c>
      <c r="G269" s="31"/>
      <c r="H269" s="81" t="str">
        <f>'UIP Detail '!A269</f>
        <v xml:space="preserve">     31 - DEFERRED INCOME TAXES</v>
      </c>
      <c r="I269" s="169">
        <f>C269-'UIP Detail '!C267</f>
        <v>0</v>
      </c>
      <c r="J269" s="169">
        <f>D269-'UIP Detail '!D267</f>
        <v>0</v>
      </c>
    </row>
    <row r="270" spans="1:10" ht="15" customHeight="1" x14ac:dyDescent="0.25">
      <c r="A270" s="81" t="s">
        <v>5</v>
      </c>
      <c r="B270" s="82">
        <f>'UIP Detail '!B267</f>
        <v>0</v>
      </c>
      <c r="C270" s="82">
        <f>'UIP Detail '!C267</f>
        <v>0</v>
      </c>
      <c r="D270" s="82">
        <f>'UIP Detail '!D267</f>
        <v>0</v>
      </c>
      <c r="E270" s="82">
        <f>SUM(B270:D270)</f>
        <v>0</v>
      </c>
      <c r="G270" s="31"/>
      <c r="H270" s="81" t="str">
        <f>'UIP Detail '!A270</f>
        <v xml:space="preserve">          (31) 4101 - Def Fit-Util Oper Income</v>
      </c>
      <c r="I270" s="169">
        <f>C270-'UIP Detail '!C268</f>
        <v>0</v>
      </c>
      <c r="J270" s="169">
        <f>D270-'UIP Detail '!D268</f>
        <v>0</v>
      </c>
    </row>
    <row r="271" spans="1:10" ht="15" customHeight="1" x14ac:dyDescent="0.25">
      <c r="A271" s="81" t="s">
        <v>6</v>
      </c>
      <c r="B271" s="84">
        <f>'UIP Detail '!B268</f>
        <v>0</v>
      </c>
      <c r="C271" s="84">
        <f>'UIP Detail '!C268</f>
        <v>0</v>
      </c>
      <c r="D271" s="84">
        <f>'UIP Detail '!D268</f>
        <v>0</v>
      </c>
      <c r="E271" s="84">
        <f>SUM(B271:D271)</f>
        <v>0</v>
      </c>
      <c r="G271" s="31"/>
      <c r="H271" s="94" t="str">
        <f>'UIP Detail '!A271</f>
        <v xml:space="preserve">          (31) 4111 - Def Fit-Cr - Util Oper Income</v>
      </c>
      <c r="I271" s="169">
        <f>C271-'UIP Detail '!C269</f>
        <v>0</v>
      </c>
      <c r="J271" s="169">
        <f>D271-'UIP Detail '!D269</f>
        <v>0</v>
      </c>
    </row>
    <row r="272" spans="1:10" ht="9.75" customHeight="1" x14ac:dyDescent="0.25">
      <c r="A272" s="81" t="s">
        <v>470</v>
      </c>
      <c r="B272" s="80">
        <f>SUM(B269:B271)</f>
        <v>0</v>
      </c>
      <c r="C272" s="80">
        <f>SUM(C269:C271)</f>
        <v>0</v>
      </c>
      <c r="D272" s="80">
        <f>SUM(D269:D271)</f>
        <v>0</v>
      </c>
      <c r="E272" s="80">
        <f>SUM(E269:E271)</f>
        <v>0</v>
      </c>
      <c r="G272" s="31"/>
      <c r="H272" s="94" t="str">
        <f>'UIP Detail '!A272</f>
        <v xml:space="preserve">          (31) 4114 - Inv Tax Cr Adj-Util Operations</v>
      </c>
      <c r="I272" s="169">
        <f>C272-'UIP Detail '!C270</f>
        <v>-14771321.17</v>
      </c>
      <c r="J272" s="169">
        <f>D272-'UIP Detail '!D270</f>
        <v>0</v>
      </c>
    </row>
    <row r="273" spans="1:10" ht="15" customHeight="1" x14ac:dyDescent="0.25">
      <c r="A273" s="81"/>
      <c r="B273" s="85"/>
      <c r="C273" s="85"/>
      <c r="D273" s="85"/>
      <c r="E273" s="85"/>
      <c r="G273" s="31"/>
      <c r="H273" s="81" t="str">
        <f>'UIP Detail '!A273</f>
        <v xml:space="preserve">               (31) SUBTOTAL</v>
      </c>
      <c r="I273" s="169">
        <f>C273-'UIP Detail '!C271</f>
        <v>3538302.22</v>
      </c>
      <c r="J273" s="169">
        <f>D273-'UIP Detail '!D271</f>
        <v>0</v>
      </c>
    </row>
    <row r="274" spans="1:10" ht="7.5" customHeight="1" x14ac:dyDescent="0.35">
      <c r="A274" s="94" t="s">
        <v>443</v>
      </c>
      <c r="B274" s="95">
        <f>B62-B232-B259-B263-B267-B272</f>
        <v>9384306.3300002366</v>
      </c>
      <c r="C274" s="95">
        <f>C38-C60-C232-C259-C263-C267-C272</f>
        <v>12141871.66</v>
      </c>
      <c r="D274" s="95">
        <f>D38-D60-D232-D259-D263-D267-D272</f>
        <v>-16292559.289999999</v>
      </c>
      <c r="E274" s="95">
        <f>E38-E60-E232-E259-E263-E267-E272</f>
        <v>5233618.7000002488</v>
      </c>
      <c r="G274" s="31"/>
      <c r="H274" s="81"/>
      <c r="I274" s="169">
        <f>C274-'UIP Detail '!C272</f>
        <v>12141871.66</v>
      </c>
      <c r="J274" s="169">
        <f>D274-'UIP Detail '!D272</f>
        <v>-16292559.289999999</v>
      </c>
    </row>
    <row r="275" spans="1:10" ht="15" customHeight="1" x14ac:dyDescent="0.35">
      <c r="A275" s="94"/>
      <c r="B275" s="95"/>
      <c r="C275" s="95"/>
      <c r="D275" s="95"/>
      <c r="E275" s="95"/>
      <c r="G275" s="31"/>
      <c r="H275" s="79" t="str">
        <f>'UIP Detail '!A275</f>
        <v>NET OPERATING INCOME</v>
      </c>
      <c r="I275" s="169">
        <f>C275-'UIP Detail '!C273</f>
        <v>-11233018.949999999</v>
      </c>
      <c r="J275" s="169">
        <f>D275-'UIP Detail '!D273</f>
        <v>0</v>
      </c>
    </row>
    <row r="276" spans="1:10" ht="15" customHeight="1" x14ac:dyDescent="0.25">
      <c r="A276" s="76" t="s">
        <v>456</v>
      </c>
      <c r="B276" s="85"/>
      <c r="C276" s="85"/>
      <c r="D276" s="85"/>
      <c r="E276" s="85"/>
      <c r="G276" s="31"/>
      <c r="H276" s="81">
        <f>'UIP Detail '!A276</f>
        <v>0</v>
      </c>
      <c r="I276" s="169">
        <f>C276-'UIP Detail '!C274</f>
        <v>0</v>
      </c>
      <c r="J276" s="169">
        <f>D276-'UIP Detail '!D274</f>
        <v>0</v>
      </c>
    </row>
    <row r="277" spans="1:10" ht="15" customHeight="1" x14ac:dyDescent="0.25">
      <c r="A277" s="79" t="s">
        <v>450</v>
      </c>
      <c r="B277" s="80"/>
      <c r="C277" s="80"/>
      <c r="D277" s="80"/>
      <c r="E277" s="80"/>
      <c r="F277" s="172"/>
      <c r="G277" s="31"/>
      <c r="H277" s="81" t="str">
        <f>'UIP Detail '!A277</f>
        <v>NON-OPERATING INCOME</v>
      </c>
      <c r="I277" s="169">
        <f>C277-'UIP Detail '!C275</f>
        <v>-25947527.920000002</v>
      </c>
      <c r="J277" s="169">
        <f>D277-'UIP Detail '!D275</f>
        <v>16397911.560000001</v>
      </c>
    </row>
    <row r="278" spans="1:10" ht="15" customHeight="1" x14ac:dyDescent="0.25">
      <c r="A278" s="81" t="s">
        <v>7</v>
      </c>
      <c r="B278" s="82">
        <f>'UIP Detail '!B275</f>
        <v>54405313.089999899</v>
      </c>
      <c r="C278" s="82">
        <f>'UIP Detail '!C275</f>
        <v>25947527.920000002</v>
      </c>
      <c r="D278" s="82">
        <f>'UIP Detail '!D275</f>
        <v>-16397911.560000001</v>
      </c>
      <c r="E278" s="82">
        <f>SUM(B278:D278)</f>
        <v>63954929.449999899</v>
      </c>
      <c r="F278" s="172"/>
      <c r="G278" s="31"/>
      <c r="H278" s="81" t="str">
        <f>'UIP Detail '!A278</f>
        <v xml:space="preserve">     99 - OTHER INCOME</v>
      </c>
      <c r="I278" s="169">
        <f>C278-'UIP Detail '!C276</f>
        <v>25947527.920000002</v>
      </c>
      <c r="J278" s="169">
        <f>D278-'UIP Detail '!D276</f>
        <v>-16397911.560000001</v>
      </c>
    </row>
    <row r="279" spans="1:10" ht="15" customHeight="1" x14ac:dyDescent="0.25">
      <c r="A279" s="81" t="s">
        <v>8</v>
      </c>
      <c r="B279" s="82">
        <f>'UIP Detail '!B276</f>
        <v>0</v>
      </c>
      <c r="C279" s="82">
        <f>'UIP Detail '!C276</f>
        <v>0</v>
      </c>
      <c r="D279" s="82">
        <f>'UIP Detail '!D276</f>
        <v>0</v>
      </c>
      <c r="E279" s="82">
        <f t="shared" ref="E279:E301" si="9">SUM(B279:D279)</f>
        <v>0</v>
      </c>
      <c r="F279" s="172"/>
      <c r="G279" s="31"/>
      <c r="H279" s="81" t="str">
        <f>'UIP Detail '!A279</f>
        <v xml:space="preserve">          (99) 4082 - Taxes Other - Other Income</v>
      </c>
      <c r="I279" s="169">
        <f>C279-'UIP Detail '!C277</f>
        <v>0</v>
      </c>
      <c r="J279" s="169">
        <f>D279-'UIP Detail '!D277</f>
        <v>0</v>
      </c>
    </row>
    <row r="280" spans="1:10" ht="15" customHeight="1" x14ac:dyDescent="0.25">
      <c r="A280" s="81" t="s">
        <v>9</v>
      </c>
      <c r="B280" s="82">
        <f>'UIP Detail '!B277</f>
        <v>0</v>
      </c>
      <c r="C280" s="82">
        <f>'UIP Detail '!C277</f>
        <v>0</v>
      </c>
      <c r="D280" s="82">
        <f>'UIP Detail '!D277</f>
        <v>0</v>
      </c>
      <c r="E280" s="82">
        <f t="shared" si="9"/>
        <v>0</v>
      </c>
      <c r="F280" s="172"/>
      <c r="G280" s="31"/>
      <c r="H280" s="81" t="str">
        <f>'UIP Detail '!A280</f>
        <v xml:space="preserve">          (99) 4092 - Fit - Other Income</v>
      </c>
      <c r="I280" s="169">
        <f>C280-'UIP Detail '!C278</f>
        <v>0</v>
      </c>
      <c r="J280" s="169">
        <f>D280-'UIP Detail '!D278</f>
        <v>0</v>
      </c>
    </row>
    <row r="281" spans="1:10" ht="15" customHeight="1" x14ac:dyDescent="0.25">
      <c r="A281" s="81" t="s">
        <v>10</v>
      </c>
      <c r="B281" s="82">
        <f>'UIP Detail '!B278</f>
        <v>0</v>
      </c>
      <c r="C281" s="82">
        <f>'UIP Detail '!C278</f>
        <v>0</v>
      </c>
      <c r="D281" s="82">
        <f>'UIP Detail '!D278</f>
        <v>0</v>
      </c>
      <c r="E281" s="82">
        <f t="shared" si="9"/>
        <v>0</v>
      </c>
      <c r="F281" s="172"/>
      <c r="G281" s="31"/>
      <c r="H281" s="81" t="str">
        <f>'UIP Detail '!A281</f>
        <v xml:space="preserve">          (99) 4102 - Def Fit - Other Income</v>
      </c>
      <c r="I281" s="169">
        <f>C281-'UIP Detail '!C279</f>
        <v>0</v>
      </c>
      <c r="J281" s="169">
        <f>D281-'UIP Detail '!D279</f>
        <v>0</v>
      </c>
    </row>
    <row r="282" spans="1:10" ht="15" customHeight="1" x14ac:dyDescent="0.25">
      <c r="A282" s="81" t="s">
        <v>11</v>
      </c>
      <c r="B282" s="82">
        <f>'UIP Detail '!B279</f>
        <v>19494.259999999998</v>
      </c>
      <c r="C282" s="82">
        <f>'UIP Detail '!C279</f>
        <v>0</v>
      </c>
      <c r="D282" s="82">
        <f>'UIP Detail '!D279</f>
        <v>0</v>
      </c>
      <c r="E282" s="82">
        <f t="shared" si="9"/>
        <v>19494.259999999998</v>
      </c>
      <c r="F282" s="172"/>
      <c r="G282" s="31"/>
      <c r="H282" s="81" t="str">
        <f>'UIP Detail '!A282</f>
        <v xml:space="preserve">          (99) 4112 - Provision for Deferred FIT - Credit &amp; Other Income</v>
      </c>
      <c r="I282" s="169">
        <f>C282-'UIP Detail '!C280</f>
        <v>0</v>
      </c>
      <c r="J282" s="169">
        <f>D282-'UIP Detail '!D280</f>
        <v>0</v>
      </c>
    </row>
    <row r="283" spans="1:10" ht="15" customHeight="1" x14ac:dyDescent="0.25">
      <c r="A283" s="81" t="s">
        <v>12</v>
      </c>
      <c r="B283" s="82">
        <f>'UIP Detail '!B280</f>
        <v>0</v>
      </c>
      <c r="C283" s="82">
        <f>'UIP Detail '!C280</f>
        <v>0</v>
      </c>
      <c r="D283" s="82">
        <f>'UIP Detail '!D280</f>
        <v>0</v>
      </c>
      <c r="E283" s="82">
        <f t="shared" si="9"/>
        <v>0</v>
      </c>
      <c r="F283" s="172"/>
      <c r="G283" s="31"/>
      <c r="H283" s="81" t="str">
        <f>'UIP Detail '!A283</f>
        <v xml:space="preserve">          (99) 415 - Revenues From Merchandising And Jobbing</v>
      </c>
      <c r="I283" s="169">
        <f>C283-'UIP Detail '!C281</f>
        <v>0</v>
      </c>
      <c r="J283" s="169">
        <f>D283-'UIP Detail '!D281</f>
        <v>8287480.1100000003</v>
      </c>
    </row>
    <row r="284" spans="1:10" ht="15" customHeight="1" x14ac:dyDescent="0.25">
      <c r="A284" s="81" t="s">
        <v>13</v>
      </c>
      <c r="B284" s="82">
        <f>'UIP Detail '!B281</f>
        <v>0</v>
      </c>
      <c r="C284" s="82">
        <f>'UIP Detail '!C281</f>
        <v>0</v>
      </c>
      <c r="D284" s="82">
        <f>'UIP Detail '!D281</f>
        <v>-8287480.1100000003</v>
      </c>
      <c r="E284" s="82">
        <f t="shared" si="9"/>
        <v>-8287480.1100000003</v>
      </c>
      <c r="F284" s="172"/>
      <c r="G284" s="31"/>
      <c r="H284" s="81" t="str">
        <f>'UIP Detail '!A284</f>
        <v xml:space="preserve">          (99) 416 - Expenses Of Merchandising And Jobbing</v>
      </c>
      <c r="I284" s="169">
        <f>C284-'UIP Detail '!C282</f>
        <v>0</v>
      </c>
      <c r="J284" s="169">
        <f>D284-'UIP Detail '!D282</f>
        <v>-8287480.1100000003</v>
      </c>
    </row>
    <row r="285" spans="1:10" ht="15" customHeight="1" x14ac:dyDescent="0.25">
      <c r="A285" s="81" t="s">
        <v>408</v>
      </c>
      <c r="B285" s="82">
        <f>'UIP Detail '!B282</f>
        <v>0</v>
      </c>
      <c r="C285" s="82">
        <f>'UIP Detail '!C282</f>
        <v>0</v>
      </c>
      <c r="D285" s="82">
        <f>'UIP Detail '!D282</f>
        <v>0</v>
      </c>
      <c r="E285" s="82"/>
      <c r="F285" s="172"/>
      <c r="G285" s="31"/>
      <c r="H285" s="81" t="str">
        <f>'UIP Detail '!A285</f>
        <v xml:space="preserve">          (99) 417 - Revenues From Non-Utility Operations</v>
      </c>
      <c r="I285" s="169">
        <f>C285-'UIP Detail '!C283</f>
        <v>0</v>
      </c>
      <c r="J285" s="169">
        <f>D285-'UIP Detail '!D283</f>
        <v>83407.839999999997</v>
      </c>
    </row>
    <row r="286" spans="1:10" ht="15" customHeight="1" x14ac:dyDescent="0.25">
      <c r="A286" s="81" t="s">
        <v>14</v>
      </c>
      <c r="B286" s="82">
        <f>'UIP Detail '!B283</f>
        <v>0</v>
      </c>
      <c r="C286" s="82">
        <f>'UIP Detail '!C283</f>
        <v>0</v>
      </c>
      <c r="D286" s="82">
        <f>'UIP Detail '!D283</f>
        <v>-83407.839999999997</v>
      </c>
      <c r="E286" s="82">
        <f t="shared" si="9"/>
        <v>-83407.839999999997</v>
      </c>
      <c r="F286" s="172"/>
      <c r="G286" s="31"/>
      <c r="H286" s="81" t="str">
        <f>'UIP Detail '!A286</f>
        <v xml:space="preserve">          (99) 4171 - Merger Related Costs</v>
      </c>
      <c r="I286" s="169">
        <f>C286-'UIP Detail '!C284</f>
        <v>0</v>
      </c>
      <c r="J286" s="169">
        <f>D286-'UIP Detail '!D284</f>
        <v>-163137.9</v>
      </c>
    </row>
    <row r="287" spans="1:10" ht="15" customHeight="1" x14ac:dyDescent="0.25">
      <c r="A287" s="81" t="s">
        <v>15</v>
      </c>
      <c r="B287" s="82">
        <f>'UIP Detail '!B284</f>
        <v>0</v>
      </c>
      <c r="C287" s="82">
        <f>'UIP Detail '!C284</f>
        <v>0</v>
      </c>
      <c r="D287" s="82">
        <f>'UIP Detail '!D284</f>
        <v>79730.06</v>
      </c>
      <c r="E287" s="82">
        <f t="shared" si="9"/>
        <v>79730.06</v>
      </c>
      <c r="F287" s="172"/>
      <c r="G287" s="31"/>
      <c r="H287" s="81" t="str">
        <f>'UIP Detail '!A287</f>
        <v xml:space="preserve">          (99) 4171 - Expenses of Non-Utility Operations</v>
      </c>
      <c r="I287" s="169">
        <f>C287-'UIP Detail '!C285</f>
        <v>0</v>
      </c>
      <c r="J287" s="169">
        <f>D287-'UIP Detail '!D285</f>
        <v>1792469.99</v>
      </c>
    </row>
    <row r="288" spans="1:10" ht="15" customHeight="1" x14ac:dyDescent="0.25">
      <c r="A288" s="81" t="s">
        <v>16</v>
      </c>
      <c r="B288" s="82">
        <f>'UIP Detail '!B285</f>
        <v>0</v>
      </c>
      <c r="C288" s="82">
        <f>'UIP Detail '!C285</f>
        <v>0</v>
      </c>
      <c r="D288" s="82">
        <f>'UIP Detail '!D285</f>
        <v>-1712739.93</v>
      </c>
      <c r="E288" s="82">
        <f t="shared" si="9"/>
        <v>-1712739.93</v>
      </c>
      <c r="F288" s="172"/>
      <c r="G288" s="31"/>
      <c r="H288" s="81" t="str">
        <f>'UIP Detail '!A288</f>
        <v xml:space="preserve">          (99) 418 - Nonoperating Rental Income</v>
      </c>
      <c r="I288" s="169">
        <f>C288-'UIP Detail '!C286</f>
        <v>0</v>
      </c>
      <c r="J288" s="169">
        <f>D288-'UIP Detail '!D286</f>
        <v>-1712739.93</v>
      </c>
    </row>
    <row r="289" spans="1:10" ht="15" customHeight="1" x14ac:dyDescent="0.25">
      <c r="A289" s="81" t="s">
        <v>17</v>
      </c>
      <c r="B289" s="82">
        <f>'UIP Detail '!B286</f>
        <v>0</v>
      </c>
      <c r="C289" s="82">
        <f>'UIP Detail '!C286</f>
        <v>0</v>
      </c>
      <c r="D289" s="82">
        <f>'UIP Detail '!D286</f>
        <v>0</v>
      </c>
      <c r="E289" s="82">
        <f t="shared" si="9"/>
        <v>0</v>
      </c>
      <c r="F289" s="172"/>
      <c r="G289" s="31"/>
      <c r="H289" s="81" t="str">
        <f>'UIP Detail '!A289</f>
        <v xml:space="preserve">          (99) 4181 - Equity in Earnings of Subsidiaries</v>
      </c>
      <c r="I289" s="169">
        <f>C289-'UIP Detail '!C287</f>
        <v>0</v>
      </c>
      <c r="J289" s="169">
        <f>D289-'UIP Detail '!D287</f>
        <v>-1482652.8599999901</v>
      </c>
    </row>
    <row r="290" spans="1:10" ht="15" customHeight="1" x14ac:dyDescent="0.25">
      <c r="A290" s="81" t="s">
        <v>18</v>
      </c>
      <c r="B290" s="82">
        <f>'UIP Detail '!B287</f>
        <v>0</v>
      </c>
      <c r="C290" s="82">
        <f>'UIP Detail '!C287</f>
        <v>0</v>
      </c>
      <c r="D290" s="82">
        <f>'UIP Detail '!D287</f>
        <v>1482652.8599999901</v>
      </c>
      <c r="E290" s="82">
        <f t="shared" si="9"/>
        <v>1482652.8599999901</v>
      </c>
      <c r="F290" s="172"/>
      <c r="G290" s="31"/>
      <c r="H290" s="81" t="str">
        <f>'UIP Detail '!A290</f>
        <v xml:space="preserve">          (99) 419 - Interest And Dividend Income</v>
      </c>
      <c r="I290" s="169">
        <f>C290-'UIP Detail '!C288</f>
        <v>0</v>
      </c>
      <c r="J290" s="169">
        <f>D290-'UIP Detail '!D288</f>
        <v>1482652.8599999901</v>
      </c>
    </row>
    <row r="291" spans="1:10" ht="15" customHeight="1" x14ac:dyDescent="0.25">
      <c r="A291" s="81" t="s">
        <v>19</v>
      </c>
      <c r="B291" s="82">
        <f>'UIP Detail '!B288</f>
        <v>0</v>
      </c>
      <c r="C291" s="82">
        <f>'UIP Detail '!C288</f>
        <v>0</v>
      </c>
      <c r="D291" s="82">
        <f>'UIP Detail '!D288</f>
        <v>0</v>
      </c>
      <c r="E291" s="82">
        <f t="shared" si="9"/>
        <v>0</v>
      </c>
      <c r="F291" s="172"/>
      <c r="G291" s="31"/>
      <c r="H291" s="81" t="str">
        <f>'UIP Detail '!A291</f>
        <v xml:space="preserve">          (99) 4191 - Allowance For Other Funds Used During Construction</v>
      </c>
      <c r="I291" s="169">
        <f>C291-'UIP Detail '!C289</f>
        <v>0</v>
      </c>
      <c r="J291" s="169">
        <f>D291-'UIP Detail '!D289</f>
        <v>0</v>
      </c>
    </row>
    <row r="292" spans="1:10" ht="15" customHeight="1" x14ac:dyDescent="0.25">
      <c r="A292" s="81" t="s">
        <v>20</v>
      </c>
      <c r="B292" s="82">
        <f>'UIP Detail '!B289</f>
        <v>0</v>
      </c>
      <c r="C292" s="82">
        <f>'UIP Detail '!C289</f>
        <v>0</v>
      </c>
      <c r="D292" s="82">
        <f>'UIP Detail '!D289</f>
        <v>0</v>
      </c>
      <c r="E292" s="82">
        <f t="shared" si="9"/>
        <v>0</v>
      </c>
      <c r="F292" s="172"/>
      <c r="G292" s="31"/>
      <c r="H292" s="81" t="str">
        <f>'UIP Detail '!A292</f>
        <v xml:space="preserve">          (99) 421 - Misc. Non-Operating Income</v>
      </c>
      <c r="I292" s="169">
        <f>C292-'UIP Detail '!C290</f>
        <v>0</v>
      </c>
      <c r="J292" s="169">
        <f>D292-'UIP Detail '!D290</f>
        <v>523266.02</v>
      </c>
    </row>
    <row r="293" spans="1:10" ht="15" customHeight="1" x14ac:dyDescent="0.25">
      <c r="A293" s="81" t="s">
        <v>21</v>
      </c>
      <c r="B293" s="82">
        <f>'UIP Detail '!B290</f>
        <v>0</v>
      </c>
      <c r="C293" s="82">
        <f>'UIP Detail '!C290</f>
        <v>0</v>
      </c>
      <c r="D293" s="82">
        <f>'UIP Detail '!D290</f>
        <v>-523266.02</v>
      </c>
      <c r="E293" s="82">
        <f t="shared" si="9"/>
        <v>-523266.02</v>
      </c>
      <c r="F293" s="172"/>
      <c r="G293" s="31"/>
      <c r="H293" s="81" t="str">
        <f>'UIP Detail '!A293</f>
        <v xml:space="preserve">          (99) 4211 - Gain On Disposition Of Property</v>
      </c>
      <c r="I293" s="169">
        <f>C293-'UIP Detail '!C291</f>
        <v>134468.03</v>
      </c>
      <c r="J293" s="169">
        <f>D293-'UIP Detail '!D291</f>
        <v>-463931.62</v>
      </c>
    </row>
    <row r="294" spans="1:10" ht="15" customHeight="1" x14ac:dyDescent="0.25">
      <c r="A294" s="81" t="s">
        <v>22</v>
      </c>
      <c r="B294" s="82">
        <f>'UIP Detail '!B291</f>
        <v>-382836.03</v>
      </c>
      <c r="C294" s="82">
        <f>'UIP Detail '!C291</f>
        <v>-134468.03</v>
      </c>
      <c r="D294" s="82">
        <f>'UIP Detail '!D291</f>
        <v>-59334.400000000001</v>
      </c>
      <c r="E294" s="82">
        <f t="shared" si="9"/>
        <v>-576638.46000000008</v>
      </c>
      <c r="F294" s="172"/>
      <c r="G294" s="31"/>
      <c r="H294" s="81" t="str">
        <f>'UIP Detail '!A294</f>
        <v xml:space="preserve">          (99) 4212 - Loss On Disposition Of Property</v>
      </c>
      <c r="I294" s="169">
        <f>C294-'UIP Detail '!C292</f>
        <v>-133968.03</v>
      </c>
      <c r="J294" s="169">
        <f>D294-'UIP Detail '!D292</f>
        <v>-59302.01</v>
      </c>
    </row>
    <row r="295" spans="1:10" ht="15" customHeight="1" x14ac:dyDescent="0.25">
      <c r="A295" s="81" t="s">
        <v>23</v>
      </c>
      <c r="B295" s="82">
        <f>'UIP Detail '!B292</f>
        <v>0</v>
      </c>
      <c r="C295" s="82">
        <f>'UIP Detail '!C292</f>
        <v>-500</v>
      </c>
      <c r="D295" s="82">
        <f>'UIP Detail '!D292</f>
        <v>-32.39</v>
      </c>
      <c r="E295" s="82">
        <f t="shared" si="9"/>
        <v>-532.39</v>
      </c>
      <c r="F295" s="172"/>
      <c r="G295" s="31"/>
      <c r="H295" s="81" t="str">
        <f>'UIP Detail '!A295</f>
        <v xml:space="preserve">          (99) 4213 - Misc. Non-Op Income - AFUDC(WUTC)</v>
      </c>
      <c r="I295" s="169">
        <f>C295-'UIP Detail '!C293</f>
        <v>-500</v>
      </c>
      <c r="J295" s="169">
        <f>D295-'UIP Detail '!D293</f>
        <v>-32.39</v>
      </c>
    </row>
    <row r="296" spans="1:10" ht="15" customHeight="1" x14ac:dyDescent="0.25">
      <c r="A296" s="81" t="s">
        <v>105</v>
      </c>
      <c r="B296" s="82">
        <f>'UIP Detail '!B293</f>
        <v>0</v>
      </c>
      <c r="C296" s="82">
        <f>'UIP Detail '!C293</f>
        <v>0</v>
      </c>
      <c r="D296" s="82">
        <f>'UIP Detail '!D293</f>
        <v>0</v>
      </c>
      <c r="E296" s="82">
        <f>SUM(B296:D296)</f>
        <v>0</v>
      </c>
      <c r="F296" s="172"/>
      <c r="G296" s="31"/>
      <c r="H296" s="81" t="str">
        <f>'UIP Detail '!A296</f>
        <v xml:space="preserve">          (99) 4214 - Misc. Non-Op Income - AFUCE</v>
      </c>
      <c r="I296" s="169">
        <f>C296-'UIP Detail '!C294</f>
        <v>0</v>
      </c>
      <c r="J296" s="169">
        <f>D296-'UIP Detail '!D294</f>
        <v>0</v>
      </c>
    </row>
    <row r="297" spans="1:10" ht="15" customHeight="1" x14ac:dyDescent="0.25">
      <c r="A297" s="81" t="s">
        <v>24</v>
      </c>
      <c r="B297" s="82">
        <f>'UIP Detail '!B294</f>
        <v>0</v>
      </c>
      <c r="C297" s="82">
        <f>'UIP Detail '!C294</f>
        <v>0</v>
      </c>
      <c r="D297" s="82">
        <f>'UIP Detail '!D294</f>
        <v>0</v>
      </c>
      <c r="E297" s="82">
        <f t="shared" si="9"/>
        <v>0</v>
      </c>
      <c r="F297" s="172"/>
      <c r="G297" s="31"/>
      <c r="H297" s="81" t="str">
        <f>'UIP Detail '!A297</f>
        <v xml:space="preserve">          (99) 425 - Miscellaneous Amortization</v>
      </c>
      <c r="I297" s="169">
        <f>C297-'UIP Detail '!C295</f>
        <v>0</v>
      </c>
      <c r="J297" s="169">
        <f>D297-'UIP Detail '!D295</f>
        <v>0</v>
      </c>
    </row>
    <row r="298" spans="1:10" ht="15" customHeight="1" x14ac:dyDescent="0.25">
      <c r="A298" s="81" t="s">
        <v>25</v>
      </c>
      <c r="B298" s="82">
        <f>'UIP Detail '!B295</f>
        <v>-77799.95</v>
      </c>
      <c r="C298" s="82">
        <f>'UIP Detail '!C295</f>
        <v>0</v>
      </c>
      <c r="D298" s="82">
        <f>'UIP Detail '!D295</f>
        <v>0</v>
      </c>
      <c r="E298" s="82">
        <f t="shared" si="9"/>
        <v>-77799.95</v>
      </c>
      <c r="F298" s="172"/>
      <c r="G298" s="31"/>
      <c r="H298" s="81" t="str">
        <f>'UIP Detail '!A298</f>
        <v xml:space="preserve">          (99) 4261 - Donations</v>
      </c>
      <c r="I298" s="169">
        <f>C298-'UIP Detail '!C296</f>
        <v>0</v>
      </c>
      <c r="J298" s="169">
        <f>D298-'UIP Detail '!D296</f>
        <v>0</v>
      </c>
    </row>
    <row r="299" spans="1:10" ht="15" customHeight="1" x14ac:dyDescent="0.25">
      <c r="A299" s="81" t="s">
        <v>26</v>
      </c>
      <c r="B299" s="82">
        <f>'UIP Detail '!B296</f>
        <v>0</v>
      </c>
      <c r="C299" s="82">
        <f>'UIP Detail '!C296</f>
        <v>0</v>
      </c>
      <c r="D299" s="82">
        <f>'UIP Detail '!D296</f>
        <v>0</v>
      </c>
      <c r="E299" s="82">
        <f t="shared" si="9"/>
        <v>0</v>
      </c>
      <c r="F299" s="172"/>
      <c r="G299" s="31"/>
      <c r="H299" s="81" t="str">
        <f>'UIP Detail '!A299</f>
        <v xml:space="preserve">          (99) 4262 - Life Insurance</v>
      </c>
      <c r="I299" s="169">
        <f>C299-'UIP Detail '!C297</f>
        <v>0</v>
      </c>
      <c r="J299" s="169">
        <f>D299-'UIP Detail '!D297</f>
        <v>0</v>
      </c>
    </row>
    <row r="300" spans="1:10" ht="15" customHeight="1" x14ac:dyDescent="0.25">
      <c r="A300" s="81" t="s">
        <v>27</v>
      </c>
      <c r="B300" s="82">
        <f>'UIP Detail '!B297</f>
        <v>66.260000000000005</v>
      </c>
      <c r="C300" s="82">
        <f>'UIP Detail '!C297</f>
        <v>0</v>
      </c>
      <c r="D300" s="82">
        <f>'UIP Detail '!D297</f>
        <v>0</v>
      </c>
      <c r="E300" s="82">
        <f t="shared" si="9"/>
        <v>66.260000000000005</v>
      </c>
      <c r="F300" s="172"/>
      <c r="G300" s="31"/>
      <c r="H300" s="81" t="str">
        <f>'UIP Detail '!A300</f>
        <v xml:space="preserve">          (99) 4263 - Penalties</v>
      </c>
      <c r="I300" s="169">
        <f>C300-'UIP Detail '!C298</f>
        <v>0</v>
      </c>
      <c r="J300" s="169">
        <f>D300-'UIP Detail '!D298</f>
        <v>-1750</v>
      </c>
    </row>
    <row r="301" spans="1:10" ht="15" customHeight="1" x14ac:dyDescent="0.25">
      <c r="A301" s="81" t="s">
        <v>28</v>
      </c>
      <c r="B301" s="84">
        <f>'UIP Detail '!B298</f>
        <v>0</v>
      </c>
      <c r="C301" s="84">
        <f>'UIP Detail '!C298</f>
        <v>0</v>
      </c>
      <c r="D301" s="84">
        <f>'UIP Detail '!D298</f>
        <v>1750</v>
      </c>
      <c r="E301" s="84">
        <f t="shared" si="9"/>
        <v>1750</v>
      </c>
      <c r="G301" s="31"/>
      <c r="H301" s="79" t="str">
        <f>'UIP Detail '!A301</f>
        <v xml:space="preserve">          (99) 4264 - Expenses For Civic &amp; Political Activities</v>
      </c>
      <c r="I301" s="169">
        <f>C301-'UIP Detail '!C299</f>
        <v>0</v>
      </c>
      <c r="J301" s="169">
        <f>D301-'UIP Detail '!D299</f>
        <v>1750</v>
      </c>
    </row>
    <row r="302" spans="1:10" ht="15" customHeight="1" x14ac:dyDescent="0.25">
      <c r="A302" s="81" t="s">
        <v>470</v>
      </c>
      <c r="B302" s="85">
        <f>SUM(B278:B301)</f>
        <v>53964237.629999891</v>
      </c>
      <c r="C302" s="85">
        <f>SUM(C278:C301)</f>
        <v>25812559.890000001</v>
      </c>
      <c r="D302" s="85">
        <f>SUM(D278:D301)</f>
        <v>-25500039.330000009</v>
      </c>
      <c r="E302" s="85">
        <f>SUM(E278:E301)</f>
        <v>54276758.189999878</v>
      </c>
      <c r="G302" s="31"/>
      <c r="H302" s="81" t="str">
        <f>'UIP Detail '!A302</f>
        <v xml:space="preserve">          (99) 4265 - Other Deductions</v>
      </c>
      <c r="I302" s="169">
        <f>C302-'UIP Detail '!C300</f>
        <v>25812559.890000001</v>
      </c>
      <c r="J302" s="169">
        <f>D302-'UIP Detail '!D300</f>
        <v>-25500039.330000009</v>
      </c>
    </row>
    <row r="303" spans="1:10" ht="15" customHeight="1" x14ac:dyDescent="0.25">
      <c r="A303" s="79" t="s">
        <v>451</v>
      </c>
      <c r="B303" s="96"/>
      <c r="C303" s="96"/>
      <c r="D303" s="96"/>
      <c r="E303" s="77"/>
      <c r="G303" s="31"/>
      <c r="H303" s="97" t="str">
        <f>'UIP Detail '!A303</f>
        <v xml:space="preserve">               (99) SUBTOTAL</v>
      </c>
      <c r="I303" s="169">
        <f>C303-'UIP Detail '!C301</f>
        <v>0</v>
      </c>
      <c r="J303" s="169">
        <f>D303-'UIP Detail '!D301</f>
        <v>-374955.84</v>
      </c>
    </row>
    <row r="304" spans="1:10" ht="15" customHeight="1" x14ac:dyDescent="0.25">
      <c r="A304" s="81" t="s">
        <v>29</v>
      </c>
      <c r="B304" s="82">
        <f>'UIP Detail '!B301</f>
        <v>0</v>
      </c>
      <c r="C304" s="82">
        <f>'UIP Detail '!C301</f>
        <v>0</v>
      </c>
      <c r="D304" s="82">
        <f>'UIP Detail '!D301</f>
        <v>374955.84</v>
      </c>
      <c r="E304" s="82">
        <f>SUM(B304:D304)</f>
        <v>374955.84</v>
      </c>
      <c r="G304" s="31"/>
      <c r="H304" s="81" t="str">
        <f>'UIP Detail '!A304</f>
        <v xml:space="preserve">     999 - INTEREST</v>
      </c>
      <c r="I304" s="169">
        <f>C304-'UIP Detail '!C302</f>
        <v>0</v>
      </c>
      <c r="J304" s="169">
        <f>D304-'UIP Detail '!D302</f>
        <v>-117892.78999999998</v>
      </c>
    </row>
    <row r="305" spans="1:10" ht="15" customHeight="1" x14ac:dyDescent="0.25">
      <c r="A305" s="97" t="s">
        <v>30</v>
      </c>
      <c r="B305" s="82">
        <f>'UIP Detail '!B302</f>
        <v>0</v>
      </c>
      <c r="C305" s="82">
        <f>'UIP Detail '!C302</f>
        <v>0</v>
      </c>
      <c r="D305" s="82">
        <f>'UIP Detail '!D302</f>
        <v>492848.63</v>
      </c>
      <c r="E305" s="82">
        <f t="shared" ref="E305:E312" si="10">SUM(B305:D305)</f>
        <v>492848.63</v>
      </c>
      <c r="G305" s="31"/>
      <c r="H305" s="81" t="str">
        <f>'UIP Detail '!A305</f>
        <v xml:space="preserve">          (999) 427 - Interest On Long Term Debt</v>
      </c>
      <c r="I305" s="169">
        <f>C305-'UIP Detail '!C303</f>
        <v>134968.03</v>
      </c>
      <c r="J305" s="169">
        <f>D305-'UIP Detail '!D303</f>
        <v>8727171.9299999997</v>
      </c>
    </row>
    <row r="306" spans="1:10" ht="15" customHeight="1" x14ac:dyDescent="0.25">
      <c r="A306" s="81" t="s">
        <v>31</v>
      </c>
      <c r="B306" s="82">
        <f>'UIP Detail '!B303</f>
        <v>-441075.46</v>
      </c>
      <c r="C306" s="82">
        <f>'UIP Detail '!C303</f>
        <v>-134968.03</v>
      </c>
      <c r="D306" s="82">
        <f>'UIP Detail '!D303</f>
        <v>-8234323.2999999998</v>
      </c>
      <c r="E306" s="82">
        <f t="shared" si="10"/>
        <v>-8810366.7899999991</v>
      </c>
      <c r="G306" s="31"/>
      <c r="H306" s="81" t="str">
        <f>'UIP Detail '!A306</f>
        <v xml:space="preserve">          (999) 4271 - Interest on Preferred Stock</v>
      </c>
      <c r="I306" s="169">
        <f>C306-'UIP Detail '!C304</f>
        <v>-134968.03</v>
      </c>
      <c r="J306" s="169">
        <f>D306-'UIP Detail '!D304</f>
        <v>-8234323.2999999998</v>
      </c>
    </row>
    <row r="307" spans="1:10" ht="15" customHeight="1" x14ac:dyDescent="0.25">
      <c r="A307" s="81" t="s">
        <v>32</v>
      </c>
      <c r="B307" s="82">
        <f>'UIP Detail '!B304</f>
        <v>0</v>
      </c>
      <c r="C307" s="82">
        <f>'UIP Detail '!C304</f>
        <v>0</v>
      </c>
      <c r="D307" s="82">
        <f>'UIP Detail '!D304</f>
        <v>0</v>
      </c>
      <c r="E307" s="82">
        <f t="shared" si="10"/>
        <v>0</v>
      </c>
      <c r="G307" s="31"/>
      <c r="H307" s="81" t="str">
        <f>'UIP Detail '!A307</f>
        <v xml:space="preserve">          (999) 428 - Amortization Of Debt Discount &amp; Expenses</v>
      </c>
      <c r="I307" s="169">
        <f>C307-'UIP Detail '!C305</f>
        <v>0</v>
      </c>
      <c r="J307" s="169">
        <f>D307-'UIP Detail '!D305</f>
        <v>-18784544.5</v>
      </c>
    </row>
    <row r="308" spans="1:10" ht="15" customHeight="1" x14ac:dyDescent="0.25">
      <c r="A308" s="81" t="s">
        <v>33</v>
      </c>
      <c r="B308" s="82">
        <f>'UIP Detail '!B305</f>
        <v>0</v>
      </c>
      <c r="C308" s="82">
        <f>'UIP Detail '!C305</f>
        <v>0</v>
      </c>
      <c r="D308" s="82">
        <f>'UIP Detail '!D305</f>
        <v>18784544.5</v>
      </c>
      <c r="E308" s="82">
        <f t="shared" si="10"/>
        <v>18784544.5</v>
      </c>
      <c r="G308" s="31"/>
      <c r="H308" s="81" t="str">
        <f>'UIP Detail '!A308</f>
        <v xml:space="preserve">          (999) 4281 - Amortization Of Loss On Required Debt</v>
      </c>
      <c r="I308" s="169">
        <f>C308-'UIP Detail '!C306</f>
        <v>0</v>
      </c>
      <c r="J308" s="169">
        <f>D308-'UIP Detail '!D306</f>
        <v>18784544.5</v>
      </c>
    </row>
    <row r="309" spans="1:10" ht="15" customHeight="1" x14ac:dyDescent="0.25">
      <c r="A309" s="81" t="s">
        <v>34</v>
      </c>
      <c r="B309" s="82">
        <f>'UIP Detail '!B306</f>
        <v>0</v>
      </c>
      <c r="C309" s="82">
        <f>'UIP Detail '!C306</f>
        <v>0</v>
      </c>
      <c r="D309" s="82">
        <f>'UIP Detail '!D306</f>
        <v>0</v>
      </c>
      <c r="E309" s="82">
        <f t="shared" si="10"/>
        <v>0</v>
      </c>
      <c r="G309" s="31"/>
      <c r="H309" s="81" t="str">
        <f>'UIP Detail '!A309</f>
        <v xml:space="preserve">          (999) 429 - Amortization Of Premium On Debt-Cr</v>
      </c>
      <c r="I309" s="169">
        <f>C309-'UIP Detail '!C307</f>
        <v>0</v>
      </c>
      <c r="J309" s="169">
        <f>D309-'UIP Detail '!D307</f>
        <v>-261823.019999999</v>
      </c>
    </row>
    <row r="310" spans="1:10" ht="15" customHeight="1" x14ac:dyDescent="0.25">
      <c r="A310" s="81" t="s">
        <v>35</v>
      </c>
      <c r="B310" s="82">
        <f>'UIP Detail '!B307</f>
        <v>0</v>
      </c>
      <c r="C310" s="82">
        <f>'UIP Detail '!C307</f>
        <v>0</v>
      </c>
      <c r="D310" s="82">
        <f>'UIP Detail '!D307</f>
        <v>261823.019999999</v>
      </c>
      <c r="E310" s="82">
        <f t="shared" si="10"/>
        <v>261823.019999999</v>
      </c>
      <c r="G310" s="31"/>
      <c r="H310" s="81" t="str">
        <f>'UIP Detail '!A310</f>
        <v xml:space="preserve">          (999) 4291 - Amortization Gain On Reacquired Debt</v>
      </c>
      <c r="I310" s="169">
        <f>C310-'UIP Detail '!C308</f>
        <v>-474.99</v>
      </c>
      <c r="J310" s="169">
        <f>D310-'UIP Detail '!D308</f>
        <v>63806.649999999005</v>
      </c>
    </row>
    <row r="311" spans="1:10" ht="15" customHeight="1" x14ac:dyDescent="0.25">
      <c r="A311" s="81" t="s">
        <v>36</v>
      </c>
      <c r="B311" s="82">
        <f>'UIP Detail '!B308</f>
        <v>774.98</v>
      </c>
      <c r="C311" s="82">
        <f>'UIP Detail '!C308</f>
        <v>474.99</v>
      </c>
      <c r="D311" s="82">
        <f>'UIP Detail '!D308</f>
        <v>198016.37</v>
      </c>
      <c r="E311" s="82">
        <f t="shared" si="10"/>
        <v>199266.34</v>
      </c>
      <c r="G311" s="31"/>
      <c r="H311" s="81" t="str">
        <f>'UIP Detail '!A311</f>
        <v xml:space="preserve">          (999) 430 - Int on Debt to Assoc. Companies</v>
      </c>
      <c r="I311" s="169">
        <f>C311-'UIP Detail '!C309</f>
        <v>474.99</v>
      </c>
      <c r="J311" s="169">
        <f>D311-'UIP Detail '!D309</f>
        <v>198016.37</v>
      </c>
    </row>
    <row r="312" spans="1:10" ht="15" customHeight="1" x14ac:dyDescent="0.25">
      <c r="A312" s="81" t="s">
        <v>37</v>
      </c>
      <c r="B312" s="84">
        <f>'UIP Detail '!B309</f>
        <v>0</v>
      </c>
      <c r="C312" s="84">
        <f>'UIP Detail '!C309</f>
        <v>0</v>
      </c>
      <c r="D312" s="84">
        <f>'UIP Detail '!D309</f>
        <v>0</v>
      </c>
      <c r="E312" s="84">
        <f t="shared" si="10"/>
        <v>0</v>
      </c>
      <c r="G312" s="31"/>
      <c r="H312" s="79" t="str">
        <f>'UIP Detail '!A312</f>
        <v xml:space="preserve">          (999) 431 - Other Interest Expense</v>
      </c>
      <c r="I312" s="169">
        <f>C312-'UIP Detail '!C310</f>
        <v>0</v>
      </c>
      <c r="J312" s="169">
        <f>D312-'UIP Detail '!D310</f>
        <v>0</v>
      </c>
    </row>
    <row r="313" spans="1:10" ht="15" customHeight="1" x14ac:dyDescent="0.25">
      <c r="A313" s="81" t="s">
        <v>470</v>
      </c>
      <c r="B313" s="85">
        <f>SUM(B304:B312)</f>
        <v>-440300.48000000004</v>
      </c>
      <c r="C313" s="85">
        <f>SUM(C304:C312)</f>
        <v>-134493.04</v>
      </c>
      <c r="D313" s="85">
        <f>SUM(D304:D312)</f>
        <v>11877865.059999999</v>
      </c>
      <c r="E313" s="85">
        <f>SUM(E304:E312)</f>
        <v>11303071.539999999</v>
      </c>
      <c r="G313" s="31"/>
      <c r="H313" s="81" t="str">
        <f>'UIP Detail '!A313</f>
        <v xml:space="preserve">          (999) 432 - Allowances For Borrowed Funds</v>
      </c>
      <c r="I313" s="169">
        <f>C313-'UIP Detail '!C311</f>
        <v>-134493.04</v>
      </c>
      <c r="J313" s="169">
        <f>D313-'UIP Detail '!D311</f>
        <v>11867682.989999998</v>
      </c>
    </row>
    <row r="314" spans="1:10" ht="15" customHeight="1" x14ac:dyDescent="0.25">
      <c r="A314" s="79" t="s">
        <v>452</v>
      </c>
      <c r="B314" s="85"/>
      <c r="C314" s="85"/>
      <c r="D314" s="85"/>
      <c r="E314" s="85"/>
      <c r="G314" s="31"/>
      <c r="H314" s="81" t="str">
        <f>'UIP Detail '!A314</f>
        <v xml:space="preserve">               (999) SUBTOTAL</v>
      </c>
      <c r="I314" s="169">
        <f>C314-'UIP Detail '!C312</f>
        <v>-23242.78</v>
      </c>
      <c r="J314" s="169">
        <f>D314-'UIP Detail '!D312</f>
        <v>-101166.66</v>
      </c>
    </row>
    <row r="315" spans="1:10" ht="15" customHeight="1" x14ac:dyDescent="0.25">
      <c r="A315" s="81" t="s">
        <v>38</v>
      </c>
      <c r="B315" s="82">
        <f>'UIP Detail '!B313</f>
        <v>-344645.25</v>
      </c>
      <c r="C315" s="82">
        <f>'UIP Detail '!C313</f>
        <v>-87804.56</v>
      </c>
      <c r="D315" s="82">
        <f>'UIP Detail '!D313</f>
        <v>-48407.63</v>
      </c>
      <c r="E315" s="82">
        <v>0</v>
      </c>
      <c r="G315" s="31"/>
      <c r="H315" s="81" t="str">
        <f>'UIP Detail '!A315</f>
        <v xml:space="preserve">     9999 - EXTRAORDINARY ITEMS</v>
      </c>
      <c r="I315" s="169">
        <f>C315-'UIP Detail '!C313</f>
        <v>0</v>
      </c>
      <c r="J315" s="169">
        <f>D315-'UIP Detail '!D313</f>
        <v>0</v>
      </c>
    </row>
    <row r="316" spans="1:10" ht="15" customHeight="1" x14ac:dyDescent="0.25">
      <c r="A316" s="81" t="s">
        <v>39</v>
      </c>
      <c r="B316" s="84">
        <f>'UIP Detail '!B314</f>
        <v>1214039.1199999901</v>
      </c>
      <c r="C316" s="84">
        <f>'UIP Detail '!C314</f>
        <v>-64086.789999999899</v>
      </c>
      <c r="D316" s="84">
        <f>'UIP Detail '!D314</f>
        <v>19307324.989999998</v>
      </c>
      <c r="E316" s="84">
        <v>0</v>
      </c>
      <c r="G316" s="31"/>
      <c r="H316" s="81" t="str">
        <f>'UIP Detail '!A316</f>
        <v xml:space="preserve">          (9999) 4111 - Def Fit-Cr - Util Oper Income</v>
      </c>
      <c r="I316" s="169">
        <f>C316-'UIP Detail '!C314</f>
        <v>0</v>
      </c>
      <c r="J316" s="169">
        <f>D316-'UIP Detail '!D314</f>
        <v>0</v>
      </c>
    </row>
    <row r="317" spans="1:10" ht="6" customHeight="1" x14ac:dyDescent="0.25">
      <c r="A317" s="81" t="s">
        <v>470</v>
      </c>
      <c r="B317" s="80">
        <f>SUM(B315:B316)</f>
        <v>869393.8699999901</v>
      </c>
      <c r="C317" s="80">
        <f>SUM(C315:C316)</f>
        <v>-151891.34999999989</v>
      </c>
      <c r="D317" s="80">
        <f>SUM(D315:D316)</f>
        <v>19258917.359999999</v>
      </c>
      <c r="E317" s="80">
        <f>SUM(E315:E316)</f>
        <v>0</v>
      </c>
      <c r="G317" s="31"/>
      <c r="H317" s="94" t="str">
        <f>'UIP Detail '!A317</f>
        <v xml:space="preserve">          (9999) 435 - Extraordinary Deductions</v>
      </c>
      <c r="I317" s="169">
        <f>C317-'UIP Detail '!C315</f>
        <v>-151891.34999999989</v>
      </c>
      <c r="J317" s="169">
        <f>D317-'UIP Detail '!D315</f>
        <v>19258917.359999999</v>
      </c>
    </row>
    <row r="318" spans="1:10" ht="15" customHeight="1" x14ac:dyDescent="0.25">
      <c r="A318" s="81"/>
      <c r="B318" s="85"/>
      <c r="C318" s="85"/>
      <c r="D318" s="85"/>
      <c r="E318" s="85"/>
      <c r="G318" s="31"/>
      <c r="H318" s="81" t="str">
        <f>'UIP Detail '!A318</f>
        <v xml:space="preserve">               (9999) SUBTOTAL</v>
      </c>
      <c r="I318" s="169">
        <f>C318-'UIP Detail '!C316</f>
        <v>0</v>
      </c>
      <c r="J318" s="169">
        <f>D318-'UIP Detail '!D316</f>
        <v>0</v>
      </c>
    </row>
    <row r="319" spans="1:10" ht="9.75" customHeight="1" x14ac:dyDescent="0.25">
      <c r="A319" s="94" t="s">
        <v>453</v>
      </c>
      <c r="B319" s="85">
        <f>+B302+B313+B317</f>
        <v>54393331.019999884</v>
      </c>
      <c r="C319" s="85">
        <f>+C302+C313+C317</f>
        <v>25526175.5</v>
      </c>
      <c r="D319" s="85">
        <f>+D302+D313+D317</f>
        <v>5636743.0899999887</v>
      </c>
      <c r="E319" s="85">
        <f>SUM(B319:D319)</f>
        <v>85556249.60999988</v>
      </c>
      <c r="G319" s="31"/>
      <c r="H319" s="98">
        <f>'UIP Detail '!A319</f>
        <v>0</v>
      </c>
      <c r="I319" s="169">
        <f>C319-'UIP Detail '!C317</f>
        <v>25526175.5</v>
      </c>
      <c r="J319" s="169">
        <f>D319-'UIP Detail '!D317</f>
        <v>5636743.0899999887</v>
      </c>
    </row>
    <row r="320" spans="1:10" ht="15" customHeight="1" x14ac:dyDescent="0.25">
      <c r="A320" s="81"/>
      <c r="B320" s="85"/>
      <c r="C320" s="85"/>
      <c r="D320" s="85"/>
      <c r="E320" s="85"/>
      <c r="G320" s="31"/>
      <c r="I320" s="169">
        <f>C320-'UIP Detail '!C318</f>
        <v>0</v>
      </c>
      <c r="J320" s="169">
        <f>D320-'UIP Detail '!D318</f>
        <v>0</v>
      </c>
    </row>
    <row r="321" spans="1:10" ht="15" customHeight="1" x14ac:dyDescent="0.35">
      <c r="A321" s="98" t="s">
        <v>457</v>
      </c>
      <c r="B321" s="99">
        <f>+B274-B319</f>
        <v>-45009024.689999647</v>
      </c>
      <c r="C321" s="99">
        <f>+C274-C319</f>
        <v>-13384303.84</v>
      </c>
      <c r="D321" s="99">
        <f>+D274-D319</f>
        <v>-21929302.379999988</v>
      </c>
      <c r="E321" s="100">
        <f>+E274-E319</f>
        <v>-80322630.909999639</v>
      </c>
      <c r="G321" s="31"/>
      <c r="I321" s="169">
        <f>C321-'UIP Detail '!C319</f>
        <v>-13384303.84</v>
      </c>
      <c r="J321" s="169">
        <f>D321-'UIP Detail '!D319</f>
        <v>-21929302.379999988</v>
      </c>
    </row>
    <row r="322" spans="1:10" ht="15" customHeight="1" x14ac:dyDescent="0.25">
      <c r="G322" s="31"/>
      <c r="I322" s="169">
        <f>C322-'UIP Detail '!C320</f>
        <v>199054.82</v>
      </c>
      <c r="J322" s="169">
        <f>D322-'UIP Detail '!D320</f>
        <v>-11073001.689999999</v>
      </c>
    </row>
    <row r="323" spans="1:10" ht="15" customHeight="1" x14ac:dyDescent="0.25">
      <c r="A323" s="86" t="s">
        <v>100</v>
      </c>
      <c r="B323" s="153">
        <v>53632349.43</v>
      </c>
      <c r="C323" s="153">
        <v>26146582.739999998</v>
      </c>
      <c r="D323" s="153">
        <v>-27470913.25</v>
      </c>
      <c r="G323" s="31"/>
      <c r="I323" s="169" t="e">
        <f>C323-'UIP Detail '!#REF!</f>
        <v>#REF!</v>
      </c>
      <c r="J323" s="169" t="e">
        <f>D323-'UIP Detail '!#REF!</f>
        <v>#REF!</v>
      </c>
    </row>
    <row r="324" spans="1:10" ht="15" customHeight="1" x14ac:dyDescent="0.25">
      <c r="B324" s="85">
        <f>+B323-B321</f>
        <v>98641374.119999647</v>
      </c>
      <c r="C324" s="85">
        <f>+C323-C321</f>
        <v>39530886.579999998</v>
      </c>
      <c r="D324" s="85">
        <f>+D323-D321</f>
        <v>-5541610.8700000122</v>
      </c>
      <c r="G324" s="31"/>
      <c r="I324" s="169" t="e">
        <f>C324-'UIP Detail '!#REF!</f>
        <v>#REF!</v>
      </c>
      <c r="J324" s="169" t="e">
        <f>D324-'UIP Detail '!#REF!</f>
        <v>#REF!</v>
      </c>
    </row>
    <row r="325" spans="1:10" ht="15" customHeight="1" x14ac:dyDescent="0.25">
      <c r="G325" s="31"/>
      <c r="I325" s="169">
        <f>C325-'UIP Detail '!C321</f>
        <v>0</v>
      </c>
      <c r="J325" s="169">
        <f>D325-'UIP Detail '!D321</f>
        <v>0</v>
      </c>
    </row>
    <row r="326" spans="1:10" ht="15" customHeight="1" x14ac:dyDescent="0.25">
      <c r="G326" s="31"/>
      <c r="I326" s="169" t="e">
        <f>C326-'UIP Detail '!#REF!</f>
        <v>#REF!</v>
      </c>
      <c r="J326" s="169" t="e">
        <f>D326-'UIP Detail '!#REF!</f>
        <v>#REF!</v>
      </c>
    </row>
    <row r="327" spans="1:10" ht="15" customHeight="1" x14ac:dyDescent="0.25">
      <c r="G327" s="31"/>
      <c r="I327" s="169">
        <f>C327-'UIP Detail '!C322</f>
        <v>-26146582.739999998</v>
      </c>
      <c r="J327" s="169">
        <f>D327-'UIP Detail '!D322</f>
        <v>27470913.25</v>
      </c>
    </row>
    <row r="328" spans="1:10" ht="15" customHeight="1" x14ac:dyDescent="0.25">
      <c r="G328" s="31"/>
      <c r="I328" s="169">
        <f>C328-'UIP Detail '!C325</f>
        <v>0</v>
      </c>
      <c r="J328" s="169">
        <f>D328-'UIP Detail '!D325</f>
        <v>0</v>
      </c>
    </row>
    <row r="329" spans="1:10" ht="15" customHeight="1" x14ac:dyDescent="0.25">
      <c r="G329" s="31"/>
      <c r="I329" s="169">
        <f>C329-'UIP Detail '!C326</f>
        <v>0</v>
      </c>
      <c r="J329" s="169">
        <f>D329-'UIP Detail '!D326</f>
        <v>0</v>
      </c>
    </row>
    <row r="330" spans="1:10" ht="15" customHeight="1" x14ac:dyDescent="0.25">
      <c r="G330" s="31"/>
      <c r="I330" s="169">
        <f>C330-'UIP Detail '!C327</f>
        <v>0</v>
      </c>
      <c r="J330" s="169">
        <f>D330-'UIP Detail '!D327</f>
        <v>0</v>
      </c>
    </row>
    <row r="331" spans="1:10" ht="15" customHeight="1" x14ac:dyDescent="0.25">
      <c r="G331" s="31"/>
      <c r="I331" s="169">
        <f>C331-'UIP Detail '!C328</f>
        <v>0</v>
      </c>
      <c r="J331" s="169">
        <f>D331-'UIP Detail '!D328</f>
        <v>0</v>
      </c>
    </row>
    <row r="332" spans="1:10" ht="15" customHeight="1" x14ac:dyDescent="0.25">
      <c r="G332" s="31"/>
      <c r="I332" s="169">
        <f>C332-'UIP Detail '!C329</f>
        <v>0</v>
      </c>
      <c r="J332" s="169">
        <f>D332-'UIP Detail '!D329</f>
        <v>0</v>
      </c>
    </row>
    <row r="333" spans="1:10" ht="15" customHeight="1" x14ac:dyDescent="0.25">
      <c r="G333" s="31"/>
      <c r="I333" s="169">
        <f>C333-'UIP Detail '!C330</f>
        <v>0</v>
      </c>
      <c r="J333" s="169">
        <f>D333-'UIP Detail '!D330</f>
        <v>0</v>
      </c>
    </row>
    <row r="334" spans="1:10" ht="15" customHeight="1" x14ac:dyDescent="0.25">
      <c r="G334" s="31"/>
      <c r="I334" s="169">
        <f>C334-'UIP Detail '!C331</f>
        <v>0</v>
      </c>
      <c r="J334" s="169">
        <f>D334-'UIP Detail '!D331</f>
        <v>0</v>
      </c>
    </row>
    <row r="335" spans="1:10" ht="15" customHeight="1" x14ac:dyDescent="0.25">
      <c r="G335" s="31"/>
      <c r="I335" s="169">
        <f>C335-'UIP Detail '!C332</f>
        <v>0</v>
      </c>
      <c r="J335" s="169">
        <f>D335-'UIP Detail '!D332</f>
        <v>0</v>
      </c>
    </row>
    <row r="336" spans="1:10" ht="15" customHeight="1" x14ac:dyDescent="0.25">
      <c r="G336" s="31"/>
      <c r="I336" s="169">
        <f>C336-'UIP Detail '!C333</f>
        <v>0</v>
      </c>
      <c r="J336" s="169">
        <f>D336-'UIP Detail '!D333</f>
        <v>0</v>
      </c>
    </row>
    <row r="337" spans="7:10" ht="15" customHeight="1" x14ac:dyDescent="0.25">
      <c r="G337" s="31"/>
      <c r="I337" s="169">
        <f>C337-'UIP Detail '!C334</f>
        <v>0</v>
      </c>
      <c r="J337" s="169">
        <f>D337-'UIP Detail '!D334</f>
        <v>0</v>
      </c>
    </row>
    <row r="338" spans="7:10" ht="15" customHeight="1" x14ac:dyDescent="0.25">
      <c r="G338" s="31"/>
      <c r="I338" s="169">
        <f>C338-'UIP Detail '!C335</f>
        <v>0</v>
      </c>
      <c r="J338" s="169">
        <f>D338-'UIP Detail '!D335</f>
        <v>0</v>
      </c>
    </row>
    <row r="339" spans="7:10" ht="15" customHeight="1" x14ac:dyDescent="0.25">
      <c r="G339" s="31"/>
      <c r="I339" s="169">
        <f>C339-'UIP Detail '!C336</f>
        <v>0</v>
      </c>
      <c r="J339" s="169">
        <f>D339-'UIP Detail '!D336</f>
        <v>0</v>
      </c>
    </row>
    <row r="340" spans="7:10" ht="15" customHeight="1" x14ac:dyDescent="0.25">
      <c r="G340" s="31"/>
      <c r="I340" s="169">
        <f>C340-'UIP Detail '!C337</f>
        <v>0</v>
      </c>
      <c r="J340" s="169">
        <f>D340-'UIP Detail '!D337</f>
        <v>0</v>
      </c>
    </row>
    <row r="341" spans="7:10" ht="15" customHeight="1" x14ac:dyDescent="0.25">
      <c r="G341" s="31"/>
      <c r="I341" s="169">
        <f>C341-'UIP Detail '!C338</f>
        <v>0</v>
      </c>
      <c r="J341" s="169">
        <f>D341-'UIP Detail '!D338</f>
        <v>0</v>
      </c>
    </row>
    <row r="342" spans="7:10" ht="15" customHeight="1" x14ac:dyDescent="0.25">
      <c r="G342" s="31"/>
      <c r="I342" s="169">
        <f>C342-'UIP Detail '!C339</f>
        <v>0</v>
      </c>
      <c r="J342" s="169">
        <f>D342-'UIP Detail '!D339</f>
        <v>0</v>
      </c>
    </row>
    <row r="343" spans="7:10" ht="15" customHeight="1" x14ac:dyDescent="0.25">
      <c r="G343" s="31"/>
      <c r="I343" s="169">
        <f>C343-'UIP Detail '!C340</f>
        <v>0</v>
      </c>
      <c r="J343" s="169">
        <f>D343-'UIP Detail '!D340</f>
        <v>0</v>
      </c>
    </row>
    <row r="344" spans="7:10" ht="15" customHeight="1" x14ac:dyDescent="0.25">
      <c r="G344" s="31"/>
      <c r="I344" s="169">
        <f>C344-'UIP Detail '!C341</f>
        <v>0</v>
      </c>
      <c r="J344" s="169">
        <f>D344-'UIP Detail '!D341</f>
        <v>0</v>
      </c>
    </row>
    <row r="345" spans="7:10" ht="15" customHeight="1" x14ac:dyDescent="0.25">
      <c r="G345" s="31"/>
      <c r="I345" s="169">
        <f>C345-'UIP Detail '!C342</f>
        <v>0</v>
      </c>
      <c r="J345" s="169">
        <f>D345-'UIP Detail '!D342</f>
        <v>0</v>
      </c>
    </row>
    <row r="346" spans="7:10" ht="15" customHeight="1" x14ac:dyDescent="0.25">
      <c r="G346" s="31"/>
      <c r="I346" s="169">
        <f>C346-'UIP Detail '!C343</f>
        <v>0</v>
      </c>
      <c r="J346" s="169">
        <f>D346-'UIP Detail '!D343</f>
        <v>0</v>
      </c>
    </row>
    <row r="347" spans="7:10" ht="15" customHeight="1" x14ac:dyDescent="0.25">
      <c r="G347" s="31"/>
      <c r="I347" s="169">
        <f>C347-'UIP Detail '!C344</f>
        <v>0</v>
      </c>
      <c r="J347" s="169">
        <f>D347-'UIP Detail '!D344</f>
        <v>0</v>
      </c>
    </row>
    <row r="348" spans="7:10" ht="15" customHeight="1" x14ac:dyDescent="0.25">
      <c r="G348" s="31"/>
      <c r="I348" s="169">
        <f>C348-'UIP Detail '!C345</f>
        <v>0</v>
      </c>
      <c r="J348" s="169">
        <f>D348-'UIP Detail '!D345</f>
        <v>0</v>
      </c>
    </row>
    <row r="349" spans="7:10" ht="15" customHeight="1" x14ac:dyDescent="0.25">
      <c r="G349" s="31"/>
      <c r="I349" s="169">
        <f>C349-'UIP Detail '!C346</f>
        <v>0</v>
      </c>
      <c r="J349" s="169">
        <f>D349-'UIP Detail '!D346</f>
        <v>0</v>
      </c>
    </row>
    <row r="350" spans="7:10" ht="15" customHeight="1" x14ac:dyDescent="0.25">
      <c r="G350" s="31"/>
      <c r="I350" s="169">
        <f>C350-'UIP Detail '!C347</f>
        <v>0</v>
      </c>
      <c r="J350" s="169">
        <f>D350-'UIP Detail '!D347</f>
        <v>0</v>
      </c>
    </row>
    <row r="351" spans="7:10" ht="15" customHeight="1" x14ac:dyDescent="0.25">
      <c r="G351" s="31"/>
      <c r="I351" s="169">
        <f>C351-'UIP Detail '!C348</f>
        <v>0</v>
      </c>
      <c r="J351" s="169">
        <f>D351-'UIP Detail '!D348</f>
        <v>0</v>
      </c>
    </row>
    <row r="352" spans="7:10" ht="15" customHeight="1" x14ac:dyDescent="0.25">
      <c r="G352" s="31"/>
      <c r="I352" s="169">
        <f>C352-'UIP Detail '!C349</f>
        <v>0</v>
      </c>
      <c r="J352" s="169">
        <f>D352-'UIP Detail '!D349</f>
        <v>0</v>
      </c>
    </row>
    <row r="353" spans="7:10" ht="15" customHeight="1" x14ac:dyDescent="0.25">
      <c r="G353" s="31"/>
      <c r="I353" s="169">
        <f>C353-'UIP Detail '!C350</f>
        <v>0</v>
      </c>
      <c r="J353" s="169">
        <f>D353-'UIP Detail '!D350</f>
        <v>0</v>
      </c>
    </row>
    <row r="354" spans="7:10" ht="15" customHeight="1" x14ac:dyDescent="0.25">
      <c r="G354" s="31"/>
      <c r="I354" s="169">
        <f>C354-'UIP Detail '!C351</f>
        <v>0</v>
      </c>
      <c r="J354" s="169">
        <f>D354-'UIP Detail '!D351</f>
        <v>0</v>
      </c>
    </row>
    <row r="355" spans="7:10" ht="15" customHeight="1" x14ac:dyDescent="0.25">
      <c r="G355" s="31"/>
      <c r="I355" s="169">
        <f>C355-'UIP Detail '!C352</f>
        <v>0</v>
      </c>
      <c r="J355" s="169">
        <f>D355-'UIP Detail '!D352</f>
        <v>0</v>
      </c>
    </row>
    <row r="356" spans="7:10" ht="15" customHeight="1" x14ac:dyDescent="0.25">
      <c r="G356" s="31"/>
      <c r="I356" s="169">
        <f>C356-'UIP Detail '!C353</f>
        <v>0</v>
      </c>
      <c r="J356" s="169">
        <f>D356-'UIP Detail '!D353</f>
        <v>0</v>
      </c>
    </row>
    <row r="357" spans="7:10" ht="15" customHeight="1" x14ac:dyDescent="0.25">
      <c r="G357" s="31"/>
      <c r="I357" s="169">
        <f>C357-'UIP Detail '!C354</f>
        <v>0</v>
      </c>
      <c r="J357" s="169">
        <f>D357-'UIP Detail '!D354</f>
        <v>0</v>
      </c>
    </row>
    <row r="358" spans="7:10" ht="15" customHeight="1" x14ac:dyDescent="0.25">
      <c r="G358" s="31"/>
      <c r="I358" s="169">
        <f>C358-'UIP Detail '!C355</f>
        <v>0</v>
      </c>
      <c r="J358" s="169">
        <f>D358-'UIP Detail '!D355</f>
        <v>0</v>
      </c>
    </row>
    <row r="359" spans="7:10" ht="15" customHeight="1" x14ac:dyDescent="0.25">
      <c r="G359" s="31"/>
      <c r="I359" s="169">
        <f>C359-'UIP Detail '!C356</f>
        <v>0</v>
      </c>
      <c r="J359" s="169">
        <f>D359-'UIP Detail '!D356</f>
        <v>0</v>
      </c>
    </row>
    <row r="360" spans="7:10" ht="15" customHeight="1" x14ac:dyDescent="0.25">
      <c r="G360" s="31"/>
      <c r="I360" s="169">
        <f>C360-'UIP Detail '!C357</f>
        <v>0</v>
      </c>
      <c r="J360" s="169">
        <f>D360-'UIP Detail '!D357</f>
        <v>0</v>
      </c>
    </row>
    <row r="361" spans="7:10" ht="15" customHeight="1" x14ac:dyDescent="0.25">
      <c r="G361" s="31"/>
      <c r="I361" s="169">
        <f>C361-'UIP Detail '!C358</f>
        <v>0</v>
      </c>
      <c r="J361" s="169">
        <f>D361-'UIP Detail '!D358</f>
        <v>0</v>
      </c>
    </row>
    <row r="362" spans="7:10" ht="15" customHeight="1" x14ac:dyDescent="0.25">
      <c r="G362" s="31"/>
      <c r="I362" s="169">
        <f>C362-'UIP Detail '!C359</f>
        <v>0</v>
      </c>
      <c r="J362" s="169">
        <f>D362-'UIP Detail '!D359</f>
        <v>0</v>
      </c>
    </row>
    <row r="363" spans="7:10" ht="15" customHeight="1" x14ac:dyDescent="0.25">
      <c r="G363" s="31"/>
      <c r="I363" s="169">
        <f>C363-'UIP Detail '!C360</f>
        <v>0</v>
      </c>
      <c r="J363" s="169">
        <f>D363-'UIP Detail '!D360</f>
        <v>0</v>
      </c>
    </row>
    <row r="364" spans="7:10" ht="15" customHeight="1" x14ac:dyDescent="0.25">
      <c r="G364" s="31"/>
      <c r="I364" s="169">
        <f>C364-'UIP Detail '!C361</f>
        <v>0</v>
      </c>
      <c r="J364" s="169">
        <f>D364-'UIP Detail '!D361</f>
        <v>0</v>
      </c>
    </row>
    <row r="365" spans="7:10" ht="15" customHeight="1" x14ac:dyDescent="0.25">
      <c r="G365" s="31"/>
      <c r="I365" s="169">
        <f>C365-'UIP Detail '!C362</f>
        <v>0</v>
      </c>
      <c r="J365" s="169">
        <f>D365-'UIP Detail '!D362</f>
        <v>0</v>
      </c>
    </row>
    <row r="366" spans="7:10" ht="15" customHeight="1" x14ac:dyDescent="0.25">
      <c r="G366" s="31"/>
      <c r="I366" s="169">
        <f>C366-'UIP Detail '!C363</f>
        <v>0</v>
      </c>
      <c r="J366" s="169">
        <f>D366-'UIP Detail '!D363</f>
        <v>0</v>
      </c>
    </row>
    <row r="367" spans="7:10" ht="15" customHeight="1" x14ac:dyDescent="0.25">
      <c r="G367" s="31"/>
      <c r="I367" s="169">
        <f>C367-'UIP Detail '!C364</f>
        <v>0</v>
      </c>
      <c r="J367" s="169">
        <f>D367-'UIP Detail '!D364</f>
        <v>0</v>
      </c>
    </row>
    <row r="368" spans="7:10" ht="15" customHeight="1" x14ac:dyDescent="0.25">
      <c r="G368" s="31"/>
      <c r="I368" s="169">
        <f>C368-'UIP Detail '!C365</f>
        <v>0</v>
      </c>
      <c r="J368" s="169">
        <f>D368-'UIP Detail '!D365</f>
        <v>0</v>
      </c>
    </row>
    <row r="369" spans="7:10" ht="15" customHeight="1" x14ac:dyDescent="0.25">
      <c r="G369" s="31"/>
      <c r="I369" s="169">
        <f>C369-'UIP Detail '!C366</f>
        <v>0</v>
      </c>
      <c r="J369" s="169">
        <f>D369-'UIP Detail '!D366</f>
        <v>0</v>
      </c>
    </row>
    <row r="370" spans="7:10" ht="15" customHeight="1" x14ac:dyDescent="0.25">
      <c r="G370" s="31"/>
      <c r="I370" s="169">
        <f>C370-'UIP Detail '!C367</f>
        <v>0</v>
      </c>
      <c r="J370" s="169">
        <f>D370-'UIP Detail '!D367</f>
        <v>0</v>
      </c>
    </row>
    <row r="371" spans="7:10" ht="15" customHeight="1" x14ac:dyDescent="0.25">
      <c r="G371" s="31"/>
      <c r="I371" s="169">
        <f>C371-'UIP Detail '!C368</f>
        <v>0</v>
      </c>
      <c r="J371" s="169">
        <f>D371-'UIP Detail '!D368</f>
        <v>0</v>
      </c>
    </row>
    <row r="372" spans="7:10" ht="15" customHeight="1" x14ac:dyDescent="0.25">
      <c r="G372" s="31"/>
      <c r="I372" s="169">
        <f>C372-'UIP Detail '!C369</f>
        <v>0</v>
      </c>
      <c r="J372" s="169">
        <f>D372-'UIP Detail '!D369</f>
        <v>0</v>
      </c>
    </row>
    <row r="373" spans="7:10" ht="15" customHeight="1" x14ac:dyDescent="0.25">
      <c r="G373" s="31"/>
      <c r="I373" s="169">
        <f>C373-'UIP Detail '!C370</f>
        <v>0</v>
      </c>
      <c r="J373" s="169">
        <f>D373-'UIP Detail '!D370</f>
        <v>0</v>
      </c>
    </row>
    <row r="374" spans="7:10" ht="15" customHeight="1" x14ac:dyDescent="0.25">
      <c r="G374" s="31"/>
      <c r="I374" s="169">
        <f>C374-'UIP Detail '!C371</f>
        <v>0</v>
      </c>
      <c r="J374" s="169">
        <f>D374-'UIP Detail '!D371</f>
        <v>0</v>
      </c>
    </row>
    <row r="375" spans="7:10" ht="15" customHeight="1" x14ac:dyDescent="0.25">
      <c r="G375" s="31"/>
      <c r="I375" s="169">
        <f>C375-'UIP Detail '!C372</f>
        <v>0</v>
      </c>
      <c r="J375" s="169">
        <f>D375-'UIP Detail '!D372</f>
        <v>0</v>
      </c>
    </row>
    <row r="376" spans="7:10" ht="15" customHeight="1" x14ac:dyDescent="0.25">
      <c r="G376" s="31"/>
      <c r="I376" s="169">
        <f>C376-'UIP Detail '!C373</f>
        <v>0</v>
      </c>
      <c r="J376" s="169">
        <f>D376-'UIP Detail '!D373</f>
        <v>0</v>
      </c>
    </row>
    <row r="377" spans="7:10" ht="15" customHeight="1" x14ac:dyDescent="0.25">
      <c r="G377" s="31"/>
      <c r="I377" s="169">
        <f>C377-'UIP Detail '!C374</f>
        <v>0</v>
      </c>
      <c r="J377" s="169">
        <f>D377-'UIP Detail '!D374</f>
        <v>0</v>
      </c>
    </row>
    <row r="378" spans="7:10" ht="15" customHeight="1" x14ac:dyDescent="0.25">
      <c r="G378" s="31"/>
      <c r="I378" s="169">
        <f>C378-'UIP Detail '!C375</f>
        <v>0</v>
      </c>
      <c r="J378" s="169">
        <f>D378-'UIP Detail '!D375</f>
        <v>0</v>
      </c>
    </row>
    <row r="379" spans="7:10" ht="15" customHeight="1" x14ac:dyDescent="0.25">
      <c r="G379" s="31"/>
      <c r="I379" s="169">
        <f>C379-'UIP Detail '!C376</f>
        <v>0</v>
      </c>
      <c r="J379" s="169">
        <f>D379-'UIP Detail '!D376</f>
        <v>0</v>
      </c>
    </row>
    <row r="380" spans="7:10" ht="15" customHeight="1" x14ac:dyDescent="0.25">
      <c r="G380" s="31"/>
      <c r="I380" s="169">
        <f>C380-'UIP Detail '!C377</f>
        <v>0</v>
      </c>
      <c r="J380" s="169">
        <f>D380-'UIP Detail '!D377</f>
        <v>0</v>
      </c>
    </row>
    <row r="381" spans="7:10" ht="15" customHeight="1" x14ac:dyDescent="0.25">
      <c r="G381" s="31"/>
      <c r="I381" s="169">
        <f>C381-'UIP Detail '!C378</f>
        <v>0</v>
      </c>
      <c r="J381" s="169">
        <f>D381-'UIP Detail '!D378</f>
        <v>0</v>
      </c>
    </row>
    <row r="382" spans="7:10" ht="15" customHeight="1" x14ac:dyDescent="0.25">
      <c r="G382" s="31"/>
      <c r="I382" s="169">
        <f>C382-'UIP Detail '!C379</f>
        <v>0</v>
      </c>
      <c r="J382" s="169">
        <f>D382-'UIP Detail '!D379</f>
        <v>0</v>
      </c>
    </row>
    <row r="383" spans="7:10" ht="15" customHeight="1" x14ac:dyDescent="0.25">
      <c r="G383" s="31"/>
      <c r="I383" s="169">
        <f>C383-'UIP Detail '!C380</f>
        <v>0</v>
      </c>
      <c r="J383" s="169">
        <f>D383-'UIP Detail '!D380</f>
        <v>0</v>
      </c>
    </row>
    <row r="384" spans="7:10" ht="15" customHeight="1" x14ac:dyDescent="0.25">
      <c r="G384" s="31"/>
      <c r="I384" s="169">
        <f>C384-'UIP Detail '!C381</f>
        <v>0</v>
      </c>
      <c r="J384" s="169">
        <f>D384-'UIP Detail '!D381</f>
        <v>0</v>
      </c>
    </row>
    <row r="385" spans="7:10" ht="15" customHeight="1" x14ac:dyDescent="0.25">
      <c r="G385" s="31"/>
      <c r="I385" s="169">
        <f>C385-'UIP Detail '!C382</f>
        <v>0</v>
      </c>
      <c r="J385" s="169">
        <f>D385-'UIP Detail '!D382</f>
        <v>0</v>
      </c>
    </row>
    <row r="386" spans="7:10" ht="15" customHeight="1" x14ac:dyDescent="0.25">
      <c r="G386" s="31"/>
      <c r="I386" s="169">
        <f>C386-'UIP Detail '!C383</f>
        <v>0</v>
      </c>
      <c r="J386" s="169">
        <f>D386-'UIP Detail '!D383</f>
        <v>0</v>
      </c>
    </row>
    <row r="387" spans="7:10" ht="15" customHeight="1" x14ac:dyDescent="0.25">
      <c r="G387" s="31"/>
      <c r="I387" s="169">
        <f>C387-'UIP Detail '!C384</f>
        <v>0</v>
      </c>
      <c r="J387" s="169">
        <f>D387-'UIP Detail '!D384</f>
        <v>0</v>
      </c>
    </row>
    <row r="388" spans="7:10" ht="15" customHeight="1" x14ac:dyDescent="0.25">
      <c r="G388" s="31"/>
      <c r="I388" s="169">
        <f>C388-'UIP Detail '!C385</f>
        <v>0</v>
      </c>
      <c r="J388" s="169">
        <f>D388-'UIP Detail '!D385</f>
        <v>0</v>
      </c>
    </row>
    <row r="389" spans="7:10" ht="15" customHeight="1" x14ac:dyDescent="0.25">
      <c r="G389" s="31"/>
      <c r="I389" s="169">
        <f>C389-'UIP Detail '!C386</f>
        <v>0</v>
      </c>
      <c r="J389" s="169">
        <f>D389-'UIP Detail '!D386</f>
        <v>0</v>
      </c>
    </row>
    <row r="390" spans="7:10" ht="15" customHeight="1" x14ac:dyDescent="0.25">
      <c r="G390" s="31"/>
      <c r="I390" s="169">
        <f>C390-'UIP Detail '!C387</f>
        <v>0</v>
      </c>
      <c r="J390" s="169">
        <f>D390-'UIP Detail '!D387</f>
        <v>0</v>
      </c>
    </row>
    <row r="391" spans="7:10" ht="15" customHeight="1" x14ac:dyDescent="0.25">
      <c r="G391" s="31"/>
      <c r="I391" s="169">
        <f>C391-'UIP Detail '!C388</f>
        <v>0</v>
      </c>
      <c r="J391" s="169">
        <f>D391-'UIP Detail '!D388</f>
        <v>0</v>
      </c>
    </row>
    <row r="392" spans="7:10" ht="15" customHeight="1" x14ac:dyDescent="0.25">
      <c r="G392" s="31"/>
      <c r="I392" s="169">
        <f>C392-'UIP Detail '!C389</f>
        <v>0</v>
      </c>
      <c r="J392" s="169">
        <f>D392-'UIP Detail '!D389</f>
        <v>0</v>
      </c>
    </row>
    <row r="393" spans="7:10" ht="15" customHeight="1" x14ac:dyDescent="0.25">
      <c r="G393" s="31"/>
      <c r="I393" s="169">
        <f>C393-'UIP Detail '!C390</f>
        <v>0</v>
      </c>
      <c r="J393" s="169">
        <f>D393-'UIP Detail '!D390</f>
        <v>0</v>
      </c>
    </row>
    <row r="394" spans="7:10" ht="15" customHeight="1" x14ac:dyDescent="0.25">
      <c r="G394" s="31"/>
      <c r="I394" s="169">
        <f>C394-'UIP Detail '!C391</f>
        <v>0</v>
      </c>
      <c r="J394" s="169">
        <f>D394-'UIP Detail '!D391</f>
        <v>0</v>
      </c>
    </row>
    <row r="395" spans="7:10" ht="15" customHeight="1" x14ac:dyDescent="0.25">
      <c r="G395" s="31"/>
      <c r="I395" s="169">
        <f>C395-'UIP Detail '!C392</f>
        <v>0</v>
      </c>
      <c r="J395" s="169">
        <f>D395-'UIP Detail '!D392</f>
        <v>0</v>
      </c>
    </row>
    <row r="396" spans="7:10" ht="15" customHeight="1" x14ac:dyDescent="0.25">
      <c r="G396" s="31"/>
      <c r="I396" s="169">
        <f>C396-'UIP Detail '!C393</f>
        <v>0</v>
      </c>
      <c r="J396" s="169">
        <f>D396-'UIP Detail '!D393</f>
        <v>0</v>
      </c>
    </row>
    <row r="397" spans="7:10" ht="15" customHeight="1" x14ac:dyDescent="0.25">
      <c r="G397" s="31"/>
      <c r="I397" s="169">
        <f>C397-'UIP Detail '!C394</f>
        <v>0</v>
      </c>
      <c r="J397" s="169">
        <f>D397-'UIP Detail '!D394</f>
        <v>0</v>
      </c>
    </row>
    <row r="398" spans="7:10" ht="15" customHeight="1" x14ac:dyDescent="0.25">
      <c r="G398" s="31"/>
      <c r="I398" s="169">
        <f>C398-'UIP Detail '!C395</f>
        <v>0</v>
      </c>
      <c r="J398" s="169">
        <f>D398-'UIP Detail '!D395</f>
        <v>0</v>
      </c>
    </row>
    <row r="399" spans="7:10" ht="15" customHeight="1" x14ac:dyDescent="0.25">
      <c r="G399" s="31"/>
      <c r="I399" s="169">
        <f>C399-'UIP Detail '!C396</f>
        <v>0</v>
      </c>
      <c r="J399" s="169">
        <f>D399-'UIP Detail '!D396</f>
        <v>0</v>
      </c>
    </row>
    <row r="400" spans="7:10" ht="15" customHeight="1" x14ac:dyDescent="0.25">
      <c r="G400" s="31"/>
      <c r="I400" s="169">
        <f>C400-'UIP Detail '!C397</f>
        <v>0</v>
      </c>
      <c r="J400" s="169">
        <f>D400-'UIP Detail '!D397</f>
        <v>0</v>
      </c>
    </row>
    <row r="401" spans="7:10" ht="15" customHeight="1" x14ac:dyDescent="0.25">
      <c r="G401" s="31"/>
      <c r="I401" s="169">
        <f>C401-'UIP Detail '!C398</f>
        <v>0</v>
      </c>
      <c r="J401" s="169">
        <f>D401-'UIP Detail '!D398</f>
        <v>0</v>
      </c>
    </row>
    <row r="402" spans="7:10" ht="15" customHeight="1" x14ac:dyDescent="0.25">
      <c r="G402" s="31"/>
      <c r="I402" s="169">
        <f>C402-'UIP Detail '!C399</f>
        <v>0</v>
      </c>
      <c r="J402" s="169">
        <f>D402-'UIP Detail '!D399</f>
        <v>0</v>
      </c>
    </row>
    <row r="403" spans="7:10" ht="15" customHeight="1" x14ac:dyDescent="0.25">
      <c r="G403" s="31"/>
      <c r="I403" s="169">
        <f>C403-'UIP Detail '!C400</f>
        <v>0</v>
      </c>
      <c r="J403" s="169">
        <f>D403-'UIP Detail '!D400</f>
        <v>0</v>
      </c>
    </row>
    <row r="404" spans="7:10" ht="15" customHeight="1" x14ac:dyDescent="0.25">
      <c r="G404" s="31"/>
      <c r="I404" s="169">
        <f>C404-'UIP Detail '!C401</f>
        <v>0</v>
      </c>
      <c r="J404" s="169">
        <f>D404-'UIP Detail '!D401</f>
        <v>0</v>
      </c>
    </row>
    <row r="405" spans="7:10" ht="15" customHeight="1" x14ac:dyDescent="0.25">
      <c r="G405" s="31"/>
      <c r="I405" s="169">
        <f>C405-'UIP Detail '!C402</f>
        <v>0</v>
      </c>
      <c r="J405" s="169">
        <f>D405-'UIP Detail '!D402</f>
        <v>0</v>
      </c>
    </row>
    <row r="406" spans="7:10" ht="15" customHeight="1" x14ac:dyDescent="0.25">
      <c r="G406" s="31"/>
      <c r="I406" s="169">
        <f>C406-'UIP Detail '!C403</f>
        <v>0</v>
      </c>
      <c r="J406" s="169">
        <f>D406-'UIP Detail '!D403</f>
        <v>0</v>
      </c>
    </row>
    <row r="407" spans="7:10" ht="15" customHeight="1" x14ac:dyDescent="0.25">
      <c r="G407" s="31"/>
      <c r="I407" s="169">
        <f>C407-'UIP Detail '!C404</f>
        <v>0</v>
      </c>
      <c r="J407" s="169">
        <f>D407-'UIP Detail '!D404</f>
        <v>0</v>
      </c>
    </row>
    <row r="408" spans="7:10" ht="15" customHeight="1" x14ac:dyDescent="0.25">
      <c r="I408" s="169">
        <f>C408-'UIP Detail '!C405</f>
        <v>0</v>
      </c>
      <c r="J408" s="169">
        <f>D408-'UIP Detail '!D405</f>
        <v>0</v>
      </c>
    </row>
  </sheetData>
  <phoneticPr fontId="21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41"/>
  <sheetViews>
    <sheetView tabSelected="1" zoomScale="115" workbookViewId="0">
      <pane ySplit="4" topLeftCell="A5" activePane="bottomLeft" state="frozen"/>
      <selection activeCell="A15" sqref="A15"/>
      <selection pane="bottomLeft" activeCell="A15" sqref="A15"/>
    </sheetView>
  </sheetViews>
  <sheetFormatPr defaultColWidth="9.109375" defaultRowHeight="15" customHeight="1" outlineLevelCol="1" x14ac:dyDescent="0.2"/>
  <cols>
    <col min="1" max="1" width="54.44140625" style="219" customWidth="1"/>
    <col min="2" max="4" width="12.88671875" style="206" customWidth="1" collapsed="1"/>
    <col min="5" max="5" width="11" style="206" hidden="1" customWidth="1" outlineLevel="1"/>
    <col min="6" max="6" width="10" style="206" hidden="1" customWidth="1" outlineLevel="1"/>
    <col min="7" max="8" width="11.44140625" style="206" hidden="1" customWidth="1" outlineLevel="1"/>
    <col min="9" max="9" width="12.88671875" style="206" customWidth="1" collapsed="1"/>
    <col min="10" max="16384" width="9.109375" style="73"/>
  </cols>
  <sheetData>
    <row r="1" spans="1:9" ht="15" customHeight="1" x14ac:dyDescent="0.25">
      <c r="A1" s="245" t="s">
        <v>409</v>
      </c>
      <c r="B1" s="245"/>
      <c r="C1" s="245"/>
      <c r="D1" s="245"/>
      <c r="E1" s="245"/>
      <c r="F1" s="245"/>
      <c r="G1" s="245"/>
      <c r="H1" s="245"/>
      <c r="I1" s="245"/>
    </row>
    <row r="2" spans="1:9" ht="11.25" customHeight="1" x14ac:dyDescent="0.25">
      <c r="A2" s="245" t="s">
        <v>458</v>
      </c>
      <c r="B2" s="245"/>
      <c r="C2" s="245"/>
      <c r="D2" s="245"/>
      <c r="E2" s="245"/>
      <c r="F2" s="245"/>
      <c r="G2" s="245"/>
      <c r="H2" s="245"/>
      <c r="I2" s="245"/>
    </row>
    <row r="3" spans="1:9" ht="12.75" customHeight="1" x14ac:dyDescent="0.25">
      <c r="A3" s="245" t="str">
        <f>Allocated!A3</f>
        <v>FOR THE MONTH ENDED FEBRUARY 28, 2015</v>
      </c>
      <c r="B3" s="245"/>
      <c r="C3" s="245"/>
      <c r="D3" s="245"/>
      <c r="E3" s="245"/>
      <c r="F3" s="245"/>
      <c r="G3" s="245"/>
      <c r="H3" s="245"/>
      <c r="I3" s="245"/>
    </row>
    <row r="4" spans="1:9" ht="11.25" customHeight="1" x14ac:dyDescent="0.25">
      <c r="A4" s="207" t="s">
        <v>276</v>
      </c>
      <c r="B4" s="208" t="s">
        <v>411</v>
      </c>
      <c r="C4" s="208" t="s">
        <v>271</v>
      </c>
      <c r="D4" s="208" t="s">
        <v>447</v>
      </c>
      <c r="E4" s="209" t="s">
        <v>669</v>
      </c>
      <c r="F4" s="209" t="s">
        <v>670</v>
      </c>
      <c r="G4" s="210" t="s">
        <v>671</v>
      </c>
      <c r="H4" s="210" t="s">
        <v>672</v>
      </c>
      <c r="I4" s="208" t="s">
        <v>70</v>
      </c>
    </row>
    <row r="5" spans="1:9" ht="15" customHeight="1" x14ac:dyDescent="0.25">
      <c r="A5" s="211" t="s">
        <v>449</v>
      </c>
      <c r="B5" s="212"/>
      <c r="C5" s="212"/>
      <c r="D5" s="212"/>
      <c r="E5" s="212"/>
      <c r="F5" s="212"/>
      <c r="G5" s="212"/>
      <c r="H5" s="212"/>
      <c r="I5" s="212"/>
    </row>
    <row r="6" spans="1:9" ht="15" customHeight="1" x14ac:dyDescent="0.2">
      <c r="A6" s="213" t="s">
        <v>128</v>
      </c>
      <c r="B6" s="212"/>
      <c r="C6" s="212"/>
      <c r="D6" s="212"/>
      <c r="E6" s="212"/>
      <c r="F6" s="212"/>
      <c r="G6" s="212"/>
      <c r="H6" s="212"/>
      <c r="I6" s="212"/>
    </row>
    <row r="7" spans="1:9" ht="15" customHeight="1" x14ac:dyDescent="0.3">
      <c r="A7" s="214" t="s">
        <v>129</v>
      </c>
      <c r="B7" s="200">
        <v>99994196.099999994</v>
      </c>
      <c r="C7" s="200">
        <v>0</v>
      </c>
      <c r="D7" s="200">
        <v>0</v>
      </c>
      <c r="E7" s="232">
        <v>0</v>
      </c>
      <c r="F7" s="232">
        <v>0</v>
      </c>
      <c r="G7" s="232">
        <v>99994196.099999994</v>
      </c>
      <c r="H7" s="232">
        <v>0</v>
      </c>
      <c r="I7" s="200">
        <f t="shared" ref="I7:I70" si="0">+H7+G7</f>
        <v>99994196.099999994</v>
      </c>
    </row>
    <row r="8" spans="1:9" ht="15" customHeight="1" x14ac:dyDescent="0.3">
      <c r="A8" s="214" t="s">
        <v>130</v>
      </c>
      <c r="B8" s="200">
        <v>88261398.019999906</v>
      </c>
      <c r="C8" s="200">
        <v>0</v>
      </c>
      <c r="D8" s="200">
        <v>0</v>
      </c>
      <c r="E8" s="232">
        <v>0</v>
      </c>
      <c r="F8" s="232">
        <v>0</v>
      </c>
      <c r="G8" s="232">
        <v>88261398.019999906</v>
      </c>
      <c r="H8" s="232">
        <v>0</v>
      </c>
      <c r="I8" s="200">
        <f t="shared" si="0"/>
        <v>88261398.019999906</v>
      </c>
    </row>
    <row r="9" spans="1:9" ht="15" customHeight="1" x14ac:dyDescent="0.3">
      <c r="A9" s="214" t="s">
        <v>131</v>
      </c>
      <c r="B9" s="200">
        <v>1715330.72</v>
      </c>
      <c r="C9" s="200">
        <v>0</v>
      </c>
      <c r="D9" s="200">
        <v>0</v>
      </c>
      <c r="E9" s="232">
        <v>0</v>
      </c>
      <c r="F9" s="232">
        <v>0</v>
      </c>
      <c r="G9" s="232">
        <v>1715330.72</v>
      </c>
      <c r="H9" s="232">
        <v>0</v>
      </c>
      <c r="I9" s="200">
        <f t="shared" si="0"/>
        <v>1715330.72</v>
      </c>
    </row>
    <row r="10" spans="1:9" ht="15" customHeight="1" x14ac:dyDescent="0.3">
      <c r="A10" s="214" t="s">
        <v>134</v>
      </c>
      <c r="B10" s="200">
        <v>0</v>
      </c>
      <c r="C10" s="200">
        <v>0</v>
      </c>
      <c r="D10" s="200">
        <v>0</v>
      </c>
      <c r="E10" s="232">
        <v>0</v>
      </c>
      <c r="F10" s="232">
        <v>0</v>
      </c>
      <c r="G10" s="232">
        <v>0</v>
      </c>
      <c r="H10" s="232">
        <v>0</v>
      </c>
      <c r="I10" s="200">
        <f t="shared" si="0"/>
        <v>0</v>
      </c>
    </row>
    <row r="11" spans="1:9" ht="15" customHeight="1" x14ac:dyDescent="0.3">
      <c r="A11" s="214" t="s">
        <v>133</v>
      </c>
      <c r="B11" s="200">
        <v>-23265176.489999902</v>
      </c>
      <c r="C11" s="200">
        <v>0</v>
      </c>
      <c r="D11" s="200">
        <v>0</v>
      </c>
      <c r="E11" s="232">
        <v>0</v>
      </c>
      <c r="F11" s="232">
        <v>0</v>
      </c>
      <c r="G11" s="232">
        <v>-23265176.489999902</v>
      </c>
      <c r="H11" s="232">
        <v>0</v>
      </c>
      <c r="I11" s="200">
        <f t="shared" si="0"/>
        <v>-23265176.489999902</v>
      </c>
    </row>
    <row r="12" spans="1:9" ht="15" customHeight="1" x14ac:dyDescent="0.3">
      <c r="A12" s="214" t="s">
        <v>132</v>
      </c>
      <c r="B12" s="200">
        <v>498078.08999999898</v>
      </c>
      <c r="C12" s="200">
        <v>0</v>
      </c>
      <c r="D12" s="200">
        <v>0</v>
      </c>
      <c r="E12" s="232">
        <v>0</v>
      </c>
      <c r="F12" s="232">
        <v>0</v>
      </c>
      <c r="G12" s="232">
        <v>498078.08999999898</v>
      </c>
      <c r="H12" s="232">
        <v>0</v>
      </c>
      <c r="I12" s="200">
        <f t="shared" si="0"/>
        <v>498078.08999999898</v>
      </c>
    </row>
    <row r="13" spans="1:9" ht="15" customHeight="1" x14ac:dyDescent="0.3">
      <c r="A13" s="214" t="s">
        <v>135</v>
      </c>
      <c r="B13" s="200">
        <v>0</v>
      </c>
      <c r="C13" s="200">
        <v>66888761.25</v>
      </c>
      <c r="D13" s="200">
        <v>0</v>
      </c>
      <c r="E13" s="232">
        <v>0</v>
      </c>
      <c r="F13" s="232">
        <v>0</v>
      </c>
      <c r="G13" s="232">
        <v>0</v>
      </c>
      <c r="H13" s="232">
        <v>66888761.25</v>
      </c>
      <c r="I13" s="200">
        <f t="shared" si="0"/>
        <v>66888761.25</v>
      </c>
    </row>
    <row r="14" spans="1:9" ht="12" customHeight="1" x14ac:dyDescent="0.3">
      <c r="A14" s="214" t="s">
        <v>136</v>
      </c>
      <c r="B14" s="200">
        <v>0</v>
      </c>
      <c r="C14" s="200">
        <v>30034397.5499999</v>
      </c>
      <c r="D14" s="200">
        <v>0</v>
      </c>
      <c r="E14" s="232">
        <v>0</v>
      </c>
      <c r="F14" s="232">
        <v>0</v>
      </c>
      <c r="G14" s="232">
        <v>0</v>
      </c>
      <c r="H14" s="232">
        <v>30034397.5499999</v>
      </c>
      <c r="I14" s="200">
        <f t="shared" si="0"/>
        <v>30034397.5499999</v>
      </c>
    </row>
    <row r="15" spans="1:9" ht="15" customHeight="1" x14ac:dyDescent="0.3">
      <c r="A15" s="215" t="s">
        <v>137</v>
      </c>
      <c r="B15" s="200">
        <v>0</v>
      </c>
      <c r="C15" s="200">
        <v>1521673.38</v>
      </c>
      <c r="D15" s="200">
        <v>0</v>
      </c>
      <c r="E15" s="232">
        <v>0</v>
      </c>
      <c r="F15" s="232">
        <v>0</v>
      </c>
      <c r="G15" s="232">
        <v>0</v>
      </c>
      <c r="H15" s="232">
        <v>1521673.38</v>
      </c>
      <c r="I15" s="200">
        <f t="shared" si="0"/>
        <v>1521673.38</v>
      </c>
    </row>
    <row r="16" spans="1:9" ht="15" customHeight="1" x14ac:dyDescent="0.3">
      <c r="A16" s="214" t="s">
        <v>138</v>
      </c>
      <c r="B16" s="201">
        <v>167203826.43999901</v>
      </c>
      <c r="C16" s="201">
        <v>98444832.179999903</v>
      </c>
      <c r="D16" s="201">
        <v>0</v>
      </c>
      <c r="E16" s="237">
        <v>0</v>
      </c>
      <c r="F16" s="237">
        <v>0</v>
      </c>
      <c r="G16" s="237">
        <v>167203826.43999901</v>
      </c>
      <c r="H16" s="237">
        <v>98444832.179999903</v>
      </c>
      <c r="I16" s="201">
        <f t="shared" si="0"/>
        <v>265648658.61999893</v>
      </c>
    </row>
    <row r="17" spans="1:9" ht="12.75" customHeight="1" x14ac:dyDescent="0.25">
      <c r="A17" s="213" t="s">
        <v>139</v>
      </c>
      <c r="B17" s="200"/>
      <c r="C17" s="200"/>
      <c r="D17" s="200"/>
      <c r="E17" s="246"/>
      <c r="F17" s="246"/>
      <c r="G17" s="246"/>
      <c r="H17" s="246"/>
      <c r="I17" s="200"/>
    </row>
    <row r="18" spans="1:9" ht="15" customHeight="1" x14ac:dyDescent="0.3">
      <c r="A18" s="215" t="s">
        <v>140</v>
      </c>
      <c r="B18" s="200">
        <v>39654.620000000003</v>
      </c>
      <c r="C18" s="200">
        <v>0</v>
      </c>
      <c r="D18" s="200">
        <v>0</v>
      </c>
      <c r="E18" s="232">
        <v>0</v>
      </c>
      <c r="F18" s="232">
        <v>0</v>
      </c>
      <c r="G18" s="232">
        <v>39654.620000000003</v>
      </c>
      <c r="H18" s="232">
        <v>0</v>
      </c>
      <c r="I18" s="200">
        <f t="shared" si="0"/>
        <v>39654.620000000003</v>
      </c>
    </row>
    <row r="19" spans="1:9" ht="15" customHeight="1" x14ac:dyDescent="0.3">
      <c r="A19" s="214" t="s">
        <v>141</v>
      </c>
      <c r="B19" s="201">
        <v>39654.620000000003</v>
      </c>
      <c r="C19" s="201">
        <v>0</v>
      </c>
      <c r="D19" s="201">
        <v>0</v>
      </c>
      <c r="E19" s="237">
        <v>0</v>
      </c>
      <c r="F19" s="237">
        <v>0</v>
      </c>
      <c r="G19" s="237">
        <v>39654.620000000003</v>
      </c>
      <c r="H19" s="237">
        <v>0</v>
      </c>
      <c r="I19" s="201">
        <f t="shared" si="0"/>
        <v>39654.620000000003</v>
      </c>
    </row>
    <row r="20" spans="1:9" ht="15" customHeight="1" x14ac:dyDescent="0.25">
      <c r="A20" s="213" t="s">
        <v>142</v>
      </c>
      <c r="B20" s="200"/>
      <c r="C20" s="200"/>
      <c r="D20" s="200"/>
      <c r="E20" s="246"/>
      <c r="F20" s="246"/>
      <c r="G20" s="246"/>
      <c r="H20" s="246"/>
      <c r="I20" s="200"/>
    </row>
    <row r="21" spans="1:9" ht="15" customHeight="1" x14ac:dyDescent="0.3">
      <c r="A21" s="214" t="s">
        <v>143</v>
      </c>
      <c r="B21" s="200">
        <v>2222322.36</v>
      </c>
      <c r="C21" s="200">
        <v>0</v>
      </c>
      <c r="D21" s="200">
        <v>0</v>
      </c>
      <c r="E21" s="232">
        <v>0</v>
      </c>
      <c r="F21" s="232">
        <v>0</v>
      </c>
      <c r="G21" s="232">
        <v>2222322.36</v>
      </c>
      <c r="H21" s="232">
        <v>0</v>
      </c>
      <c r="I21" s="200">
        <f t="shared" si="0"/>
        <v>2222322.36</v>
      </c>
    </row>
    <row r="22" spans="1:9" ht="15" customHeight="1" x14ac:dyDescent="0.3">
      <c r="A22" s="215" t="s">
        <v>144</v>
      </c>
      <c r="B22" s="200">
        <v>2730622.05</v>
      </c>
      <c r="C22" s="200">
        <v>0</v>
      </c>
      <c r="D22" s="200">
        <v>0</v>
      </c>
      <c r="E22" s="232">
        <v>0</v>
      </c>
      <c r="F22" s="232">
        <v>0</v>
      </c>
      <c r="G22" s="232">
        <v>2730622.05</v>
      </c>
      <c r="H22" s="232">
        <v>0</v>
      </c>
      <c r="I22" s="200">
        <f t="shared" si="0"/>
        <v>2730622.05</v>
      </c>
    </row>
    <row r="23" spans="1:9" ht="15" customHeight="1" x14ac:dyDescent="0.3">
      <c r="A23" s="214" t="s">
        <v>145</v>
      </c>
      <c r="B23" s="201">
        <v>4952944.41</v>
      </c>
      <c r="C23" s="201">
        <v>0</v>
      </c>
      <c r="D23" s="201">
        <v>0</v>
      </c>
      <c r="E23" s="237">
        <v>0</v>
      </c>
      <c r="F23" s="237">
        <v>0</v>
      </c>
      <c r="G23" s="237">
        <v>4952944.41</v>
      </c>
      <c r="H23" s="237">
        <v>0</v>
      </c>
      <c r="I23" s="201">
        <f t="shared" si="0"/>
        <v>4952944.41</v>
      </c>
    </row>
    <row r="24" spans="1:9" ht="15" customHeight="1" x14ac:dyDescent="0.25">
      <c r="A24" s="214" t="s">
        <v>146</v>
      </c>
      <c r="B24" s="200"/>
      <c r="C24" s="200"/>
      <c r="D24" s="200"/>
      <c r="E24" s="246"/>
      <c r="F24" s="246"/>
      <c r="G24" s="246"/>
      <c r="H24" s="246"/>
      <c r="I24" s="200"/>
    </row>
    <row r="25" spans="1:9" ht="15" customHeight="1" x14ac:dyDescent="0.3">
      <c r="A25" s="214" t="s">
        <v>147</v>
      </c>
      <c r="B25" s="200">
        <v>0</v>
      </c>
      <c r="C25" s="200">
        <v>0</v>
      </c>
      <c r="D25" s="200">
        <v>0</v>
      </c>
      <c r="E25" s="232">
        <v>0</v>
      </c>
      <c r="F25" s="232">
        <v>0</v>
      </c>
      <c r="G25" s="232">
        <v>0</v>
      </c>
      <c r="H25" s="232">
        <v>0</v>
      </c>
      <c r="I25" s="200">
        <f t="shared" si="0"/>
        <v>0</v>
      </c>
    </row>
    <row r="26" spans="1:9" ht="15" customHeight="1" x14ac:dyDescent="0.3">
      <c r="A26" s="214" t="s">
        <v>148</v>
      </c>
      <c r="B26" s="200">
        <v>26744.78</v>
      </c>
      <c r="C26" s="200">
        <v>0</v>
      </c>
      <c r="D26" s="200">
        <v>0</v>
      </c>
      <c r="E26" s="232">
        <v>0</v>
      </c>
      <c r="F26" s="232">
        <v>0</v>
      </c>
      <c r="G26" s="232">
        <v>26744.78</v>
      </c>
      <c r="H26" s="232">
        <v>0</v>
      </c>
      <c r="I26" s="200">
        <f t="shared" si="0"/>
        <v>26744.78</v>
      </c>
    </row>
    <row r="27" spans="1:9" ht="15" customHeight="1" x14ac:dyDescent="0.3">
      <c r="A27" s="214" t="s">
        <v>149</v>
      </c>
      <c r="B27" s="200">
        <v>1623193.27999999</v>
      </c>
      <c r="C27" s="200">
        <v>0</v>
      </c>
      <c r="D27" s="200">
        <v>0</v>
      </c>
      <c r="E27" s="232">
        <v>0</v>
      </c>
      <c r="F27" s="232">
        <v>0</v>
      </c>
      <c r="G27" s="232">
        <v>1623193.27999999</v>
      </c>
      <c r="H27" s="232">
        <v>0</v>
      </c>
      <c r="I27" s="200">
        <f t="shared" si="0"/>
        <v>1623193.27999999</v>
      </c>
    </row>
    <row r="28" spans="1:9" ht="15" customHeight="1" x14ac:dyDescent="0.3">
      <c r="A28" s="214" t="s">
        <v>150</v>
      </c>
      <c r="B28" s="200">
        <v>1498110.64</v>
      </c>
      <c r="C28" s="200">
        <v>0</v>
      </c>
      <c r="D28" s="200">
        <v>0</v>
      </c>
      <c r="E28" s="232">
        <v>0</v>
      </c>
      <c r="F28" s="232">
        <v>0</v>
      </c>
      <c r="G28" s="232">
        <v>1498110.64</v>
      </c>
      <c r="H28" s="232">
        <v>0</v>
      </c>
      <c r="I28" s="200">
        <f t="shared" si="0"/>
        <v>1498110.64</v>
      </c>
    </row>
    <row r="29" spans="1:9" ht="15" customHeight="1" x14ac:dyDescent="0.3">
      <c r="A29" s="214" t="s">
        <v>151</v>
      </c>
      <c r="B29" s="200">
        <v>12061433.84</v>
      </c>
      <c r="C29" s="200">
        <v>0</v>
      </c>
      <c r="D29" s="200">
        <v>0</v>
      </c>
      <c r="E29" s="232">
        <v>0</v>
      </c>
      <c r="F29" s="232">
        <v>0</v>
      </c>
      <c r="G29" s="232">
        <v>12061433.84</v>
      </c>
      <c r="H29" s="232">
        <v>0</v>
      </c>
      <c r="I29" s="200">
        <f t="shared" si="0"/>
        <v>12061433.84</v>
      </c>
    </row>
    <row r="30" spans="1:9" ht="15" customHeight="1" x14ac:dyDescent="0.3">
      <c r="A30" s="214" t="s">
        <v>152</v>
      </c>
      <c r="B30" s="200">
        <v>0</v>
      </c>
      <c r="C30" s="200">
        <v>-1939.04999999999</v>
      </c>
      <c r="D30" s="200">
        <v>0</v>
      </c>
      <c r="E30" s="232">
        <v>0</v>
      </c>
      <c r="F30" s="232">
        <v>0</v>
      </c>
      <c r="G30" s="232">
        <v>0</v>
      </c>
      <c r="H30" s="232">
        <v>-1939.04999999999</v>
      </c>
      <c r="I30" s="200">
        <f t="shared" si="0"/>
        <v>-1939.04999999999</v>
      </c>
    </row>
    <row r="31" spans="1:9" ht="15" customHeight="1" x14ac:dyDescent="0.3">
      <c r="A31" s="214" t="s">
        <v>153</v>
      </c>
      <c r="B31" s="200">
        <v>0</v>
      </c>
      <c r="C31" s="200">
        <v>217240.42</v>
      </c>
      <c r="D31" s="200">
        <v>0</v>
      </c>
      <c r="E31" s="232">
        <v>0</v>
      </c>
      <c r="F31" s="232">
        <v>0</v>
      </c>
      <c r="G31" s="232">
        <v>0</v>
      </c>
      <c r="H31" s="232">
        <v>217240.42</v>
      </c>
      <c r="I31" s="200">
        <f t="shared" si="0"/>
        <v>217240.42</v>
      </c>
    </row>
    <row r="32" spans="1:9" ht="15" customHeight="1" x14ac:dyDescent="0.3">
      <c r="A32" s="214" t="s">
        <v>154</v>
      </c>
      <c r="B32" s="200">
        <v>0</v>
      </c>
      <c r="C32" s="200">
        <v>81681.5</v>
      </c>
      <c r="D32" s="200">
        <v>0</v>
      </c>
      <c r="E32" s="232">
        <v>0</v>
      </c>
      <c r="F32" s="232">
        <v>0</v>
      </c>
      <c r="G32" s="232">
        <v>0</v>
      </c>
      <c r="H32" s="232">
        <v>81681.5</v>
      </c>
      <c r="I32" s="200">
        <f t="shared" si="0"/>
        <v>81681.5</v>
      </c>
    </row>
    <row r="33" spans="1:9" ht="15" customHeight="1" x14ac:dyDescent="0.3">
      <c r="A33" s="214" t="s">
        <v>155</v>
      </c>
      <c r="B33" s="200">
        <v>0</v>
      </c>
      <c r="C33" s="200">
        <v>604734.93999999994</v>
      </c>
      <c r="D33" s="200">
        <v>0</v>
      </c>
      <c r="E33" s="232">
        <v>0</v>
      </c>
      <c r="F33" s="232">
        <v>0</v>
      </c>
      <c r="G33" s="232">
        <v>0</v>
      </c>
      <c r="H33" s="232">
        <v>604734.93999999994</v>
      </c>
      <c r="I33" s="200">
        <f t="shared" si="0"/>
        <v>604734.93999999994</v>
      </c>
    </row>
    <row r="34" spans="1:9" ht="14.25" customHeight="1" x14ac:dyDescent="0.3">
      <c r="A34" s="215" t="s">
        <v>156</v>
      </c>
      <c r="B34" s="200">
        <v>0</v>
      </c>
      <c r="C34" s="200">
        <v>14434939.039999999</v>
      </c>
      <c r="D34" s="200">
        <v>0</v>
      </c>
      <c r="E34" s="232">
        <v>0</v>
      </c>
      <c r="F34" s="232">
        <v>0</v>
      </c>
      <c r="G34" s="232">
        <v>0</v>
      </c>
      <c r="H34" s="232">
        <v>14434939.039999999</v>
      </c>
      <c r="I34" s="200">
        <f t="shared" si="0"/>
        <v>14434939.039999999</v>
      </c>
    </row>
    <row r="35" spans="1:9" ht="12" customHeight="1" x14ac:dyDescent="0.3">
      <c r="A35" s="214" t="s">
        <v>157</v>
      </c>
      <c r="B35" s="201">
        <v>15209482.539999999</v>
      </c>
      <c r="C35" s="201">
        <v>15336656.85</v>
      </c>
      <c r="D35" s="201">
        <v>0</v>
      </c>
      <c r="E35" s="237">
        <v>0</v>
      </c>
      <c r="F35" s="237">
        <v>0</v>
      </c>
      <c r="G35" s="237">
        <v>15209482.539999999</v>
      </c>
      <c r="H35" s="237">
        <v>15336656.85</v>
      </c>
      <c r="I35" s="201">
        <f t="shared" si="0"/>
        <v>30546139.390000001</v>
      </c>
    </row>
    <row r="36" spans="1:9" ht="15" customHeight="1" thickBot="1" x14ac:dyDescent="0.35">
      <c r="A36" s="229" t="s">
        <v>125</v>
      </c>
      <c r="B36" s="216">
        <v>187405908.00999901</v>
      </c>
      <c r="C36" s="216">
        <v>113781489.03</v>
      </c>
      <c r="D36" s="216">
        <v>0</v>
      </c>
      <c r="E36" s="238">
        <v>0</v>
      </c>
      <c r="F36" s="238">
        <v>0</v>
      </c>
      <c r="G36" s="238">
        <v>187405908.00999901</v>
      </c>
      <c r="H36" s="238">
        <v>113781489.03</v>
      </c>
      <c r="I36" s="216">
        <f t="shared" si="0"/>
        <v>301187397.03999901</v>
      </c>
    </row>
    <row r="37" spans="1:9" ht="6" customHeight="1" thickTop="1" x14ac:dyDescent="0.25">
      <c r="A37" s="217"/>
      <c r="B37" s="203"/>
      <c r="C37" s="203"/>
      <c r="D37" s="203"/>
      <c r="E37" s="246"/>
      <c r="F37" s="246"/>
      <c r="G37" s="246"/>
      <c r="H37" s="246"/>
      <c r="I37" s="203"/>
    </row>
    <row r="38" spans="1:9" ht="12" customHeight="1" x14ac:dyDescent="0.25">
      <c r="A38" s="221" t="s">
        <v>126</v>
      </c>
      <c r="B38" s="200"/>
      <c r="C38" s="200"/>
      <c r="D38" s="200"/>
      <c r="E38" s="246"/>
      <c r="F38" s="246"/>
      <c r="G38" s="246"/>
      <c r="H38" s="246"/>
      <c r="I38" s="200"/>
    </row>
    <row r="39" spans="1:9" ht="12.75" customHeight="1" x14ac:dyDescent="0.25">
      <c r="A39" s="222" t="s">
        <v>158</v>
      </c>
      <c r="B39" s="200"/>
      <c r="C39" s="200"/>
      <c r="D39" s="200"/>
      <c r="E39" s="246"/>
      <c r="F39" s="246"/>
      <c r="G39" s="246"/>
      <c r="H39" s="246"/>
      <c r="I39" s="200"/>
    </row>
    <row r="40" spans="1:9" ht="15" customHeight="1" x14ac:dyDescent="0.3">
      <c r="A40" s="223" t="s">
        <v>159</v>
      </c>
      <c r="B40" s="200">
        <v>4667124.7</v>
      </c>
      <c r="C40" s="200">
        <v>0</v>
      </c>
      <c r="D40" s="200">
        <v>0</v>
      </c>
      <c r="E40" s="232">
        <v>0</v>
      </c>
      <c r="F40" s="232">
        <v>0</v>
      </c>
      <c r="G40" s="232">
        <v>4667124.7</v>
      </c>
      <c r="H40" s="232">
        <v>0</v>
      </c>
      <c r="I40" s="200">
        <f t="shared" si="0"/>
        <v>4667124.7</v>
      </c>
    </row>
    <row r="41" spans="1:9" ht="15" customHeight="1" x14ac:dyDescent="0.3">
      <c r="A41" s="224" t="s">
        <v>160</v>
      </c>
      <c r="B41" s="200">
        <v>6938337.1600000001</v>
      </c>
      <c r="C41" s="200">
        <v>0</v>
      </c>
      <c r="D41" s="200">
        <v>0</v>
      </c>
      <c r="E41" s="232">
        <v>0</v>
      </c>
      <c r="F41" s="232">
        <v>0</v>
      </c>
      <c r="G41" s="232">
        <v>6938337.1600000001</v>
      </c>
      <c r="H41" s="232">
        <v>0</v>
      </c>
      <c r="I41" s="200">
        <f t="shared" si="0"/>
        <v>6938337.1600000001</v>
      </c>
    </row>
    <row r="42" spans="1:9" ht="15" customHeight="1" x14ac:dyDescent="0.3">
      <c r="A42" s="223" t="s">
        <v>161</v>
      </c>
      <c r="B42" s="201">
        <v>11605461.859999999</v>
      </c>
      <c r="C42" s="201">
        <v>0</v>
      </c>
      <c r="D42" s="201">
        <v>0</v>
      </c>
      <c r="E42" s="237">
        <v>0</v>
      </c>
      <c r="F42" s="237">
        <v>0</v>
      </c>
      <c r="G42" s="237">
        <v>11605461.859999999</v>
      </c>
      <c r="H42" s="237">
        <v>0</v>
      </c>
      <c r="I42" s="201">
        <f t="shared" si="0"/>
        <v>11605461.859999999</v>
      </c>
    </row>
    <row r="43" spans="1:9" ht="15" customHeight="1" x14ac:dyDescent="0.25">
      <c r="A43" s="222" t="s">
        <v>162</v>
      </c>
      <c r="B43" s="200"/>
      <c r="C43" s="200"/>
      <c r="D43" s="200"/>
      <c r="E43" s="246"/>
      <c r="F43" s="246"/>
      <c r="G43" s="246"/>
      <c r="H43" s="246"/>
      <c r="I43" s="200"/>
    </row>
    <row r="44" spans="1:9" ht="15" customHeight="1" x14ac:dyDescent="0.3">
      <c r="A44" s="223" t="s">
        <v>163</v>
      </c>
      <c r="B44" s="200">
        <v>43551848.689999901</v>
      </c>
      <c r="C44" s="200">
        <v>0</v>
      </c>
      <c r="D44" s="200">
        <v>0</v>
      </c>
      <c r="E44" s="232">
        <v>0</v>
      </c>
      <c r="F44" s="232">
        <v>0</v>
      </c>
      <c r="G44" s="232">
        <v>43551848.689999901</v>
      </c>
      <c r="H44" s="232">
        <v>0</v>
      </c>
      <c r="I44" s="200">
        <f t="shared" si="0"/>
        <v>43551848.689999901</v>
      </c>
    </row>
    <row r="45" spans="1:9" ht="15" customHeight="1" x14ac:dyDescent="0.3">
      <c r="A45" s="223" t="s">
        <v>164</v>
      </c>
      <c r="B45" s="200">
        <v>864270.18</v>
      </c>
      <c r="C45" s="200">
        <v>0</v>
      </c>
      <c r="D45" s="200">
        <v>0</v>
      </c>
      <c r="E45" s="232">
        <v>0</v>
      </c>
      <c r="F45" s="232">
        <v>0</v>
      </c>
      <c r="G45" s="232">
        <v>864270.18</v>
      </c>
      <c r="H45" s="232">
        <v>0</v>
      </c>
      <c r="I45" s="200">
        <f t="shared" si="0"/>
        <v>864270.18</v>
      </c>
    </row>
    <row r="46" spans="1:9" ht="15" customHeight="1" x14ac:dyDescent="0.3">
      <c r="A46" s="223" t="s">
        <v>165</v>
      </c>
      <c r="B46" s="200">
        <v>0</v>
      </c>
      <c r="C46" s="200">
        <v>28011635.509999901</v>
      </c>
      <c r="D46" s="200">
        <v>0</v>
      </c>
      <c r="E46" s="232">
        <v>0</v>
      </c>
      <c r="F46" s="232">
        <v>0</v>
      </c>
      <c r="G46" s="232">
        <v>0</v>
      </c>
      <c r="H46" s="232">
        <v>28011635.509999901</v>
      </c>
      <c r="I46" s="200">
        <f t="shared" si="0"/>
        <v>28011635.509999901</v>
      </c>
    </row>
    <row r="47" spans="1:9" ht="12" customHeight="1" x14ac:dyDescent="0.3">
      <c r="A47" s="223" t="s">
        <v>166</v>
      </c>
      <c r="B47" s="200">
        <v>0</v>
      </c>
      <c r="C47" s="200">
        <v>55</v>
      </c>
      <c r="D47" s="200">
        <v>0</v>
      </c>
      <c r="E47" s="232">
        <v>0</v>
      </c>
      <c r="F47" s="232">
        <v>0</v>
      </c>
      <c r="G47" s="232">
        <v>0</v>
      </c>
      <c r="H47" s="232">
        <v>55</v>
      </c>
      <c r="I47" s="200">
        <f t="shared" si="0"/>
        <v>55</v>
      </c>
    </row>
    <row r="48" spans="1:9" ht="15" customHeight="1" x14ac:dyDescent="0.3">
      <c r="A48" s="223" t="s">
        <v>167</v>
      </c>
      <c r="B48" s="200">
        <v>0</v>
      </c>
      <c r="C48" s="200">
        <v>7853895.3099999996</v>
      </c>
      <c r="D48" s="200">
        <v>0</v>
      </c>
      <c r="E48" s="232">
        <v>0</v>
      </c>
      <c r="F48" s="232">
        <v>0</v>
      </c>
      <c r="G48" s="232">
        <v>0</v>
      </c>
      <c r="H48" s="232">
        <v>7853895.3099999996</v>
      </c>
      <c r="I48" s="200">
        <f t="shared" si="0"/>
        <v>7853895.3099999996</v>
      </c>
    </row>
    <row r="49" spans="1:9" ht="15" customHeight="1" x14ac:dyDescent="0.3">
      <c r="A49" s="223" t="s">
        <v>168</v>
      </c>
      <c r="B49" s="200">
        <v>0</v>
      </c>
      <c r="C49" s="200">
        <v>13736876.34</v>
      </c>
      <c r="D49" s="200">
        <v>0</v>
      </c>
      <c r="E49" s="232">
        <v>0</v>
      </c>
      <c r="F49" s="232">
        <v>0</v>
      </c>
      <c r="G49" s="232">
        <v>0</v>
      </c>
      <c r="H49" s="232">
        <v>13736876.34</v>
      </c>
      <c r="I49" s="200">
        <f t="shared" si="0"/>
        <v>13736876.34</v>
      </c>
    </row>
    <row r="50" spans="1:9" ht="15" customHeight="1" x14ac:dyDescent="0.3">
      <c r="A50" s="224" t="s">
        <v>169</v>
      </c>
      <c r="B50" s="200">
        <v>0</v>
      </c>
      <c r="C50" s="200">
        <v>-1808211.13</v>
      </c>
      <c r="D50" s="200">
        <v>0</v>
      </c>
      <c r="E50" s="232">
        <v>0</v>
      </c>
      <c r="F50" s="232">
        <v>0</v>
      </c>
      <c r="G50" s="232">
        <v>0</v>
      </c>
      <c r="H50" s="232">
        <v>-1808211.13</v>
      </c>
      <c r="I50" s="200">
        <f t="shared" si="0"/>
        <v>-1808211.13</v>
      </c>
    </row>
    <row r="51" spans="1:9" ht="15" customHeight="1" x14ac:dyDescent="0.3">
      <c r="A51" s="223" t="s">
        <v>170</v>
      </c>
      <c r="B51" s="201">
        <v>44416118.8699999</v>
      </c>
      <c r="C51" s="201">
        <v>47794251.029999897</v>
      </c>
      <c r="D51" s="201">
        <v>0</v>
      </c>
      <c r="E51" s="237">
        <v>0</v>
      </c>
      <c r="F51" s="237">
        <v>0</v>
      </c>
      <c r="G51" s="237">
        <v>44416118.8699999</v>
      </c>
      <c r="H51" s="237">
        <v>47794251.029999897</v>
      </c>
      <c r="I51" s="201">
        <f t="shared" si="0"/>
        <v>92210369.899999797</v>
      </c>
    </row>
    <row r="52" spans="1:9" ht="13.5" customHeight="1" x14ac:dyDescent="0.25">
      <c r="A52" s="222" t="s">
        <v>171</v>
      </c>
      <c r="B52" s="200"/>
      <c r="C52" s="200"/>
      <c r="D52" s="200"/>
      <c r="E52" s="246"/>
      <c r="F52" s="246"/>
      <c r="G52" s="246"/>
      <c r="H52" s="246"/>
      <c r="I52" s="200"/>
    </row>
    <row r="53" spans="1:9" ht="15" customHeight="1" x14ac:dyDescent="0.3">
      <c r="A53" s="224" t="s">
        <v>172</v>
      </c>
      <c r="B53" s="200">
        <v>8605169.5299999993</v>
      </c>
      <c r="C53" s="200">
        <v>0</v>
      </c>
      <c r="D53" s="200">
        <v>0</v>
      </c>
      <c r="E53" s="232">
        <v>0</v>
      </c>
      <c r="F53" s="232">
        <v>0</v>
      </c>
      <c r="G53" s="232">
        <v>8605169.5299999993</v>
      </c>
      <c r="H53" s="232">
        <v>0</v>
      </c>
      <c r="I53" s="200">
        <f t="shared" si="0"/>
        <v>8605169.5299999993</v>
      </c>
    </row>
    <row r="54" spans="1:9" ht="15" customHeight="1" x14ac:dyDescent="0.3">
      <c r="A54" s="223" t="s">
        <v>173</v>
      </c>
      <c r="B54" s="201">
        <v>8605169.5299999993</v>
      </c>
      <c r="C54" s="201">
        <v>0</v>
      </c>
      <c r="D54" s="201">
        <v>0</v>
      </c>
      <c r="E54" s="237">
        <v>0</v>
      </c>
      <c r="F54" s="237">
        <v>0</v>
      </c>
      <c r="G54" s="237">
        <v>8605169.5299999993</v>
      </c>
      <c r="H54" s="237">
        <v>0</v>
      </c>
      <c r="I54" s="201">
        <f t="shared" si="0"/>
        <v>8605169.5299999993</v>
      </c>
    </row>
    <row r="55" spans="1:9" ht="15" customHeight="1" x14ac:dyDescent="0.25">
      <c r="A55" s="222" t="s">
        <v>174</v>
      </c>
      <c r="B55" s="200"/>
      <c r="C55" s="200"/>
      <c r="D55" s="200"/>
      <c r="E55" s="246"/>
      <c r="F55" s="246"/>
      <c r="G55" s="246"/>
      <c r="H55" s="246"/>
      <c r="I55" s="200"/>
    </row>
    <row r="56" spans="1:9" ht="15" customHeight="1" x14ac:dyDescent="0.3">
      <c r="A56" s="224" t="s">
        <v>175</v>
      </c>
      <c r="B56" s="204">
        <v>-13222337.1</v>
      </c>
      <c r="C56" s="204">
        <v>0</v>
      </c>
      <c r="D56" s="204">
        <v>0</v>
      </c>
      <c r="E56" s="232">
        <v>0</v>
      </c>
      <c r="F56" s="232">
        <v>0</v>
      </c>
      <c r="G56" s="232">
        <v>-13222337.1</v>
      </c>
      <c r="H56" s="232">
        <v>0</v>
      </c>
      <c r="I56" s="204">
        <f t="shared" si="0"/>
        <v>-13222337.1</v>
      </c>
    </row>
    <row r="57" spans="1:9" ht="15" customHeight="1" x14ac:dyDescent="0.3">
      <c r="A57" s="224" t="s">
        <v>176</v>
      </c>
      <c r="B57" s="200">
        <v>-13222337.1</v>
      </c>
      <c r="C57" s="200">
        <v>0</v>
      </c>
      <c r="D57" s="200">
        <v>0</v>
      </c>
      <c r="E57" s="232">
        <v>0</v>
      </c>
      <c r="F57" s="232">
        <v>0</v>
      </c>
      <c r="G57" s="232">
        <v>-13222337.1</v>
      </c>
      <c r="H57" s="232">
        <v>0</v>
      </c>
      <c r="I57" s="200">
        <f t="shared" si="0"/>
        <v>-13222337.1</v>
      </c>
    </row>
    <row r="58" spans="1:9" ht="15" customHeight="1" x14ac:dyDescent="0.3">
      <c r="A58" s="221" t="s">
        <v>127</v>
      </c>
      <c r="B58" s="202">
        <v>51404413.1599999</v>
      </c>
      <c r="C58" s="202">
        <v>47794251.029999897</v>
      </c>
      <c r="D58" s="202">
        <v>0</v>
      </c>
      <c r="E58" s="238">
        <v>0</v>
      </c>
      <c r="F58" s="238">
        <v>0</v>
      </c>
      <c r="G58" s="238">
        <v>51404413.1599999</v>
      </c>
      <c r="H58" s="238">
        <v>47794251.029999897</v>
      </c>
      <c r="I58" s="202">
        <f t="shared" si="0"/>
        <v>99198664.189999789</v>
      </c>
    </row>
    <row r="59" spans="1:9" ht="6" customHeight="1" x14ac:dyDescent="0.3">
      <c r="A59" s="224"/>
      <c r="B59" s="204"/>
      <c r="C59" s="204"/>
      <c r="D59" s="204"/>
      <c r="E59" s="239"/>
      <c r="F59" s="239"/>
      <c r="G59" s="239"/>
      <c r="H59" s="239"/>
      <c r="I59" s="204"/>
    </row>
    <row r="60" spans="1:9" ht="15" customHeight="1" thickBot="1" x14ac:dyDescent="0.35">
      <c r="A60" s="225" t="s">
        <v>497</v>
      </c>
      <c r="B60" s="205">
        <v>136001494.84999901</v>
      </c>
      <c r="C60" s="205">
        <v>65987238</v>
      </c>
      <c r="D60" s="205">
        <v>0</v>
      </c>
      <c r="E60" s="240">
        <v>0</v>
      </c>
      <c r="F60" s="240">
        <v>0</v>
      </c>
      <c r="G60" s="240">
        <v>136001494.84999901</v>
      </c>
      <c r="H60" s="240">
        <v>65987238</v>
      </c>
      <c r="I60" s="205">
        <f t="shared" si="0"/>
        <v>201988732.84999901</v>
      </c>
    </row>
    <row r="61" spans="1:9" ht="6" customHeight="1" thickTop="1" x14ac:dyDescent="0.25">
      <c r="A61" s="223"/>
      <c r="B61" s="200"/>
      <c r="C61" s="200"/>
      <c r="D61" s="200"/>
      <c r="E61" s="246"/>
      <c r="F61" s="246"/>
      <c r="G61" s="246"/>
      <c r="H61" s="246"/>
      <c r="I61" s="200">
        <f t="shared" si="0"/>
        <v>0</v>
      </c>
    </row>
    <row r="62" spans="1:9" ht="15" customHeight="1" x14ac:dyDescent="0.25">
      <c r="A62" s="221" t="s">
        <v>498</v>
      </c>
      <c r="B62" s="200"/>
      <c r="C62" s="200"/>
      <c r="D62" s="200"/>
      <c r="E62" s="246"/>
      <c r="F62" s="246"/>
      <c r="G62" s="246"/>
      <c r="H62" s="246"/>
      <c r="I62" s="200"/>
    </row>
    <row r="63" spans="1:9" ht="12.75" customHeight="1" x14ac:dyDescent="0.25">
      <c r="A63" s="223" t="s">
        <v>177</v>
      </c>
      <c r="B63" s="200"/>
      <c r="C63" s="200"/>
      <c r="D63" s="200"/>
      <c r="E63" s="246"/>
      <c r="F63" s="246"/>
      <c r="G63" s="246"/>
      <c r="H63" s="246"/>
      <c r="I63" s="200"/>
    </row>
    <row r="64" spans="1:9" ht="13.5" customHeight="1" x14ac:dyDescent="0.25">
      <c r="A64" s="222" t="s">
        <v>178</v>
      </c>
      <c r="B64" s="200"/>
      <c r="C64" s="200"/>
      <c r="D64" s="200"/>
      <c r="E64" s="246"/>
      <c r="F64" s="246"/>
      <c r="G64" s="246"/>
      <c r="H64" s="246"/>
      <c r="I64" s="200"/>
    </row>
    <row r="65" spans="1:9" ht="15" customHeight="1" x14ac:dyDescent="0.3">
      <c r="A65" s="223" t="s">
        <v>179</v>
      </c>
      <c r="B65" s="200">
        <v>162939.23000000001</v>
      </c>
      <c r="C65" s="200">
        <v>0</v>
      </c>
      <c r="D65" s="200">
        <v>0</v>
      </c>
      <c r="E65" s="232">
        <v>0</v>
      </c>
      <c r="F65" s="232">
        <v>0</v>
      </c>
      <c r="G65" s="232">
        <v>162939.23000000001</v>
      </c>
      <c r="H65" s="232">
        <v>0</v>
      </c>
      <c r="I65" s="200">
        <f t="shared" si="0"/>
        <v>162939.23000000001</v>
      </c>
    </row>
    <row r="66" spans="1:9" ht="15" customHeight="1" x14ac:dyDescent="0.3">
      <c r="A66" s="223" t="s">
        <v>180</v>
      </c>
      <c r="B66" s="200">
        <v>707273.41999999899</v>
      </c>
      <c r="C66" s="200">
        <v>0</v>
      </c>
      <c r="D66" s="200">
        <v>0</v>
      </c>
      <c r="E66" s="232">
        <v>0</v>
      </c>
      <c r="F66" s="232">
        <v>0</v>
      </c>
      <c r="G66" s="232">
        <v>707273.41999999899</v>
      </c>
      <c r="H66" s="232">
        <v>0</v>
      </c>
      <c r="I66" s="200">
        <f t="shared" si="0"/>
        <v>707273.41999999899</v>
      </c>
    </row>
    <row r="67" spans="1:9" ht="15" customHeight="1" x14ac:dyDescent="0.3">
      <c r="A67" s="223" t="s">
        <v>181</v>
      </c>
      <c r="B67" s="200">
        <v>107653.5</v>
      </c>
      <c r="C67" s="200">
        <v>0</v>
      </c>
      <c r="D67" s="200">
        <v>0</v>
      </c>
      <c r="E67" s="232">
        <v>0</v>
      </c>
      <c r="F67" s="232">
        <v>0</v>
      </c>
      <c r="G67" s="232">
        <v>107653.5</v>
      </c>
      <c r="H67" s="232">
        <v>0</v>
      </c>
      <c r="I67" s="200">
        <f t="shared" si="0"/>
        <v>107653.5</v>
      </c>
    </row>
    <row r="68" spans="1:9" ht="15" customHeight="1" x14ac:dyDescent="0.3">
      <c r="A68" s="223" t="s">
        <v>182</v>
      </c>
      <c r="B68" s="200">
        <v>733464.16</v>
      </c>
      <c r="C68" s="200">
        <v>0</v>
      </c>
      <c r="D68" s="200">
        <v>0</v>
      </c>
      <c r="E68" s="232">
        <v>0</v>
      </c>
      <c r="F68" s="232">
        <v>0</v>
      </c>
      <c r="G68" s="232">
        <v>733464.16</v>
      </c>
      <c r="H68" s="232">
        <v>0</v>
      </c>
      <c r="I68" s="200">
        <f t="shared" si="0"/>
        <v>733464.16</v>
      </c>
    </row>
    <row r="69" spans="1:9" ht="15" customHeight="1" x14ac:dyDescent="0.3">
      <c r="A69" s="223" t="s">
        <v>183</v>
      </c>
      <c r="B69" s="200">
        <v>1771.82</v>
      </c>
      <c r="C69" s="200">
        <v>0</v>
      </c>
      <c r="D69" s="200">
        <v>0</v>
      </c>
      <c r="E69" s="232">
        <v>0</v>
      </c>
      <c r="F69" s="232">
        <v>0</v>
      </c>
      <c r="G69" s="232">
        <v>1771.82</v>
      </c>
      <c r="H69" s="232">
        <v>0</v>
      </c>
      <c r="I69" s="200">
        <f t="shared" si="0"/>
        <v>1771.82</v>
      </c>
    </row>
    <row r="70" spans="1:9" ht="15" customHeight="1" x14ac:dyDescent="0.3">
      <c r="A70" s="223" t="s">
        <v>184</v>
      </c>
      <c r="B70" s="200">
        <v>175978.99</v>
      </c>
      <c r="C70" s="200">
        <v>0</v>
      </c>
      <c r="D70" s="200">
        <v>0</v>
      </c>
      <c r="E70" s="232">
        <v>0</v>
      </c>
      <c r="F70" s="232">
        <v>0</v>
      </c>
      <c r="G70" s="232">
        <v>175978.99</v>
      </c>
      <c r="H70" s="232">
        <v>0</v>
      </c>
      <c r="I70" s="200">
        <f t="shared" si="0"/>
        <v>175978.99</v>
      </c>
    </row>
    <row r="71" spans="1:9" ht="15" customHeight="1" x14ac:dyDescent="0.3">
      <c r="A71" s="223" t="s">
        <v>185</v>
      </c>
      <c r="B71" s="200">
        <v>313869.82</v>
      </c>
      <c r="C71" s="200">
        <v>0</v>
      </c>
      <c r="D71" s="200">
        <v>0</v>
      </c>
      <c r="E71" s="232">
        <v>0</v>
      </c>
      <c r="F71" s="232">
        <v>0</v>
      </c>
      <c r="G71" s="232">
        <v>313869.82</v>
      </c>
      <c r="H71" s="232">
        <v>0</v>
      </c>
      <c r="I71" s="200">
        <f t="shared" ref="I71:I133" si="1">+H71+G71</f>
        <v>313869.82</v>
      </c>
    </row>
    <row r="72" spans="1:9" ht="15" customHeight="1" x14ac:dyDescent="0.3">
      <c r="A72" s="223" t="s">
        <v>186</v>
      </c>
      <c r="B72" s="200">
        <v>865245.72</v>
      </c>
      <c r="C72" s="200">
        <v>0</v>
      </c>
      <c r="D72" s="200">
        <v>0</v>
      </c>
      <c r="E72" s="232">
        <v>0</v>
      </c>
      <c r="F72" s="232">
        <v>0</v>
      </c>
      <c r="G72" s="232">
        <v>865245.72</v>
      </c>
      <c r="H72" s="232">
        <v>0</v>
      </c>
      <c r="I72" s="200">
        <f t="shared" si="1"/>
        <v>865245.72</v>
      </c>
    </row>
    <row r="73" spans="1:9" ht="15" customHeight="1" x14ac:dyDescent="0.3">
      <c r="A73" s="223" t="s">
        <v>187</v>
      </c>
      <c r="B73" s="200">
        <v>241650.27</v>
      </c>
      <c r="C73" s="200">
        <v>0</v>
      </c>
      <c r="D73" s="200">
        <v>0</v>
      </c>
      <c r="E73" s="232">
        <v>0</v>
      </c>
      <c r="F73" s="232">
        <v>0</v>
      </c>
      <c r="G73" s="232">
        <v>241650.27</v>
      </c>
      <c r="H73" s="232">
        <v>0</v>
      </c>
      <c r="I73" s="200">
        <f t="shared" si="1"/>
        <v>241650.27</v>
      </c>
    </row>
    <row r="74" spans="1:9" ht="15" customHeight="1" x14ac:dyDescent="0.3">
      <c r="A74" s="223" t="s">
        <v>188</v>
      </c>
      <c r="B74" s="200">
        <v>210990.9</v>
      </c>
      <c r="C74" s="200">
        <v>0</v>
      </c>
      <c r="D74" s="200">
        <v>0</v>
      </c>
      <c r="E74" s="232">
        <v>0</v>
      </c>
      <c r="F74" s="232">
        <v>0</v>
      </c>
      <c r="G74" s="232">
        <v>210990.9</v>
      </c>
      <c r="H74" s="232">
        <v>0</v>
      </c>
      <c r="I74" s="200">
        <f t="shared" si="1"/>
        <v>210990.9</v>
      </c>
    </row>
    <row r="75" spans="1:9" ht="15" customHeight="1" x14ac:dyDescent="0.3">
      <c r="A75" s="223" t="s">
        <v>189</v>
      </c>
      <c r="B75" s="200">
        <v>115231.98</v>
      </c>
      <c r="C75" s="200">
        <v>0</v>
      </c>
      <c r="D75" s="200">
        <v>0</v>
      </c>
      <c r="E75" s="232">
        <v>0</v>
      </c>
      <c r="F75" s="232">
        <v>0</v>
      </c>
      <c r="G75" s="232">
        <v>115231.98</v>
      </c>
      <c r="H75" s="232">
        <v>0</v>
      </c>
      <c r="I75" s="200">
        <f t="shared" si="1"/>
        <v>115231.98</v>
      </c>
    </row>
    <row r="76" spans="1:9" ht="15" customHeight="1" x14ac:dyDescent="0.3">
      <c r="A76" s="223" t="s">
        <v>190</v>
      </c>
      <c r="B76" s="200">
        <v>0</v>
      </c>
      <c r="C76" s="200">
        <v>0</v>
      </c>
      <c r="D76" s="200">
        <v>0</v>
      </c>
      <c r="E76" s="232">
        <v>0</v>
      </c>
      <c r="F76" s="232">
        <v>0</v>
      </c>
      <c r="G76" s="232">
        <v>0</v>
      </c>
      <c r="H76" s="232">
        <v>0</v>
      </c>
      <c r="I76" s="200">
        <f t="shared" si="1"/>
        <v>0</v>
      </c>
    </row>
    <row r="77" spans="1:9" ht="15" customHeight="1" x14ac:dyDescent="0.3">
      <c r="A77" s="223" t="s">
        <v>191</v>
      </c>
      <c r="B77" s="200">
        <v>242509.33</v>
      </c>
      <c r="C77" s="200">
        <v>0</v>
      </c>
      <c r="D77" s="200">
        <v>0</v>
      </c>
      <c r="E77" s="232">
        <v>0</v>
      </c>
      <c r="F77" s="232">
        <v>0</v>
      </c>
      <c r="G77" s="232">
        <v>242509.33</v>
      </c>
      <c r="H77" s="232">
        <v>0</v>
      </c>
      <c r="I77" s="200">
        <f t="shared" si="1"/>
        <v>242509.33</v>
      </c>
    </row>
    <row r="78" spans="1:9" ht="15" customHeight="1" x14ac:dyDescent="0.3">
      <c r="A78" s="223" t="s">
        <v>192</v>
      </c>
      <c r="B78" s="200">
        <v>26344.46</v>
      </c>
      <c r="C78" s="200">
        <v>0</v>
      </c>
      <c r="D78" s="200">
        <v>0</v>
      </c>
      <c r="E78" s="232">
        <v>0</v>
      </c>
      <c r="F78" s="232">
        <v>0</v>
      </c>
      <c r="G78" s="232">
        <v>26344.46</v>
      </c>
      <c r="H78" s="232">
        <v>0</v>
      </c>
      <c r="I78" s="200">
        <f t="shared" si="1"/>
        <v>26344.46</v>
      </c>
    </row>
    <row r="79" spans="1:9" ht="15" customHeight="1" x14ac:dyDescent="0.3">
      <c r="A79" s="223" t="s">
        <v>193</v>
      </c>
      <c r="B79" s="200">
        <v>189054.2</v>
      </c>
      <c r="C79" s="200">
        <v>0</v>
      </c>
      <c r="D79" s="200">
        <v>0</v>
      </c>
      <c r="E79" s="232">
        <v>0</v>
      </c>
      <c r="F79" s="232">
        <v>0</v>
      </c>
      <c r="G79" s="232">
        <v>189054.2</v>
      </c>
      <c r="H79" s="232">
        <v>0</v>
      </c>
      <c r="I79" s="200">
        <f t="shared" si="1"/>
        <v>189054.2</v>
      </c>
    </row>
    <row r="80" spans="1:9" ht="15" customHeight="1" x14ac:dyDescent="0.3">
      <c r="A80" s="223" t="s">
        <v>194</v>
      </c>
      <c r="B80" s="200">
        <v>0</v>
      </c>
      <c r="C80" s="200">
        <v>0</v>
      </c>
      <c r="D80" s="200">
        <v>0</v>
      </c>
      <c r="E80" s="232">
        <v>0</v>
      </c>
      <c r="F80" s="232">
        <v>0</v>
      </c>
      <c r="G80" s="232">
        <v>0</v>
      </c>
      <c r="H80" s="232">
        <v>0</v>
      </c>
      <c r="I80" s="200">
        <f t="shared" si="1"/>
        <v>0</v>
      </c>
    </row>
    <row r="81" spans="1:9" ht="15" customHeight="1" x14ac:dyDescent="0.3">
      <c r="A81" s="223" t="s">
        <v>195</v>
      </c>
      <c r="B81" s="200">
        <v>0</v>
      </c>
      <c r="C81" s="200">
        <v>0</v>
      </c>
      <c r="D81" s="200">
        <v>0</v>
      </c>
      <c r="E81" s="232">
        <v>0</v>
      </c>
      <c r="F81" s="232">
        <v>0</v>
      </c>
      <c r="G81" s="232">
        <v>0</v>
      </c>
      <c r="H81" s="232">
        <v>0</v>
      </c>
      <c r="I81" s="200">
        <f t="shared" si="1"/>
        <v>0</v>
      </c>
    </row>
    <row r="82" spans="1:9" ht="15" customHeight="1" x14ac:dyDescent="0.3">
      <c r="A82" s="223" t="s">
        <v>196</v>
      </c>
      <c r="B82" s="200">
        <v>14040.19</v>
      </c>
      <c r="C82" s="200">
        <v>0</v>
      </c>
      <c r="D82" s="200">
        <v>0</v>
      </c>
      <c r="E82" s="232">
        <v>0</v>
      </c>
      <c r="F82" s="232">
        <v>0</v>
      </c>
      <c r="G82" s="232">
        <v>14040.19</v>
      </c>
      <c r="H82" s="232">
        <v>0</v>
      </c>
      <c r="I82" s="200">
        <f t="shared" si="1"/>
        <v>14040.19</v>
      </c>
    </row>
    <row r="83" spans="1:9" ht="15" customHeight="1" x14ac:dyDescent="0.3">
      <c r="A83" s="223" t="s">
        <v>197</v>
      </c>
      <c r="B83" s="200">
        <v>25428.91</v>
      </c>
      <c r="C83" s="200">
        <v>0</v>
      </c>
      <c r="D83" s="200">
        <v>0</v>
      </c>
      <c r="E83" s="232">
        <v>0</v>
      </c>
      <c r="F83" s="232">
        <v>0</v>
      </c>
      <c r="G83" s="232">
        <v>25428.91</v>
      </c>
      <c r="H83" s="232">
        <v>0</v>
      </c>
      <c r="I83" s="200">
        <f t="shared" si="1"/>
        <v>25428.91</v>
      </c>
    </row>
    <row r="84" spans="1:9" ht="15" customHeight="1" x14ac:dyDescent="0.3">
      <c r="A84" s="223" t="s">
        <v>200</v>
      </c>
      <c r="B84" s="200">
        <v>79262.049999999901</v>
      </c>
      <c r="C84" s="200">
        <v>0</v>
      </c>
      <c r="D84" s="200">
        <v>0</v>
      </c>
      <c r="E84" s="232">
        <v>0</v>
      </c>
      <c r="F84" s="232">
        <v>0</v>
      </c>
      <c r="G84" s="232">
        <v>79262.049999999901</v>
      </c>
      <c r="H84" s="232">
        <v>0</v>
      </c>
      <c r="I84" s="200">
        <f t="shared" si="1"/>
        <v>79262.049999999901</v>
      </c>
    </row>
    <row r="85" spans="1:9" ht="15" customHeight="1" x14ac:dyDescent="0.3">
      <c r="A85" s="223" t="s">
        <v>201</v>
      </c>
      <c r="B85" s="200">
        <v>429353.90999999898</v>
      </c>
      <c r="C85" s="200">
        <v>0</v>
      </c>
      <c r="D85" s="200">
        <v>0</v>
      </c>
      <c r="E85" s="232">
        <v>0</v>
      </c>
      <c r="F85" s="232">
        <v>0</v>
      </c>
      <c r="G85" s="232">
        <v>429353.90999999898</v>
      </c>
      <c r="H85" s="232">
        <v>0</v>
      </c>
      <c r="I85" s="200">
        <f t="shared" si="1"/>
        <v>429353.90999999898</v>
      </c>
    </row>
    <row r="86" spans="1:9" ht="15" customHeight="1" x14ac:dyDescent="0.3">
      <c r="A86" s="223" t="s">
        <v>202</v>
      </c>
      <c r="B86" s="200">
        <v>354630.09</v>
      </c>
      <c r="C86" s="200">
        <v>0</v>
      </c>
      <c r="D86" s="200">
        <v>0</v>
      </c>
      <c r="E86" s="232">
        <v>0</v>
      </c>
      <c r="F86" s="232">
        <v>0</v>
      </c>
      <c r="G86" s="232">
        <v>354630.09</v>
      </c>
      <c r="H86" s="232">
        <v>0</v>
      </c>
      <c r="I86" s="200">
        <f t="shared" si="1"/>
        <v>354630.09</v>
      </c>
    </row>
    <row r="87" spans="1:9" ht="15" customHeight="1" x14ac:dyDescent="0.3">
      <c r="A87" s="223" t="s">
        <v>203</v>
      </c>
      <c r="B87" s="200">
        <v>809370.02</v>
      </c>
      <c r="C87" s="200">
        <v>0</v>
      </c>
      <c r="D87" s="200">
        <v>0</v>
      </c>
      <c r="E87" s="232">
        <v>0</v>
      </c>
      <c r="F87" s="232">
        <v>0</v>
      </c>
      <c r="G87" s="232">
        <v>809370.02</v>
      </c>
      <c r="H87" s="232">
        <v>0</v>
      </c>
      <c r="I87" s="200">
        <f t="shared" si="1"/>
        <v>809370.02</v>
      </c>
    </row>
    <row r="88" spans="1:9" ht="15" customHeight="1" x14ac:dyDescent="0.3">
      <c r="A88" s="223" t="s">
        <v>204</v>
      </c>
      <c r="B88" s="200">
        <v>373904.77</v>
      </c>
      <c r="C88" s="200">
        <v>0</v>
      </c>
      <c r="D88" s="200">
        <v>0</v>
      </c>
      <c r="E88" s="232">
        <v>0</v>
      </c>
      <c r="F88" s="232">
        <v>0</v>
      </c>
      <c r="G88" s="232">
        <v>373904.77</v>
      </c>
      <c r="H88" s="232">
        <v>0</v>
      </c>
      <c r="I88" s="200">
        <f t="shared" si="1"/>
        <v>373904.77</v>
      </c>
    </row>
    <row r="89" spans="1:9" ht="15" customHeight="1" x14ac:dyDescent="0.3">
      <c r="A89" s="223" t="s">
        <v>205</v>
      </c>
      <c r="B89" s="200">
        <v>539052.57999999996</v>
      </c>
      <c r="C89" s="200">
        <v>0</v>
      </c>
      <c r="D89" s="200">
        <v>0</v>
      </c>
      <c r="E89" s="232">
        <v>0</v>
      </c>
      <c r="F89" s="232">
        <v>0</v>
      </c>
      <c r="G89" s="232">
        <v>539052.57999999996</v>
      </c>
      <c r="H89" s="232">
        <v>0</v>
      </c>
      <c r="I89" s="200">
        <f t="shared" si="1"/>
        <v>539052.57999999996</v>
      </c>
    </row>
    <row r="90" spans="1:9" ht="15" customHeight="1" x14ac:dyDescent="0.3">
      <c r="A90" s="223" t="s">
        <v>206</v>
      </c>
      <c r="B90" s="200">
        <v>62459.929999999898</v>
      </c>
      <c r="C90" s="200">
        <v>0</v>
      </c>
      <c r="D90" s="200">
        <v>0</v>
      </c>
      <c r="E90" s="232">
        <v>0</v>
      </c>
      <c r="F90" s="232">
        <v>0</v>
      </c>
      <c r="G90" s="232">
        <v>62459.929999999898</v>
      </c>
      <c r="H90" s="232">
        <v>0</v>
      </c>
      <c r="I90" s="200">
        <f t="shared" si="1"/>
        <v>62459.929999999898</v>
      </c>
    </row>
    <row r="91" spans="1:9" ht="15" customHeight="1" x14ac:dyDescent="0.3">
      <c r="A91" s="223" t="s">
        <v>207</v>
      </c>
      <c r="B91" s="200">
        <v>27319.96</v>
      </c>
      <c r="C91" s="200">
        <v>0</v>
      </c>
      <c r="D91" s="200">
        <v>0</v>
      </c>
      <c r="E91" s="232">
        <v>0</v>
      </c>
      <c r="F91" s="232">
        <v>0</v>
      </c>
      <c r="G91" s="232">
        <v>27319.96</v>
      </c>
      <c r="H91" s="232">
        <v>0</v>
      </c>
      <c r="I91" s="200">
        <f t="shared" si="1"/>
        <v>27319.96</v>
      </c>
    </row>
    <row r="92" spans="1:9" ht="15" customHeight="1" x14ac:dyDescent="0.3">
      <c r="A92" s="223" t="s">
        <v>208</v>
      </c>
      <c r="B92" s="200">
        <v>1932965.5699999901</v>
      </c>
      <c r="C92" s="200">
        <v>0</v>
      </c>
      <c r="D92" s="200">
        <v>0</v>
      </c>
      <c r="E92" s="232">
        <v>0</v>
      </c>
      <c r="F92" s="232">
        <v>0</v>
      </c>
      <c r="G92" s="232">
        <v>1932965.5699999901</v>
      </c>
      <c r="H92" s="232">
        <v>0</v>
      </c>
      <c r="I92" s="200">
        <f t="shared" si="1"/>
        <v>1932965.5699999901</v>
      </c>
    </row>
    <row r="93" spans="1:9" ht="15" customHeight="1" x14ac:dyDescent="0.3">
      <c r="A93" s="223" t="s">
        <v>209</v>
      </c>
      <c r="B93" s="200">
        <v>48687.199999999903</v>
      </c>
      <c r="C93" s="200">
        <v>0</v>
      </c>
      <c r="D93" s="200">
        <v>0</v>
      </c>
      <c r="E93" s="232">
        <v>0</v>
      </c>
      <c r="F93" s="232">
        <v>0</v>
      </c>
      <c r="G93" s="232">
        <v>48687.199999999903</v>
      </c>
      <c r="H93" s="232">
        <v>0</v>
      </c>
      <c r="I93" s="200">
        <f t="shared" si="1"/>
        <v>48687.199999999903</v>
      </c>
    </row>
    <row r="94" spans="1:9" ht="15" customHeight="1" x14ac:dyDescent="0.3">
      <c r="A94" s="223" t="s">
        <v>210</v>
      </c>
      <c r="B94" s="200">
        <v>8445</v>
      </c>
      <c r="C94" s="200">
        <v>0</v>
      </c>
      <c r="D94" s="200">
        <v>0</v>
      </c>
      <c r="E94" s="232">
        <v>0</v>
      </c>
      <c r="F94" s="232">
        <v>0</v>
      </c>
      <c r="G94" s="232">
        <v>8445</v>
      </c>
      <c r="H94" s="232">
        <v>0</v>
      </c>
      <c r="I94" s="200">
        <f t="shared" si="1"/>
        <v>8445</v>
      </c>
    </row>
    <row r="95" spans="1:9" ht="15" customHeight="1" x14ac:dyDescent="0.3">
      <c r="A95" s="223" t="s">
        <v>211</v>
      </c>
      <c r="B95" s="200">
        <v>0</v>
      </c>
      <c r="C95" s="200">
        <v>0</v>
      </c>
      <c r="D95" s="200">
        <v>0</v>
      </c>
      <c r="E95" s="232">
        <v>0</v>
      </c>
      <c r="F95" s="232">
        <v>0</v>
      </c>
      <c r="G95" s="232">
        <v>0</v>
      </c>
      <c r="H95" s="232">
        <v>0</v>
      </c>
      <c r="I95" s="200">
        <f t="shared" si="1"/>
        <v>0</v>
      </c>
    </row>
    <row r="96" spans="1:9" ht="15" customHeight="1" x14ac:dyDescent="0.3">
      <c r="A96" s="223" t="s">
        <v>212</v>
      </c>
      <c r="B96" s="200">
        <v>0</v>
      </c>
      <c r="C96" s="200">
        <v>14950.65</v>
      </c>
      <c r="D96" s="200">
        <v>0</v>
      </c>
      <c r="E96" s="232">
        <v>0</v>
      </c>
      <c r="F96" s="232">
        <v>0</v>
      </c>
      <c r="G96" s="232">
        <v>0</v>
      </c>
      <c r="H96" s="232">
        <v>14950.65</v>
      </c>
      <c r="I96" s="200">
        <f t="shared" si="1"/>
        <v>14950.65</v>
      </c>
    </row>
    <row r="97" spans="1:9" ht="15" customHeight="1" x14ac:dyDescent="0.3">
      <c r="A97" s="223" t="s">
        <v>213</v>
      </c>
      <c r="B97" s="200">
        <v>0</v>
      </c>
      <c r="C97" s="200">
        <v>0</v>
      </c>
      <c r="D97" s="200">
        <v>0</v>
      </c>
      <c r="E97" s="232">
        <v>0</v>
      </c>
      <c r="F97" s="232">
        <v>0</v>
      </c>
      <c r="G97" s="232">
        <v>0</v>
      </c>
      <c r="H97" s="232">
        <v>0</v>
      </c>
      <c r="I97" s="200">
        <f t="shared" si="1"/>
        <v>0</v>
      </c>
    </row>
    <row r="98" spans="1:9" ht="15" customHeight="1" x14ac:dyDescent="0.3">
      <c r="A98" s="223" t="s">
        <v>214</v>
      </c>
      <c r="B98" s="200">
        <v>0</v>
      </c>
      <c r="C98" s="200">
        <v>0</v>
      </c>
      <c r="D98" s="200">
        <v>0</v>
      </c>
      <c r="E98" s="232">
        <v>0</v>
      </c>
      <c r="F98" s="232">
        <v>0</v>
      </c>
      <c r="G98" s="232">
        <v>0</v>
      </c>
      <c r="H98" s="232">
        <v>0</v>
      </c>
      <c r="I98" s="200">
        <f t="shared" si="1"/>
        <v>0</v>
      </c>
    </row>
    <row r="99" spans="1:9" ht="15" customHeight="1" x14ac:dyDescent="0.3">
      <c r="A99" s="223" t="s">
        <v>215</v>
      </c>
      <c r="B99" s="200">
        <v>0</v>
      </c>
      <c r="C99" s="200">
        <v>0</v>
      </c>
      <c r="D99" s="200">
        <v>0</v>
      </c>
      <c r="E99" s="232">
        <v>0</v>
      </c>
      <c r="F99" s="232">
        <v>0</v>
      </c>
      <c r="G99" s="232">
        <v>0</v>
      </c>
      <c r="H99" s="232">
        <v>0</v>
      </c>
      <c r="I99" s="200">
        <f t="shared" si="1"/>
        <v>0</v>
      </c>
    </row>
    <row r="100" spans="1:9" ht="15" customHeight="1" x14ac:dyDescent="0.3">
      <c r="A100" s="223" t="s">
        <v>216</v>
      </c>
      <c r="B100" s="200">
        <v>0</v>
      </c>
      <c r="C100" s="200">
        <v>16278.97</v>
      </c>
      <c r="D100" s="200">
        <v>0</v>
      </c>
      <c r="E100" s="232">
        <v>0</v>
      </c>
      <c r="F100" s="232">
        <v>0</v>
      </c>
      <c r="G100" s="232">
        <v>0</v>
      </c>
      <c r="H100" s="232">
        <v>16278.97</v>
      </c>
      <c r="I100" s="200">
        <f t="shared" si="1"/>
        <v>16278.97</v>
      </c>
    </row>
    <row r="101" spans="1:9" ht="15" customHeight="1" x14ac:dyDescent="0.3">
      <c r="A101" s="223" t="s">
        <v>217</v>
      </c>
      <c r="B101" s="200">
        <v>0</v>
      </c>
      <c r="C101" s="200">
        <v>14630.9099999999</v>
      </c>
      <c r="D101" s="200">
        <v>0</v>
      </c>
      <c r="E101" s="232">
        <v>0</v>
      </c>
      <c r="F101" s="232">
        <v>0</v>
      </c>
      <c r="G101" s="232">
        <v>0</v>
      </c>
      <c r="H101" s="232">
        <v>14630.9099999999</v>
      </c>
      <c r="I101" s="200">
        <f t="shared" si="1"/>
        <v>14630.9099999999</v>
      </c>
    </row>
    <row r="102" spans="1:9" ht="15" customHeight="1" x14ac:dyDescent="0.3">
      <c r="A102" s="223" t="s">
        <v>218</v>
      </c>
      <c r="B102" s="200">
        <v>0</v>
      </c>
      <c r="C102" s="200">
        <v>-10048.85</v>
      </c>
      <c r="D102" s="200">
        <v>0</v>
      </c>
      <c r="E102" s="232">
        <v>0</v>
      </c>
      <c r="F102" s="232">
        <v>0</v>
      </c>
      <c r="G102" s="232">
        <v>0</v>
      </c>
      <c r="H102" s="232">
        <v>-10048.85</v>
      </c>
      <c r="I102" s="200">
        <f t="shared" si="1"/>
        <v>-10048.85</v>
      </c>
    </row>
    <row r="103" spans="1:9" ht="15" customHeight="1" x14ac:dyDescent="0.3">
      <c r="A103" s="223" t="s">
        <v>219</v>
      </c>
      <c r="B103" s="200">
        <v>0</v>
      </c>
      <c r="C103" s="200">
        <v>0</v>
      </c>
      <c r="D103" s="200">
        <v>0</v>
      </c>
      <c r="E103" s="232">
        <v>0</v>
      </c>
      <c r="F103" s="232">
        <v>0</v>
      </c>
      <c r="G103" s="232">
        <v>0</v>
      </c>
      <c r="H103" s="232">
        <v>0</v>
      </c>
      <c r="I103" s="200">
        <f t="shared" si="1"/>
        <v>0</v>
      </c>
    </row>
    <row r="104" spans="1:9" ht="15" customHeight="1" x14ac:dyDescent="0.3">
      <c r="A104" s="223" t="s">
        <v>220</v>
      </c>
      <c r="B104" s="200">
        <v>0</v>
      </c>
      <c r="C104" s="200">
        <v>13668.17</v>
      </c>
      <c r="D104" s="200">
        <v>0</v>
      </c>
      <c r="E104" s="232">
        <v>0</v>
      </c>
      <c r="F104" s="232">
        <v>0</v>
      </c>
      <c r="G104" s="232">
        <v>0</v>
      </c>
      <c r="H104" s="232">
        <v>13668.17</v>
      </c>
      <c r="I104" s="200">
        <f t="shared" si="1"/>
        <v>13668.17</v>
      </c>
    </row>
    <row r="105" spans="1:9" ht="15" customHeight="1" x14ac:dyDescent="0.3">
      <c r="A105" s="223" t="s">
        <v>221</v>
      </c>
      <c r="B105" s="200">
        <v>0</v>
      </c>
      <c r="C105" s="200">
        <v>0</v>
      </c>
      <c r="D105" s="200">
        <v>0</v>
      </c>
      <c r="E105" s="232">
        <v>0</v>
      </c>
      <c r="F105" s="232">
        <v>0</v>
      </c>
      <c r="G105" s="232">
        <v>0</v>
      </c>
      <c r="H105" s="232">
        <v>0</v>
      </c>
      <c r="I105" s="200">
        <f t="shared" si="1"/>
        <v>0</v>
      </c>
    </row>
    <row r="106" spans="1:9" ht="15" customHeight="1" x14ac:dyDescent="0.3">
      <c r="A106" s="223" t="s">
        <v>222</v>
      </c>
      <c r="B106" s="200">
        <v>0</v>
      </c>
      <c r="C106" s="200">
        <v>2896.72</v>
      </c>
      <c r="D106" s="200">
        <v>0</v>
      </c>
      <c r="E106" s="232">
        <v>0</v>
      </c>
      <c r="F106" s="232">
        <v>0</v>
      </c>
      <c r="G106" s="232">
        <v>0</v>
      </c>
      <c r="H106" s="232">
        <v>2896.72</v>
      </c>
      <c r="I106" s="200">
        <f t="shared" si="1"/>
        <v>2896.72</v>
      </c>
    </row>
    <row r="107" spans="1:9" ht="15" customHeight="1" x14ac:dyDescent="0.3">
      <c r="A107" s="223" t="s">
        <v>223</v>
      </c>
      <c r="B107" s="200">
        <v>0</v>
      </c>
      <c r="C107" s="200">
        <v>266.88</v>
      </c>
      <c r="D107" s="200">
        <v>0</v>
      </c>
      <c r="E107" s="232">
        <v>0</v>
      </c>
      <c r="F107" s="232">
        <v>0</v>
      </c>
      <c r="G107" s="232">
        <v>0</v>
      </c>
      <c r="H107" s="232">
        <v>266.88</v>
      </c>
      <c r="I107" s="200">
        <f t="shared" si="1"/>
        <v>266.88</v>
      </c>
    </row>
    <row r="108" spans="1:9" ht="15" customHeight="1" x14ac:dyDescent="0.3">
      <c r="A108" s="223" t="s">
        <v>224</v>
      </c>
      <c r="B108" s="200">
        <v>0</v>
      </c>
      <c r="C108" s="200">
        <v>12761.48</v>
      </c>
      <c r="D108" s="200">
        <v>0</v>
      </c>
      <c r="E108" s="232">
        <v>0</v>
      </c>
      <c r="F108" s="232">
        <v>0</v>
      </c>
      <c r="G108" s="232">
        <v>0</v>
      </c>
      <c r="H108" s="232">
        <v>12761.48</v>
      </c>
      <c r="I108" s="200">
        <f t="shared" si="1"/>
        <v>12761.48</v>
      </c>
    </row>
    <row r="109" spans="1:9" ht="15" customHeight="1" x14ac:dyDescent="0.3">
      <c r="A109" s="223" t="s">
        <v>225</v>
      </c>
      <c r="B109" s="200">
        <v>0</v>
      </c>
      <c r="C109" s="200">
        <v>4816.96</v>
      </c>
      <c r="D109" s="200">
        <v>0</v>
      </c>
      <c r="E109" s="232">
        <v>0</v>
      </c>
      <c r="F109" s="232">
        <v>0</v>
      </c>
      <c r="G109" s="232">
        <v>0</v>
      </c>
      <c r="H109" s="232">
        <v>4816.96</v>
      </c>
      <c r="I109" s="200">
        <f t="shared" si="1"/>
        <v>4816.96</v>
      </c>
    </row>
    <row r="110" spans="1:9" ht="15" customHeight="1" x14ac:dyDescent="0.3">
      <c r="A110" s="223" t="s">
        <v>226</v>
      </c>
      <c r="B110" s="200">
        <v>0</v>
      </c>
      <c r="C110" s="200">
        <v>0</v>
      </c>
      <c r="D110" s="200">
        <v>0</v>
      </c>
      <c r="E110" s="232">
        <v>0</v>
      </c>
      <c r="F110" s="232">
        <v>0</v>
      </c>
      <c r="G110" s="232">
        <v>0</v>
      </c>
      <c r="H110" s="232">
        <v>0</v>
      </c>
      <c r="I110" s="200">
        <f t="shared" si="1"/>
        <v>0</v>
      </c>
    </row>
    <row r="111" spans="1:9" ht="15" customHeight="1" x14ac:dyDescent="0.3">
      <c r="A111" s="223" t="s">
        <v>227</v>
      </c>
      <c r="B111" s="200">
        <v>0</v>
      </c>
      <c r="C111" s="200">
        <v>0</v>
      </c>
      <c r="D111" s="200">
        <v>0</v>
      </c>
      <c r="E111" s="232">
        <v>0</v>
      </c>
      <c r="F111" s="232">
        <v>0</v>
      </c>
      <c r="G111" s="232">
        <v>0</v>
      </c>
      <c r="H111" s="232">
        <v>0</v>
      </c>
      <c r="I111" s="200">
        <f t="shared" si="1"/>
        <v>0</v>
      </c>
    </row>
    <row r="112" spans="1:9" ht="15" customHeight="1" x14ac:dyDescent="0.3">
      <c r="A112" s="223" t="s">
        <v>228</v>
      </c>
      <c r="B112" s="200">
        <v>0</v>
      </c>
      <c r="C112" s="200">
        <v>0</v>
      </c>
      <c r="D112" s="200">
        <v>0</v>
      </c>
      <c r="E112" s="232">
        <v>0</v>
      </c>
      <c r="F112" s="232">
        <v>0</v>
      </c>
      <c r="G112" s="232">
        <v>0</v>
      </c>
      <c r="H112" s="232">
        <v>0</v>
      </c>
      <c r="I112" s="200">
        <f t="shared" si="1"/>
        <v>0</v>
      </c>
    </row>
    <row r="113" spans="1:9" ht="15" customHeight="1" x14ac:dyDescent="0.3">
      <c r="A113" s="223" t="s">
        <v>229</v>
      </c>
      <c r="B113" s="200">
        <v>0</v>
      </c>
      <c r="C113" s="200">
        <v>3831.73</v>
      </c>
      <c r="D113" s="200">
        <v>0</v>
      </c>
      <c r="E113" s="232">
        <v>0</v>
      </c>
      <c r="F113" s="232">
        <v>0</v>
      </c>
      <c r="G113" s="232">
        <v>0</v>
      </c>
      <c r="H113" s="232">
        <v>3831.73</v>
      </c>
      <c r="I113" s="200">
        <f t="shared" si="1"/>
        <v>3831.73</v>
      </c>
    </row>
    <row r="114" spans="1:9" ht="15" customHeight="1" x14ac:dyDescent="0.3">
      <c r="A114" s="223" t="s">
        <v>230</v>
      </c>
      <c r="B114" s="200">
        <v>0</v>
      </c>
      <c r="C114" s="200">
        <v>0</v>
      </c>
      <c r="D114" s="200">
        <v>0</v>
      </c>
      <c r="E114" s="232">
        <v>0</v>
      </c>
      <c r="F114" s="232">
        <v>0</v>
      </c>
      <c r="G114" s="232">
        <v>0</v>
      </c>
      <c r="H114" s="232">
        <v>0</v>
      </c>
      <c r="I114" s="200">
        <f t="shared" si="1"/>
        <v>0</v>
      </c>
    </row>
    <row r="115" spans="1:9" ht="15" customHeight="1" x14ac:dyDescent="0.3">
      <c r="A115" s="223" t="s">
        <v>231</v>
      </c>
      <c r="B115" s="200">
        <v>0</v>
      </c>
      <c r="C115" s="200">
        <v>0</v>
      </c>
      <c r="D115" s="200">
        <v>0</v>
      </c>
      <c r="E115" s="232">
        <v>0</v>
      </c>
      <c r="F115" s="232">
        <v>0</v>
      </c>
      <c r="G115" s="232">
        <v>0</v>
      </c>
      <c r="H115" s="232">
        <v>0</v>
      </c>
      <c r="I115" s="200">
        <f t="shared" si="1"/>
        <v>0</v>
      </c>
    </row>
    <row r="116" spans="1:9" ht="15" customHeight="1" x14ac:dyDescent="0.3">
      <c r="A116" s="223" t="s">
        <v>232</v>
      </c>
      <c r="B116" s="200">
        <v>0</v>
      </c>
      <c r="C116" s="200">
        <v>12305.7699999999</v>
      </c>
      <c r="D116" s="200">
        <v>0</v>
      </c>
      <c r="E116" s="232">
        <v>0</v>
      </c>
      <c r="F116" s="232">
        <v>0</v>
      </c>
      <c r="G116" s="232">
        <v>0</v>
      </c>
      <c r="H116" s="232">
        <v>12305.7699999999</v>
      </c>
      <c r="I116" s="200">
        <f t="shared" si="1"/>
        <v>12305.7699999999</v>
      </c>
    </row>
    <row r="117" spans="1:9" ht="15" customHeight="1" x14ac:dyDescent="0.3">
      <c r="A117" s="223" t="s">
        <v>233</v>
      </c>
      <c r="B117" s="200">
        <v>0</v>
      </c>
      <c r="C117" s="200">
        <v>686.88</v>
      </c>
      <c r="D117" s="200">
        <v>0</v>
      </c>
      <c r="E117" s="232">
        <v>0</v>
      </c>
      <c r="F117" s="232">
        <v>0</v>
      </c>
      <c r="G117" s="232">
        <v>0</v>
      </c>
      <c r="H117" s="232">
        <v>686.88</v>
      </c>
      <c r="I117" s="200">
        <f t="shared" si="1"/>
        <v>686.88</v>
      </c>
    </row>
    <row r="118" spans="1:9" ht="15" customHeight="1" x14ac:dyDescent="0.3">
      <c r="A118" s="223" t="s">
        <v>234</v>
      </c>
      <c r="B118" s="200">
        <v>0</v>
      </c>
      <c r="C118" s="200">
        <v>2383.9699999999998</v>
      </c>
      <c r="D118" s="200">
        <v>0</v>
      </c>
      <c r="E118" s="232">
        <v>0</v>
      </c>
      <c r="F118" s="232">
        <v>0</v>
      </c>
      <c r="G118" s="232">
        <v>0</v>
      </c>
      <c r="H118" s="232">
        <v>2383.9699999999998</v>
      </c>
      <c r="I118" s="200">
        <f t="shared" si="1"/>
        <v>2383.9699999999998</v>
      </c>
    </row>
    <row r="119" spans="1:9" ht="15" customHeight="1" x14ac:dyDescent="0.3">
      <c r="A119" s="223" t="s">
        <v>235</v>
      </c>
      <c r="B119" s="200">
        <v>0</v>
      </c>
      <c r="C119" s="200">
        <v>0</v>
      </c>
      <c r="D119" s="200">
        <v>0</v>
      </c>
      <c r="E119" s="232">
        <v>0</v>
      </c>
      <c r="F119" s="232">
        <v>0</v>
      </c>
      <c r="G119" s="232">
        <v>0</v>
      </c>
      <c r="H119" s="232">
        <v>0</v>
      </c>
      <c r="I119" s="200">
        <f t="shared" si="1"/>
        <v>0</v>
      </c>
    </row>
    <row r="120" spans="1:9" ht="15" customHeight="1" x14ac:dyDescent="0.3">
      <c r="A120" s="223" t="s">
        <v>663</v>
      </c>
      <c r="B120" s="200">
        <v>0</v>
      </c>
      <c r="C120" s="200">
        <v>24581.84</v>
      </c>
      <c r="D120" s="200">
        <v>0</v>
      </c>
      <c r="E120" s="232">
        <v>0</v>
      </c>
      <c r="F120" s="232">
        <v>0</v>
      </c>
      <c r="G120" s="232">
        <v>0</v>
      </c>
      <c r="H120" s="232">
        <v>24581.84</v>
      </c>
      <c r="I120" s="200">
        <f t="shared" si="1"/>
        <v>24581.84</v>
      </c>
    </row>
    <row r="121" spans="1:9" ht="15" customHeight="1" x14ac:dyDescent="0.3">
      <c r="A121" s="223" t="s">
        <v>236</v>
      </c>
      <c r="B121" s="200">
        <v>0</v>
      </c>
      <c r="C121" s="200">
        <v>0</v>
      </c>
      <c r="D121" s="200">
        <v>0</v>
      </c>
      <c r="E121" s="232">
        <v>0</v>
      </c>
      <c r="F121" s="232">
        <v>0</v>
      </c>
      <c r="G121" s="232">
        <v>0</v>
      </c>
      <c r="H121" s="232">
        <v>0</v>
      </c>
      <c r="I121" s="200">
        <f t="shared" si="1"/>
        <v>0</v>
      </c>
    </row>
    <row r="122" spans="1:9" ht="15" customHeight="1" x14ac:dyDescent="0.3">
      <c r="A122" s="223" t="s">
        <v>237</v>
      </c>
      <c r="B122" s="200">
        <v>0</v>
      </c>
      <c r="C122" s="200">
        <v>361.6</v>
      </c>
      <c r="D122" s="200">
        <v>0</v>
      </c>
      <c r="E122" s="232">
        <v>0</v>
      </c>
      <c r="F122" s="232">
        <v>0</v>
      </c>
      <c r="G122" s="232">
        <v>0</v>
      </c>
      <c r="H122" s="232">
        <v>361.6</v>
      </c>
      <c r="I122" s="200">
        <f t="shared" si="1"/>
        <v>361.6</v>
      </c>
    </row>
    <row r="123" spans="1:9" ht="13.5" customHeight="1" x14ac:dyDescent="0.3">
      <c r="A123" s="223" t="s">
        <v>238</v>
      </c>
      <c r="B123" s="200">
        <v>0</v>
      </c>
      <c r="C123" s="200">
        <v>1064.81</v>
      </c>
      <c r="D123" s="200">
        <v>0</v>
      </c>
      <c r="E123" s="232">
        <v>0</v>
      </c>
      <c r="F123" s="232">
        <v>0</v>
      </c>
      <c r="G123" s="232">
        <v>0</v>
      </c>
      <c r="H123" s="232">
        <v>1064.81</v>
      </c>
      <c r="I123" s="200">
        <f t="shared" si="1"/>
        <v>1064.81</v>
      </c>
    </row>
    <row r="124" spans="1:9" ht="15" customHeight="1" x14ac:dyDescent="0.3">
      <c r="A124" s="223" t="s">
        <v>239</v>
      </c>
      <c r="B124" s="200">
        <v>0</v>
      </c>
      <c r="C124" s="200">
        <v>30654.48</v>
      </c>
      <c r="D124" s="200">
        <v>0</v>
      </c>
      <c r="E124" s="232">
        <v>0</v>
      </c>
      <c r="F124" s="232">
        <v>0</v>
      </c>
      <c r="G124" s="232">
        <v>0</v>
      </c>
      <c r="H124" s="232">
        <v>30654.48</v>
      </c>
      <c r="I124" s="200">
        <f t="shared" si="1"/>
        <v>30654.48</v>
      </c>
    </row>
    <row r="125" spans="1:9" ht="15" customHeight="1" x14ac:dyDescent="0.3">
      <c r="A125" s="223" t="s">
        <v>240</v>
      </c>
      <c r="B125" s="200">
        <v>0</v>
      </c>
      <c r="C125" s="200">
        <v>0</v>
      </c>
      <c r="D125" s="200">
        <v>0</v>
      </c>
      <c r="E125" s="232">
        <v>0</v>
      </c>
      <c r="F125" s="232">
        <v>0</v>
      </c>
      <c r="G125" s="232">
        <v>0</v>
      </c>
      <c r="H125" s="232">
        <v>0</v>
      </c>
      <c r="I125" s="200">
        <f t="shared" si="1"/>
        <v>0</v>
      </c>
    </row>
    <row r="126" spans="1:9" ht="15" customHeight="1" x14ac:dyDescent="0.3">
      <c r="A126" s="223" t="s">
        <v>241</v>
      </c>
      <c r="B126" s="200">
        <v>0</v>
      </c>
      <c r="C126" s="200">
        <v>0</v>
      </c>
      <c r="D126" s="200">
        <v>0</v>
      </c>
      <c r="E126" s="232">
        <v>0</v>
      </c>
      <c r="F126" s="232">
        <v>0</v>
      </c>
      <c r="G126" s="232">
        <v>0</v>
      </c>
      <c r="H126" s="232">
        <v>0</v>
      </c>
      <c r="I126" s="200">
        <f t="shared" si="1"/>
        <v>0</v>
      </c>
    </row>
    <row r="127" spans="1:9" ht="15" customHeight="1" x14ac:dyDescent="0.3">
      <c r="A127" s="223" t="s">
        <v>242</v>
      </c>
      <c r="B127" s="200">
        <v>0</v>
      </c>
      <c r="C127" s="200">
        <v>0</v>
      </c>
      <c r="D127" s="200">
        <v>0</v>
      </c>
      <c r="E127" s="232">
        <v>0</v>
      </c>
      <c r="F127" s="232">
        <v>0</v>
      </c>
      <c r="G127" s="232">
        <v>0</v>
      </c>
      <c r="H127" s="232">
        <v>0</v>
      </c>
      <c r="I127" s="200">
        <f t="shared" si="1"/>
        <v>0</v>
      </c>
    </row>
    <row r="128" spans="1:9" ht="15" customHeight="1" x14ac:dyDescent="0.3">
      <c r="A128" s="223" t="s">
        <v>243</v>
      </c>
      <c r="B128" s="200">
        <v>0</v>
      </c>
      <c r="C128" s="200">
        <v>0</v>
      </c>
      <c r="D128" s="200">
        <v>0</v>
      </c>
      <c r="E128" s="232">
        <v>0</v>
      </c>
      <c r="F128" s="232">
        <v>0</v>
      </c>
      <c r="G128" s="232">
        <v>0</v>
      </c>
      <c r="H128" s="232">
        <v>0</v>
      </c>
      <c r="I128" s="200">
        <f t="shared" si="1"/>
        <v>0</v>
      </c>
    </row>
    <row r="129" spans="1:9" ht="15" customHeight="1" x14ac:dyDescent="0.3">
      <c r="A129" s="223" t="s">
        <v>244</v>
      </c>
      <c r="B129" s="200">
        <v>0</v>
      </c>
      <c r="C129" s="200">
        <v>0</v>
      </c>
      <c r="D129" s="200">
        <v>0</v>
      </c>
      <c r="E129" s="232">
        <v>0</v>
      </c>
      <c r="F129" s="232">
        <v>0</v>
      </c>
      <c r="G129" s="232">
        <v>0</v>
      </c>
      <c r="H129" s="232">
        <v>0</v>
      </c>
      <c r="I129" s="200">
        <f t="shared" si="1"/>
        <v>0</v>
      </c>
    </row>
    <row r="130" spans="1:9" ht="15" customHeight="1" x14ac:dyDescent="0.3">
      <c r="A130" s="224" t="s">
        <v>667</v>
      </c>
      <c r="B130" s="200">
        <v>0</v>
      </c>
      <c r="C130" s="200">
        <v>0</v>
      </c>
      <c r="D130" s="200">
        <v>0</v>
      </c>
      <c r="E130" s="232">
        <v>0</v>
      </c>
      <c r="F130" s="232">
        <v>0</v>
      </c>
      <c r="G130" s="232">
        <v>0</v>
      </c>
      <c r="H130" s="232">
        <v>0</v>
      </c>
      <c r="I130" s="200">
        <f t="shared" si="1"/>
        <v>0</v>
      </c>
    </row>
    <row r="131" spans="1:9" ht="15" customHeight="1" x14ac:dyDescent="0.3">
      <c r="A131" s="228" t="s">
        <v>245</v>
      </c>
      <c r="B131" s="201">
        <v>8798897.9799999893</v>
      </c>
      <c r="C131" s="201">
        <v>146092.97</v>
      </c>
      <c r="D131" s="201">
        <v>0</v>
      </c>
      <c r="E131" s="237">
        <v>0</v>
      </c>
      <c r="F131" s="237">
        <v>0</v>
      </c>
      <c r="G131" s="237">
        <v>8798897.9799999893</v>
      </c>
      <c r="H131" s="237">
        <v>146092.97</v>
      </c>
      <c r="I131" s="201">
        <f t="shared" si="1"/>
        <v>8944990.9499999899</v>
      </c>
    </row>
    <row r="132" spans="1:9" ht="15" customHeight="1" x14ac:dyDescent="0.25">
      <c r="A132" s="222" t="s">
        <v>246</v>
      </c>
      <c r="B132" s="200"/>
      <c r="C132" s="200"/>
      <c r="D132" s="200"/>
      <c r="E132" s="246"/>
      <c r="F132" s="246"/>
      <c r="G132" s="246"/>
      <c r="H132" s="246"/>
      <c r="I132" s="200"/>
    </row>
    <row r="133" spans="1:9" ht="15" customHeight="1" x14ac:dyDescent="0.3">
      <c r="A133" s="223" t="s">
        <v>247</v>
      </c>
      <c r="B133" s="200">
        <v>179951.75</v>
      </c>
      <c r="C133" s="200">
        <v>0</v>
      </c>
      <c r="D133" s="200">
        <v>0</v>
      </c>
      <c r="E133" s="232">
        <v>0</v>
      </c>
      <c r="F133" s="232">
        <v>0</v>
      </c>
      <c r="G133" s="232">
        <v>179951.75</v>
      </c>
      <c r="H133" s="232">
        <v>0</v>
      </c>
      <c r="I133" s="200">
        <f t="shared" si="1"/>
        <v>179951.75</v>
      </c>
    </row>
    <row r="134" spans="1:9" ht="15" customHeight="1" x14ac:dyDescent="0.3">
      <c r="A134" s="223" t="s">
        <v>248</v>
      </c>
      <c r="B134" s="200">
        <v>0</v>
      </c>
      <c r="C134" s="200">
        <v>0</v>
      </c>
      <c r="D134" s="200">
        <v>0</v>
      </c>
      <c r="E134" s="232">
        <v>0</v>
      </c>
      <c r="F134" s="232">
        <v>0</v>
      </c>
      <c r="G134" s="232">
        <v>0</v>
      </c>
      <c r="H134" s="232">
        <v>0</v>
      </c>
      <c r="I134" s="200">
        <f t="shared" ref="I134:I197" si="2">+H134+G134</f>
        <v>0</v>
      </c>
    </row>
    <row r="135" spans="1:9" ht="15" customHeight="1" x14ac:dyDescent="0.3">
      <c r="A135" s="223" t="s">
        <v>249</v>
      </c>
      <c r="B135" s="200">
        <v>3507.97</v>
      </c>
      <c r="C135" s="200">
        <v>0</v>
      </c>
      <c r="D135" s="200">
        <v>0</v>
      </c>
      <c r="E135" s="232">
        <v>0</v>
      </c>
      <c r="F135" s="232">
        <v>0</v>
      </c>
      <c r="G135" s="232">
        <v>3507.97</v>
      </c>
      <c r="H135" s="232">
        <v>0</v>
      </c>
      <c r="I135" s="200">
        <f t="shared" si="2"/>
        <v>3507.97</v>
      </c>
    </row>
    <row r="136" spans="1:9" ht="15" customHeight="1" x14ac:dyDescent="0.3">
      <c r="A136" s="223" t="s">
        <v>664</v>
      </c>
      <c r="B136" s="200">
        <v>199199.55</v>
      </c>
      <c r="C136" s="200">
        <v>0</v>
      </c>
      <c r="D136" s="200">
        <v>0</v>
      </c>
      <c r="E136" s="232">
        <v>0</v>
      </c>
      <c r="F136" s="232">
        <v>0</v>
      </c>
      <c r="G136" s="232">
        <v>199199.55</v>
      </c>
      <c r="H136" s="232">
        <v>0</v>
      </c>
      <c r="I136" s="200">
        <f t="shared" si="2"/>
        <v>199199.55</v>
      </c>
    </row>
    <row r="137" spans="1:9" ht="15" customHeight="1" x14ac:dyDescent="0.3">
      <c r="A137" s="223" t="s">
        <v>250</v>
      </c>
      <c r="B137" s="200">
        <v>88279.31</v>
      </c>
      <c r="C137" s="200">
        <v>0</v>
      </c>
      <c r="D137" s="200">
        <v>0</v>
      </c>
      <c r="E137" s="232">
        <v>0</v>
      </c>
      <c r="F137" s="232">
        <v>0</v>
      </c>
      <c r="G137" s="232">
        <v>88279.31</v>
      </c>
      <c r="H137" s="232">
        <v>0</v>
      </c>
      <c r="I137" s="200">
        <f t="shared" si="2"/>
        <v>88279.31</v>
      </c>
    </row>
    <row r="138" spans="1:9" ht="15" customHeight="1" x14ac:dyDescent="0.3">
      <c r="A138" s="223" t="s">
        <v>251</v>
      </c>
      <c r="B138" s="200">
        <v>17337.88</v>
      </c>
      <c r="C138" s="200">
        <v>0</v>
      </c>
      <c r="D138" s="200">
        <v>0</v>
      </c>
      <c r="E138" s="232">
        <v>0</v>
      </c>
      <c r="F138" s="232">
        <v>0</v>
      </c>
      <c r="G138" s="232">
        <v>17337.88</v>
      </c>
      <c r="H138" s="232">
        <v>0</v>
      </c>
      <c r="I138" s="200">
        <f t="shared" si="2"/>
        <v>17337.88</v>
      </c>
    </row>
    <row r="139" spans="1:9" ht="15" customHeight="1" x14ac:dyDescent="0.3">
      <c r="A139" s="223" t="s">
        <v>252</v>
      </c>
      <c r="B139" s="200">
        <v>2243.73</v>
      </c>
      <c r="C139" s="200">
        <v>0</v>
      </c>
      <c r="D139" s="200">
        <v>0</v>
      </c>
      <c r="E139" s="232">
        <v>0</v>
      </c>
      <c r="F139" s="232">
        <v>0</v>
      </c>
      <c r="G139" s="232">
        <v>2243.73</v>
      </c>
      <c r="H139" s="232">
        <v>0</v>
      </c>
      <c r="I139" s="200">
        <f t="shared" si="2"/>
        <v>2243.73</v>
      </c>
    </row>
    <row r="140" spans="1:9" ht="15" customHeight="1" x14ac:dyDescent="0.3">
      <c r="A140" s="223" t="s">
        <v>64</v>
      </c>
      <c r="B140" s="200">
        <v>4283.4699999999903</v>
      </c>
      <c r="C140" s="200">
        <v>0</v>
      </c>
      <c r="D140" s="200">
        <v>0</v>
      </c>
      <c r="E140" s="232">
        <v>0</v>
      </c>
      <c r="F140" s="232">
        <v>0</v>
      </c>
      <c r="G140" s="232">
        <v>4283.4699999999903</v>
      </c>
      <c r="H140" s="232">
        <v>0</v>
      </c>
      <c r="I140" s="200">
        <f t="shared" si="2"/>
        <v>4283.4699999999903</v>
      </c>
    </row>
    <row r="141" spans="1:9" ht="15" customHeight="1" x14ac:dyDescent="0.3">
      <c r="A141" s="223" t="s">
        <v>253</v>
      </c>
      <c r="B141" s="200">
        <v>0</v>
      </c>
      <c r="C141" s="200">
        <v>0</v>
      </c>
      <c r="D141" s="200">
        <v>0</v>
      </c>
      <c r="E141" s="232">
        <v>0</v>
      </c>
      <c r="F141" s="232">
        <v>0</v>
      </c>
      <c r="G141" s="232">
        <v>0</v>
      </c>
      <c r="H141" s="232">
        <v>0</v>
      </c>
      <c r="I141" s="200">
        <f t="shared" si="2"/>
        <v>0</v>
      </c>
    </row>
    <row r="142" spans="1:9" ht="15" customHeight="1" x14ac:dyDescent="0.3">
      <c r="A142" s="223" t="s">
        <v>254</v>
      </c>
      <c r="B142" s="200">
        <v>99971.49</v>
      </c>
      <c r="C142" s="200">
        <v>0</v>
      </c>
      <c r="D142" s="200">
        <v>0</v>
      </c>
      <c r="E142" s="232">
        <v>0</v>
      </c>
      <c r="F142" s="232">
        <v>0</v>
      </c>
      <c r="G142" s="232">
        <v>99971.49</v>
      </c>
      <c r="H142" s="232">
        <v>0</v>
      </c>
      <c r="I142" s="200">
        <f t="shared" si="2"/>
        <v>99971.49</v>
      </c>
    </row>
    <row r="143" spans="1:9" ht="15" customHeight="1" x14ac:dyDescent="0.3">
      <c r="A143" s="223" t="s">
        <v>255</v>
      </c>
      <c r="B143" s="200">
        <v>85440.479999999894</v>
      </c>
      <c r="C143" s="200">
        <v>0</v>
      </c>
      <c r="D143" s="200">
        <v>0</v>
      </c>
      <c r="E143" s="232">
        <v>0</v>
      </c>
      <c r="F143" s="232">
        <v>0</v>
      </c>
      <c r="G143" s="232">
        <v>85440.479999999894</v>
      </c>
      <c r="H143" s="232">
        <v>0</v>
      </c>
      <c r="I143" s="200">
        <f t="shared" si="2"/>
        <v>85440.479999999894</v>
      </c>
    </row>
    <row r="144" spans="1:9" ht="15" customHeight="1" x14ac:dyDescent="0.3">
      <c r="A144" s="223" t="s">
        <v>256</v>
      </c>
      <c r="B144" s="200">
        <v>75424.740000000005</v>
      </c>
      <c r="C144" s="200">
        <v>0</v>
      </c>
      <c r="D144" s="200">
        <v>0</v>
      </c>
      <c r="E144" s="232">
        <v>0</v>
      </c>
      <c r="F144" s="232">
        <v>0</v>
      </c>
      <c r="G144" s="232">
        <v>75424.740000000005</v>
      </c>
      <c r="H144" s="232">
        <v>0</v>
      </c>
      <c r="I144" s="200">
        <f t="shared" si="2"/>
        <v>75424.740000000005</v>
      </c>
    </row>
    <row r="145" spans="1:9" ht="15" customHeight="1" x14ac:dyDescent="0.3">
      <c r="A145" s="223" t="s">
        <v>257</v>
      </c>
      <c r="B145" s="200">
        <v>813.6</v>
      </c>
      <c r="C145" s="200">
        <v>0</v>
      </c>
      <c r="D145" s="200">
        <v>0</v>
      </c>
      <c r="E145" s="232">
        <v>0</v>
      </c>
      <c r="F145" s="232">
        <v>0</v>
      </c>
      <c r="G145" s="232">
        <v>813.6</v>
      </c>
      <c r="H145" s="232">
        <v>0</v>
      </c>
      <c r="I145" s="200">
        <f t="shared" si="2"/>
        <v>813.6</v>
      </c>
    </row>
    <row r="146" spans="1:9" ht="15" customHeight="1" x14ac:dyDescent="0.3">
      <c r="A146" s="223" t="s">
        <v>258</v>
      </c>
      <c r="B146" s="200">
        <v>11766.83</v>
      </c>
      <c r="C146" s="200">
        <v>0</v>
      </c>
      <c r="D146" s="200">
        <v>0</v>
      </c>
      <c r="E146" s="232">
        <v>0</v>
      </c>
      <c r="F146" s="232">
        <v>0</v>
      </c>
      <c r="G146" s="232">
        <v>11766.83</v>
      </c>
      <c r="H146" s="232">
        <v>0</v>
      </c>
      <c r="I146" s="200">
        <f t="shared" si="2"/>
        <v>11766.83</v>
      </c>
    </row>
    <row r="147" spans="1:9" ht="15" customHeight="1" x14ac:dyDescent="0.3">
      <c r="A147" s="223" t="s">
        <v>259</v>
      </c>
      <c r="B147" s="200">
        <v>97.06</v>
      </c>
      <c r="C147" s="200">
        <v>0</v>
      </c>
      <c r="D147" s="200">
        <v>0</v>
      </c>
      <c r="E147" s="232">
        <v>0</v>
      </c>
      <c r="F147" s="232">
        <v>0</v>
      </c>
      <c r="G147" s="232">
        <v>97.06</v>
      </c>
      <c r="H147" s="232">
        <v>0</v>
      </c>
      <c r="I147" s="200">
        <f t="shared" si="2"/>
        <v>97.06</v>
      </c>
    </row>
    <row r="148" spans="1:9" ht="15" customHeight="1" x14ac:dyDescent="0.3">
      <c r="A148" s="223" t="s">
        <v>260</v>
      </c>
      <c r="B148" s="200">
        <v>0</v>
      </c>
      <c r="C148" s="200">
        <v>0</v>
      </c>
      <c r="D148" s="200">
        <v>0</v>
      </c>
      <c r="E148" s="232">
        <v>0</v>
      </c>
      <c r="F148" s="232">
        <v>0</v>
      </c>
      <c r="G148" s="232">
        <v>0</v>
      </c>
      <c r="H148" s="232">
        <v>0</v>
      </c>
      <c r="I148" s="200">
        <f t="shared" si="2"/>
        <v>0</v>
      </c>
    </row>
    <row r="149" spans="1:9" ht="15" customHeight="1" x14ac:dyDescent="0.3">
      <c r="A149" s="223" t="s">
        <v>668</v>
      </c>
      <c r="B149" s="200">
        <v>69777.429999999993</v>
      </c>
      <c r="C149" s="200">
        <v>0</v>
      </c>
      <c r="D149" s="200">
        <v>0</v>
      </c>
      <c r="E149" s="232">
        <v>0</v>
      </c>
      <c r="F149" s="232">
        <v>0</v>
      </c>
      <c r="G149" s="232">
        <v>69777.429999999993</v>
      </c>
      <c r="H149" s="232">
        <v>0</v>
      </c>
      <c r="I149" s="200">
        <f t="shared" si="2"/>
        <v>69777.429999999993</v>
      </c>
    </row>
    <row r="150" spans="1:9" ht="12.75" customHeight="1" x14ac:dyDescent="0.3">
      <c r="A150" s="223" t="s">
        <v>261</v>
      </c>
      <c r="B150" s="200">
        <v>282220.58999999898</v>
      </c>
      <c r="C150" s="200">
        <v>0</v>
      </c>
      <c r="D150" s="200">
        <v>0</v>
      </c>
      <c r="E150" s="232">
        <v>0</v>
      </c>
      <c r="F150" s="232">
        <v>0</v>
      </c>
      <c r="G150" s="232">
        <v>282220.58999999898</v>
      </c>
      <c r="H150" s="232">
        <v>0</v>
      </c>
      <c r="I150" s="200">
        <f t="shared" si="2"/>
        <v>282220.58999999898</v>
      </c>
    </row>
    <row r="151" spans="1:9" ht="15" customHeight="1" x14ac:dyDescent="0.3">
      <c r="A151" s="223" t="s">
        <v>262</v>
      </c>
      <c r="B151" s="200">
        <v>170616.43999999901</v>
      </c>
      <c r="C151" s="200">
        <v>0</v>
      </c>
      <c r="D151" s="200">
        <v>0</v>
      </c>
      <c r="E151" s="232">
        <v>0</v>
      </c>
      <c r="F151" s="232">
        <v>0</v>
      </c>
      <c r="G151" s="232">
        <v>170616.43999999901</v>
      </c>
      <c r="H151" s="232">
        <v>0</v>
      </c>
      <c r="I151" s="200">
        <f t="shared" si="2"/>
        <v>170616.43999999901</v>
      </c>
    </row>
    <row r="152" spans="1:9" ht="15" customHeight="1" x14ac:dyDescent="0.3">
      <c r="A152" s="223" t="s">
        <v>263</v>
      </c>
      <c r="B152" s="200">
        <v>285288.46999999997</v>
      </c>
      <c r="C152" s="200">
        <v>0</v>
      </c>
      <c r="D152" s="200">
        <v>0</v>
      </c>
      <c r="E152" s="232">
        <v>0</v>
      </c>
      <c r="F152" s="232">
        <v>0</v>
      </c>
      <c r="G152" s="232">
        <v>285288.46999999997</v>
      </c>
      <c r="H152" s="232">
        <v>0</v>
      </c>
      <c r="I152" s="200">
        <f t="shared" si="2"/>
        <v>285288.46999999997</v>
      </c>
    </row>
    <row r="153" spans="1:9" ht="15" customHeight="1" x14ac:dyDescent="0.3">
      <c r="A153" s="223" t="s">
        <v>264</v>
      </c>
      <c r="B153" s="200">
        <v>0</v>
      </c>
      <c r="C153" s="200">
        <v>0</v>
      </c>
      <c r="D153" s="200">
        <v>0</v>
      </c>
      <c r="E153" s="232">
        <v>0</v>
      </c>
      <c r="F153" s="232">
        <v>0</v>
      </c>
      <c r="G153" s="232">
        <v>0</v>
      </c>
      <c r="H153" s="232">
        <v>0</v>
      </c>
      <c r="I153" s="200">
        <f t="shared" si="2"/>
        <v>0</v>
      </c>
    </row>
    <row r="154" spans="1:9" ht="15" customHeight="1" x14ac:dyDescent="0.3">
      <c r="A154" s="223" t="s">
        <v>265</v>
      </c>
      <c r="B154" s="200">
        <v>0</v>
      </c>
      <c r="C154" s="200">
        <v>0</v>
      </c>
      <c r="D154" s="200">
        <v>0</v>
      </c>
      <c r="E154" s="232">
        <v>0</v>
      </c>
      <c r="F154" s="232">
        <v>0</v>
      </c>
      <c r="G154" s="232">
        <v>0</v>
      </c>
      <c r="H154" s="232">
        <v>0</v>
      </c>
      <c r="I154" s="200">
        <f t="shared" si="2"/>
        <v>0</v>
      </c>
    </row>
    <row r="155" spans="1:9" ht="15" customHeight="1" x14ac:dyDescent="0.3">
      <c r="A155" s="223" t="s">
        <v>266</v>
      </c>
      <c r="B155" s="200">
        <v>0</v>
      </c>
      <c r="C155" s="200">
        <v>0</v>
      </c>
      <c r="D155" s="200">
        <v>0</v>
      </c>
      <c r="E155" s="232">
        <v>0</v>
      </c>
      <c r="F155" s="232">
        <v>0</v>
      </c>
      <c r="G155" s="232">
        <v>0</v>
      </c>
      <c r="H155" s="232">
        <v>0</v>
      </c>
      <c r="I155" s="200">
        <f t="shared" si="2"/>
        <v>0</v>
      </c>
    </row>
    <row r="156" spans="1:9" ht="15" customHeight="1" x14ac:dyDescent="0.3">
      <c r="A156" s="223" t="s">
        <v>665</v>
      </c>
      <c r="B156" s="200">
        <v>0</v>
      </c>
      <c r="C156" s="200">
        <v>0</v>
      </c>
      <c r="D156" s="200">
        <v>0</v>
      </c>
      <c r="E156" s="232">
        <v>0</v>
      </c>
      <c r="F156" s="232">
        <v>0</v>
      </c>
      <c r="G156" s="232">
        <v>0</v>
      </c>
      <c r="H156" s="232">
        <v>0</v>
      </c>
      <c r="I156" s="200">
        <f t="shared" si="2"/>
        <v>0</v>
      </c>
    </row>
    <row r="157" spans="1:9" ht="15" customHeight="1" x14ac:dyDescent="0.3">
      <c r="A157" s="223" t="s">
        <v>267</v>
      </c>
      <c r="B157" s="200">
        <v>0</v>
      </c>
      <c r="C157" s="200">
        <v>0</v>
      </c>
      <c r="D157" s="200">
        <v>0</v>
      </c>
      <c r="E157" s="232">
        <v>0</v>
      </c>
      <c r="F157" s="232">
        <v>0</v>
      </c>
      <c r="G157" s="232">
        <v>0</v>
      </c>
      <c r="H157" s="232">
        <v>0</v>
      </c>
      <c r="I157" s="200">
        <f t="shared" si="2"/>
        <v>0</v>
      </c>
    </row>
    <row r="158" spans="1:9" ht="15" customHeight="1" x14ac:dyDescent="0.3">
      <c r="A158" s="223" t="s">
        <v>666</v>
      </c>
      <c r="B158" s="200">
        <v>0</v>
      </c>
      <c r="C158" s="200">
        <v>0</v>
      </c>
      <c r="D158" s="200">
        <v>0</v>
      </c>
      <c r="E158" s="232">
        <v>0</v>
      </c>
      <c r="F158" s="232">
        <v>0</v>
      </c>
      <c r="G158" s="232">
        <v>0</v>
      </c>
      <c r="H158" s="232">
        <v>0</v>
      </c>
      <c r="I158" s="200">
        <f t="shared" si="2"/>
        <v>0</v>
      </c>
    </row>
    <row r="159" spans="1:9" ht="13.5" customHeight="1" x14ac:dyDescent="0.3">
      <c r="A159" s="224" t="s">
        <v>270</v>
      </c>
      <c r="B159" s="204">
        <v>0</v>
      </c>
      <c r="C159" s="204">
        <v>0</v>
      </c>
      <c r="D159" s="204">
        <v>0</v>
      </c>
      <c r="E159" s="232">
        <v>0</v>
      </c>
      <c r="F159" s="232">
        <v>0</v>
      </c>
      <c r="G159" s="232">
        <v>0</v>
      </c>
      <c r="H159" s="232">
        <v>0</v>
      </c>
      <c r="I159" s="204">
        <f t="shared" si="2"/>
        <v>0</v>
      </c>
    </row>
    <row r="160" spans="1:9" ht="15" customHeight="1" x14ac:dyDescent="0.3">
      <c r="A160" s="223" t="s">
        <v>272</v>
      </c>
      <c r="B160" s="200">
        <v>1576220.78999999</v>
      </c>
      <c r="C160" s="200">
        <v>0</v>
      </c>
      <c r="D160" s="200">
        <v>0</v>
      </c>
      <c r="E160" s="237">
        <v>0</v>
      </c>
      <c r="F160" s="237">
        <v>0</v>
      </c>
      <c r="G160" s="237">
        <v>1576220.78999999</v>
      </c>
      <c r="H160" s="237">
        <v>0</v>
      </c>
      <c r="I160" s="200">
        <f t="shared" si="2"/>
        <v>1576220.78999999</v>
      </c>
    </row>
    <row r="161" spans="1:9" ht="15" customHeight="1" x14ac:dyDescent="0.25">
      <c r="A161" s="222" t="s">
        <v>273</v>
      </c>
      <c r="B161" s="200"/>
      <c r="C161" s="200"/>
      <c r="D161" s="200"/>
      <c r="E161" s="246"/>
      <c r="F161" s="246"/>
      <c r="G161" s="246"/>
      <c r="H161" s="246"/>
      <c r="I161" s="200"/>
    </row>
    <row r="162" spans="1:9" ht="15" customHeight="1" x14ac:dyDescent="0.3">
      <c r="A162" s="223" t="s">
        <v>274</v>
      </c>
      <c r="B162" s="200">
        <v>163695.20000000001</v>
      </c>
      <c r="C162" s="200">
        <v>0</v>
      </c>
      <c r="D162" s="200">
        <v>0</v>
      </c>
      <c r="E162" s="232">
        <v>0</v>
      </c>
      <c r="F162" s="232">
        <v>0</v>
      </c>
      <c r="G162" s="232">
        <v>163695.20000000001</v>
      </c>
      <c r="H162" s="232">
        <v>0</v>
      </c>
      <c r="I162" s="200">
        <f t="shared" si="2"/>
        <v>163695.20000000001</v>
      </c>
    </row>
    <row r="163" spans="1:9" ht="15" customHeight="1" x14ac:dyDescent="0.3">
      <c r="A163" s="223" t="s">
        <v>275</v>
      </c>
      <c r="B163" s="200">
        <v>203880.28999999899</v>
      </c>
      <c r="C163" s="200">
        <v>0</v>
      </c>
      <c r="D163" s="200">
        <v>0</v>
      </c>
      <c r="E163" s="232">
        <v>0</v>
      </c>
      <c r="F163" s="232">
        <v>0</v>
      </c>
      <c r="G163" s="232">
        <v>203880.28999999899</v>
      </c>
      <c r="H163" s="232">
        <v>0</v>
      </c>
      <c r="I163" s="200">
        <f t="shared" si="2"/>
        <v>203880.28999999899</v>
      </c>
    </row>
    <row r="164" spans="1:9" ht="15" customHeight="1" x14ac:dyDescent="0.3">
      <c r="A164" s="223" t="s">
        <v>277</v>
      </c>
      <c r="B164" s="200">
        <v>166220.03</v>
      </c>
      <c r="C164" s="200">
        <v>0</v>
      </c>
      <c r="D164" s="200">
        <v>0</v>
      </c>
      <c r="E164" s="232">
        <v>0</v>
      </c>
      <c r="F164" s="232">
        <v>0</v>
      </c>
      <c r="G164" s="232">
        <v>166220.03</v>
      </c>
      <c r="H164" s="232">
        <v>0</v>
      </c>
      <c r="I164" s="200">
        <f t="shared" si="2"/>
        <v>166220.03</v>
      </c>
    </row>
    <row r="165" spans="1:9" ht="15" customHeight="1" x14ac:dyDescent="0.3">
      <c r="A165" s="223" t="s">
        <v>278</v>
      </c>
      <c r="B165" s="200">
        <v>392882.2</v>
      </c>
      <c r="C165" s="200">
        <v>0</v>
      </c>
      <c r="D165" s="200">
        <v>0</v>
      </c>
      <c r="E165" s="232">
        <v>0</v>
      </c>
      <c r="F165" s="232">
        <v>0</v>
      </c>
      <c r="G165" s="232">
        <v>392882.2</v>
      </c>
      <c r="H165" s="232">
        <v>0</v>
      </c>
      <c r="I165" s="200">
        <f t="shared" si="2"/>
        <v>392882.2</v>
      </c>
    </row>
    <row r="166" spans="1:9" ht="15" customHeight="1" x14ac:dyDescent="0.3">
      <c r="A166" s="223" t="s">
        <v>279</v>
      </c>
      <c r="B166" s="200">
        <v>195925.429999999</v>
      </c>
      <c r="C166" s="200">
        <v>0</v>
      </c>
      <c r="D166" s="200">
        <v>0</v>
      </c>
      <c r="E166" s="232">
        <v>0</v>
      </c>
      <c r="F166" s="232">
        <v>0</v>
      </c>
      <c r="G166" s="232">
        <v>195925.429999999</v>
      </c>
      <c r="H166" s="232">
        <v>0</v>
      </c>
      <c r="I166" s="200">
        <f t="shared" si="2"/>
        <v>195925.429999999</v>
      </c>
    </row>
    <row r="167" spans="1:9" ht="15" customHeight="1" x14ac:dyDescent="0.3">
      <c r="A167" s="223" t="s">
        <v>280</v>
      </c>
      <c r="B167" s="200">
        <v>9863.41</v>
      </c>
      <c r="C167" s="200">
        <v>0</v>
      </c>
      <c r="D167" s="200">
        <v>0</v>
      </c>
      <c r="E167" s="232">
        <v>0</v>
      </c>
      <c r="F167" s="232">
        <v>0</v>
      </c>
      <c r="G167" s="232">
        <v>9863.41</v>
      </c>
      <c r="H167" s="232">
        <v>0</v>
      </c>
      <c r="I167" s="200">
        <f t="shared" si="2"/>
        <v>9863.41</v>
      </c>
    </row>
    <row r="168" spans="1:9" ht="15" customHeight="1" x14ac:dyDescent="0.3">
      <c r="A168" s="223" t="s">
        <v>281</v>
      </c>
      <c r="B168" s="200">
        <v>231271.51</v>
      </c>
      <c r="C168" s="200">
        <v>0</v>
      </c>
      <c r="D168" s="200">
        <v>0</v>
      </c>
      <c r="E168" s="232">
        <v>0</v>
      </c>
      <c r="F168" s="232">
        <v>0</v>
      </c>
      <c r="G168" s="232">
        <v>231271.51</v>
      </c>
      <c r="H168" s="232">
        <v>0</v>
      </c>
      <c r="I168" s="200">
        <f t="shared" si="2"/>
        <v>231271.51</v>
      </c>
    </row>
    <row r="169" spans="1:9" ht="15" customHeight="1" x14ac:dyDescent="0.3">
      <c r="A169" s="223" t="s">
        <v>282</v>
      </c>
      <c r="B169" s="200">
        <v>365668.12</v>
      </c>
      <c r="C169" s="200">
        <v>0</v>
      </c>
      <c r="D169" s="200">
        <v>0</v>
      </c>
      <c r="E169" s="232">
        <v>0</v>
      </c>
      <c r="F169" s="232">
        <v>0</v>
      </c>
      <c r="G169" s="232">
        <v>365668.12</v>
      </c>
      <c r="H169" s="232">
        <v>0</v>
      </c>
      <c r="I169" s="200">
        <f t="shared" si="2"/>
        <v>365668.12</v>
      </c>
    </row>
    <row r="170" spans="1:9" ht="15" customHeight="1" x14ac:dyDescent="0.3">
      <c r="A170" s="223" t="s">
        <v>283</v>
      </c>
      <c r="B170" s="200">
        <v>280876.43999999901</v>
      </c>
      <c r="C170" s="200">
        <v>0</v>
      </c>
      <c r="D170" s="200">
        <v>0</v>
      </c>
      <c r="E170" s="232">
        <v>0</v>
      </c>
      <c r="F170" s="232">
        <v>0</v>
      </c>
      <c r="G170" s="232">
        <v>280876.43999999901</v>
      </c>
      <c r="H170" s="232">
        <v>0</v>
      </c>
      <c r="I170" s="200">
        <f t="shared" si="2"/>
        <v>280876.43999999901</v>
      </c>
    </row>
    <row r="171" spans="1:9" ht="15" customHeight="1" x14ac:dyDescent="0.3">
      <c r="A171" s="223" t="s">
        <v>284</v>
      </c>
      <c r="B171" s="200">
        <v>-74144.990000000005</v>
      </c>
      <c r="C171" s="200">
        <v>0</v>
      </c>
      <c r="D171" s="200">
        <v>0</v>
      </c>
      <c r="E171" s="232">
        <v>0</v>
      </c>
      <c r="F171" s="232">
        <v>0</v>
      </c>
      <c r="G171" s="232">
        <v>-74144.990000000005</v>
      </c>
      <c r="H171" s="232">
        <v>0</v>
      </c>
      <c r="I171" s="200">
        <f t="shared" si="2"/>
        <v>-74144.990000000005</v>
      </c>
    </row>
    <row r="172" spans="1:9" ht="15" customHeight="1" x14ac:dyDescent="0.3">
      <c r="A172" s="223" t="s">
        <v>285</v>
      </c>
      <c r="B172" s="200">
        <v>0</v>
      </c>
      <c r="C172" s="200">
        <v>0</v>
      </c>
      <c r="D172" s="200">
        <v>0</v>
      </c>
      <c r="E172" s="232">
        <v>0</v>
      </c>
      <c r="F172" s="232">
        <v>0</v>
      </c>
      <c r="G172" s="232">
        <v>0</v>
      </c>
      <c r="H172" s="232">
        <v>0</v>
      </c>
      <c r="I172" s="200">
        <f t="shared" si="2"/>
        <v>0</v>
      </c>
    </row>
    <row r="173" spans="1:9" ht="15" customHeight="1" x14ac:dyDescent="0.3">
      <c r="A173" s="223" t="s">
        <v>286</v>
      </c>
      <c r="B173" s="200">
        <v>0</v>
      </c>
      <c r="C173" s="200">
        <v>0</v>
      </c>
      <c r="D173" s="200">
        <v>0</v>
      </c>
      <c r="E173" s="232">
        <v>0</v>
      </c>
      <c r="F173" s="232">
        <v>0</v>
      </c>
      <c r="G173" s="232">
        <v>0</v>
      </c>
      <c r="H173" s="232">
        <v>0</v>
      </c>
      <c r="I173" s="200">
        <f t="shared" si="2"/>
        <v>0</v>
      </c>
    </row>
    <row r="174" spans="1:9" ht="15" customHeight="1" x14ac:dyDescent="0.3">
      <c r="A174" s="223" t="s">
        <v>287</v>
      </c>
      <c r="B174" s="200">
        <v>463223.91</v>
      </c>
      <c r="C174" s="200">
        <v>0</v>
      </c>
      <c r="D174" s="200">
        <v>0</v>
      </c>
      <c r="E174" s="232">
        <v>0</v>
      </c>
      <c r="F174" s="232">
        <v>0</v>
      </c>
      <c r="G174" s="232">
        <v>463223.91</v>
      </c>
      <c r="H174" s="232">
        <v>0</v>
      </c>
      <c r="I174" s="200">
        <f t="shared" si="2"/>
        <v>463223.91</v>
      </c>
    </row>
    <row r="175" spans="1:9" ht="15" customHeight="1" x14ac:dyDescent="0.3">
      <c r="A175" s="223" t="s">
        <v>288</v>
      </c>
      <c r="B175" s="200">
        <v>2475891.3399999901</v>
      </c>
      <c r="C175" s="200">
        <v>0</v>
      </c>
      <c r="D175" s="200">
        <v>0</v>
      </c>
      <c r="E175" s="232">
        <v>0</v>
      </c>
      <c r="F175" s="232">
        <v>0</v>
      </c>
      <c r="G175" s="232">
        <v>2475891.3399999901</v>
      </c>
      <c r="H175" s="232">
        <v>0</v>
      </c>
      <c r="I175" s="200">
        <f t="shared" si="2"/>
        <v>2475891.3399999901</v>
      </c>
    </row>
    <row r="176" spans="1:9" ht="15" customHeight="1" x14ac:dyDescent="0.3">
      <c r="A176" s="223" t="s">
        <v>289</v>
      </c>
      <c r="B176" s="200">
        <v>994935.36999999406</v>
      </c>
      <c r="C176" s="200">
        <v>0</v>
      </c>
      <c r="D176" s="200">
        <v>0</v>
      </c>
      <c r="E176" s="232">
        <v>0</v>
      </c>
      <c r="F176" s="232">
        <v>0</v>
      </c>
      <c r="G176" s="232">
        <v>994935.36999999406</v>
      </c>
      <c r="H176" s="232">
        <v>0</v>
      </c>
      <c r="I176" s="200">
        <f t="shared" si="2"/>
        <v>994935.36999999406</v>
      </c>
    </row>
    <row r="177" spans="1:9" ht="15" customHeight="1" x14ac:dyDescent="0.3">
      <c r="A177" s="223" t="s">
        <v>290</v>
      </c>
      <c r="B177" s="200">
        <v>14682.23</v>
      </c>
      <c r="C177" s="200">
        <v>0</v>
      </c>
      <c r="D177" s="200">
        <v>0</v>
      </c>
      <c r="E177" s="232">
        <v>0</v>
      </c>
      <c r="F177" s="232">
        <v>0</v>
      </c>
      <c r="G177" s="232">
        <v>14682.23</v>
      </c>
      <c r="H177" s="232">
        <v>0</v>
      </c>
      <c r="I177" s="200">
        <f t="shared" si="2"/>
        <v>14682.23</v>
      </c>
    </row>
    <row r="178" spans="1:9" ht="15" customHeight="1" x14ac:dyDescent="0.3">
      <c r="A178" s="223" t="s">
        <v>291</v>
      </c>
      <c r="B178" s="200">
        <v>231880.239999999</v>
      </c>
      <c r="C178" s="200">
        <v>0</v>
      </c>
      <c r="D178" s="200">
        <v>0</v>
      </c>
      <c r="E178" s="232">
        <v>0</v>
      </c>
      <c r="F178" s="232">
        <v>0</v>
      </c>
      <c r="G178" s="232">
        <v>231880.239999999</v>
      </c>
      <c r="H178" s="232">
        <v>0</v>
      </c>
      <c r="I178" s="200">
        <f t="shared" si="2"/>
        <v>231880.239999999</v>
      </c>
    </row>
    <row r="179" spans="1:9" ht="15" customHeight="1" x14ac:dyDescent="0.3">
      <c r="A179" s="223" t="s">
        <v>292</v>
      </c>
      <c r="B179" s="200">
        <v>30025.05</v>
      </c>
      <c r="C179" s="200">
        <v>0</v>
      </c>
      <c r="D179" s="200">
        <v>0</v>
      </c>
      <c r="E179" s="232">
        <v>0</v>
      </c>
      <c r="F179" s="232">
        <v>0</v>
      </c>
      <c r="G179" s="232">
        <v>30025.05</v>
      </c>
      <c r="H179" s="232">
        <v>0</v>
      </c>
      <c r="I179" s="200">
        <f t="shared" si="2"/>
        <v>30025.05</v>
      </c>
    </row>
    <row r="180" spans="1:9" ht="15" customHeight="1" x14ac:dyDescent="0.3">
      <c r="A180" s="223" t="s">
        <v>293</v>
      </c>
      <c r="B180" s="200">
        <v>0</v>
      </c>
      <c r="C180" s="200">
        <v>0</v>
      </c>
      <c r="D180" s="200">
        <v>0</v>
      </c>
      <c r="E180" s="232">
        <v>0</v>
      </c>
      <c r="F180" s="232">
        <v>0</v>
      </c>
      <c r="G180" s="232">
        <v>0</v>
      </c>
      <c r="H180" s="232">
        <v>0</v>
      </c>
      <c r="I180" s="200">
        <f t="shared" si="2"/>
        <v>0</v>
      </c>
    </row>
    <row r="181" spans="1:9" ht="15" customHeight="1" x14ac:dyDescent="0.3">
      <c r="A181" s="223" t="s">
        <v>294</v>
      </c>
      <c r="B181" s="200">
        <v>0</v>
      </c>
      <c r="C181" s="200">
        <v>159845.85</v>
      </c>
      <c r="D181" s="200">
        <v>0</v>
      </c>
      <c r="E181" s="232">
        <v>0</v>
      </c>
      <c r="F181" s="232">
        <v>0</v>
      </c>
      <c r="G181" s="232">
        <v>0</v>
      </c>
      <c r="H181" s="232">
        <v>159845.85</v>
      </c>
      <c r="I181" s="200">
        <f t="shared" si="2"/>
        <v>159845.85</v>
      </c>
    </row>
    <row r="182" spans="1:9" ht="15" customHeight="1" x14ac:dyDescent="0.3">
      <c r="A182" s="223" t="s">
        <v>295</v>
      </c>
      <c r="B182" s="200">
        <v>0</v>
      </c>
      <c r="C182" s="200">
        <v>91717.9</v>
      </c>
      <c r="D182" s="200">
        <v>0</v>
      </c>
      <c r="E182" s="232">
        <v>0</v>
      </c>
      <c r="F182" s="232">
        <v>0</v>
      </c>
      <c r="G182" s="232">
        <v>0</v>
      </c>
      <c r="H182" s="232">
        <v>91717.9</v>
      </c>
      <c r="I182" s="200">
        <f t="shared" si="2"/>
        <v>91717.9</v>
      </c>
    </row>
    <row r="183" spans="1:9" ht="15" customHeight="1" x14ac:dyDescent="0.3">
      <c r="A183" s="223" t="s">
        <v>296</v>
      </c>
      <c r="B183" s="200">
        <v>0</v>
      </c>
      <c r="C183" s="200">
        <v>1177183.01</v>
      </c>
      <c r="D183" s="200">
        <v>0</v>
      </c>
      <c r="E183" s="232">
        <v>0</v>
      </c>
      <c r="F183" s="232">
        <v>0</v>
      </c>
      <c r="G183" s="232">
        <v>0</v>
      </c>
      <c r="H183" s="232">
        <v>1177183.01</v>
      </c>
      <c r="I183" s="200">
        <f t="shared" si="2"/>
        <v>1177183.01</v>
      </c>
    </row>
    <row r="184" spans="1:9" ht="15" customHeight="1" x14ac:dyDescent="0.3">
      <c r="A184" s="223" t="s">
        <v>297</v>
      </c>
      <c r="B184" s="200">
        <v>0</v>
      </c>
      <c r="C184" s="200">
        <v>136914.51999999999</v>
      </c>
      <c r="D184" s="200">
        <v>0</v>
      </c>
      <c r="E184" s="232">
        <v>0</v>
      </c>
      <c r="F184" s="232">
        <v>0</v>
      </c>
      <c r="G184" s="232">
        <v>0</v>
      </c>
      <c r="H184" s="232">
        <v>136914.51999999999</v>
      </c>
      <c r="I184" s="200">
        <f t="shared" si="2"/>
        <v>136914.51999999999</v>
      </c>
    </row>
    <row r="185" spans="1:9" ht="15" customHeight="1" x14ac:dyDescent="0.3">
      <c r="A185" s="223" t="s">
        <v>298</v>
      </c>
      <c r="B185" s="200">
        <v>0</v>
      </c>
      <c r="C185" s="200">
        <v>19856.169999999998</v>
      </c>
      <c r="D185" s="200">
        <v>0</v>
      </c>
      <c r="E185" s="232">
        <v>0</v>
      </c>
      <c r="F185" s="232">
        <v>0</v>
      </c>
      <c r="G185" s="232">
        <v>0</v>
      </c>
      <c r="H185" s="232">
        <v>19856.169999999998</v>
      </c>
      <c r="I185" s="200">
        <f t="shared" si="2"/>
        <v>19856.169999999998</v>
      </c>
    </row>
    <row r="186" spans="1:9" ht="11.25" customHeight="1" x14ac:dyDescent="0.3">
      <c r="A186" s="223" t="s">
        <v>299</v>
      </c>
      <c r="B186" s="200">
        <v>0</v>
      </c>
      <c r="C186" s="200">
        <v>498642.41</v>
      </c>
      <c r="D186" s="200">
        <v>0</v>
      </c>
      <c r="E186" s="232">
        <v>0</v>
      </c>
      <c r="F186" s="232">
        <v>0</v>
      </c>
      <c r="G186" s="232">
        <v>0</v>
      </c>
      <c r="H186" s="232">
        <v>498642.41</v>
      </c>
      <c r="I186" s="200">
        <f t="shared" si="2"/>
        <v>498642.41</v>
      </c>
    </row>
    <row r="187" spans="1:9" ht="15" customHeight="1" x14ac:dyDescent="0.3">
      <c r="A187" s="223" t="s">
        <v>300</v>
      </c>
      <c r="B187" s="200">
        <v>0</v>
      </c>
      <c r="C187" s="200">
        <v>375192.9</v>
      </c>
      <c r="D187" s="200">
        <v>0</v>
      </c>
      <c r="E187" s="232">
        <v>0</v>
      </c>
      <c r="F187" s="232">
        <v>0</v>
      </c>
      <c r="G187" s="232">
        <v>0</v>
      </c>
      <c r="H187" s="232">
        <v>375192.9</v>
      </c>
      <c r="I187" s="200">
        <f t="shared" si="2"/>
        <v>375192.9</v>
      </c>
    </row>
    <row r="188" spans="1:9" ht="15" customHeight="1" x14ac:dyDescent="0.3">
      <c r="A188" s="223" t="s">
        <v>301</v>
      </c>
      <c r="B188" s="200">
        <v>0</v>
      </c>
      <c r="C188" s="200">
        <v>238365.99</v>
      </c>
      <c r="D188" s="200">
        <v>0</v>
      </c>
      <c r="E188" s="232">
        <v>0</v>
      </c>
      <c r="F188" s="232">
        <v>0</v>
      </c>
      <c r="G188" s="232">
        <v>0</v>
      </c>
      <c r="H188" s="232">
        <v>238365.99</v>
      </c>
      <c r="I188" s="200">
        <f t="shared" si="2"/>
        <v>238365.99</v>
      </c>
    </row>
    <row r="189" spans="1:9" ht="15" customHeight="1" x14ac:dyDescent="0.3">
      <c r="A189" s="223" t="s">
        <v>302</v>
      </c>
      <c r="B189" s="200">
        <v>0</v>
      </c>
      <c r="C189" s="200">
        <v>5852.85</v>
      </c>
      <c r="D189" s="200">
        <v>0</v>
      </c>
      <c r="E189" s="232">
        <v>0</v>
      </c>
      <c r="F189" s="232">
        <v>0</v>
      </c>
      <c r="G189" s="232">
        <v>0</v>
      </c>
      <c r="H189" s="232">
        <v>5852.85</v>
      </c>
      <c r="I189" s="200">
        <f t="shared" si="2"/>
        <v>5852.85</v>
      </c>
    </row>
    <row r="190" spans="1:9" ht="15" customHeight="1" x14ac:dyDescent="0.3">
      <c r="A190" s="223" t="s">
        <v>662</v>
      </c>
      <c r="B190" s="200">
        <v>0</v>
      </c>
      <c r="C190" s="200">
        <v>10416.07</v>
      </c>
      <c r="D190" s="200">
        <v>0</v>
      </c>
      <c r="E190" s="232">
        <v>0</v>
      </c>
      <c r="F190" s="232">
        <v>0</v>
      </c>
      <c r="G190" s="232">
        <v>0</v>
      </c>
      <c r="H190" s="232">
        <v>10416.07</v>
      </c>
      <c r="I190" s="200">
        <f t="shared" si="2"/>
        <v>10416.07</v>
      </c>
    </row>
    <row r="191" spans="1:9" ht="15" customHeight="1" x14ac:dyDescent="0.3">
      <c r="A191" s="223" t="s">
        <v>303</v>
      </c>
      <c r="B191" s="200">
        <v>0</v>
      </c>
      <c r="C191" s="200">
        <v>454979.03999999899</v>
      </c>
      <c r="D191" s="200">
        <v>0</v>
      </c>
      <c r="E191" s="232">
        <v>0</v>
      </c>
      <c r="F191" s="232">
        <v>0</v>
      </c>
      <c r="G191" s="232">
        <v>0</v>
      </c>
      <c r="H191" s="232">
        <v>454979.03999999899</v>
      </c>
      <c r="I191" s="200">
        <f t="shared" si="2"/>
        <v>454979.03999999899</v>
      </c>
    </row>
    <row r="192" spans="1:9" ht="15" customHeight="1" x14ac:dyDescent="0.3">
      <c r="A192" s="223" t="s">
        <v>304</v>
      </c>
      <c r="B192" s="200">
        <v>0</v>
      </c>
      <c r="C192" s="200">
        <v>72763.47</v>
      </c>
      <c r="D192" s="200">
        <v>0</v>
      </c>
      <c r="E192" s="232">
        <v>0</v>
      </c>
      <c r="F192" s="232">
        <v>0</v>
      </c>
      <c r="G192" s="232">
        <v>0</v>
      </c>
      <c r="H192" s="232">
        <v>72763.47</v>
      </c>
      <c r="I192" s="200">
        <f t="shared" si="2"/>
        <v>72763.47</v>
      </c>
    </row>
    <row r="193" spans="1:9" ht="12.75" customHeight="1" x14ac:dyDescent="0.3">
      <c r="A193" s="223" t="s">
        <v>305</v>
      </c>
      <c r="B193" s="200">
        <v>0</v>
      </c>
      <c r="C193" s="200">
        <v>38390.749999999898</v>
      </c>
      <c r="D193" s="200">
        <v>0</v>
      </c>
      <c r="E193" s="232">
        <v>0</v>
      </c>
      <c r="F193" s="232">
        <v>0</v>
      </c>
      <c r="G193" s="232">
        <v>0</v>
      </c>
      <c r="H193" s="232">
        <v>38390.749999999898</v>
      </c>
      <c r="I193" s="200">
        <f t="shared" si="2"/>
        <v>38390.749999999898</v>
      </c>
    </row>
    <row r="194" spans="1:9" ht="15" customHeight="1" x14ac:dyDescent="0.3">
      <c r="A194" s="223" t="s">
        <v>306</v>
      </c>
      <c r="B194" s="200">
        <v>0</v>
      </c>
      <c r="C194" s="200">
        <v>287256.36</v>
      </c>
      <c r="D194" s="200">
        <v>0</v>
      </c>
      <c r="E194" s="232">
        <v>0</v>
      </c>
      <c r="F194" s="232">
        <v>0</v>
      </c>
      <c r="G194" s="232">
        <v>0</v>
      </c>
      <c r="H194" s="232">
        <v>287256.36</v>
      </c>
      <c r="I194" s="200">
        <f t="shared" si="2"/>
        <v>287256.36</v>
      </c>
    </row>
    <row r="195" spans="1:9" ht="15" customHeight="1" x14ac:dyDescent="0.3">
      <c r="A195" s="223" t="s">
        <v>307</v>
      </c>
      <c r="B195" s="200">
        <v>0</v>
      </c>
      <c r="C195" s="200">
        <v>69210.350000000006</v>
      </c>
      <c r="D195" s="200">
        <v>0</v>
      </c>
      <c r="E195" s="232">
        <v>0</v>
      </c>
      <c r="F195" s="232">
        <v>0</v>
      </c>
      <c r="G195" s="232">
        <v>0</v>
      </c>
      <c r="H195" s="232">
        <v>69210.350000000006</v>
      </c>
      <c r="I195" s="200">
        <f t="shared" si="2"/>
        <v>69210.350000000006</v>
      </c>
    </row>
    <row r="196" spans="1:9" ht="13.5" customHeight="1" x14ac:dyDescent="0.3">
      <c r="A196" s="224" t="s">
        <v>308</v>
      </c>
      <c r="B196" s="204">
        <v>0</v>
      </c>
      <c r="C196" s="204">
        <v>112542.27999999899</v>
      </c>
      <c r="D196" s="204">
        <v>0</v>
      </c>
      <c r="E196" s="232">
        <v>0</v>
      </c>
      <c r="F196" s="232">
        <v>0</v>
      </c>
      <c r="G196" s="232">
        <v>0</v>
      </c>
      <c r="H196" s="232">
        <v>112542.27999999899</v>
      </c>
      <c r="I196" s="204">
        <f t="shared" si="2"/>
        <v>112542.27999999899</v>
      </c>
    </row>
    <row r="197" spans="1:9" ht="15" customHeight="1" x14ac:dyDescent="0.3">
      <c r="A197" s="223" t="s">
        <v>309</v>
      </c>
      <c r="B197" s="200">
        <v>6146775.77999999</v>
      </c>
      <c r="C197" s="200">
        <v>3749129.92</v>
      </c>
      <c r="D197" s="200">
        <v>0</v>
      </c>
      <c r="E197" s="237">
        <v>0</v>
      </c>
      <c r="F197" s="237">
        <v>0</v>
      </c>
      <c r="G197" s="237">
        <v>6146775.77999999</v>
      </c>
      <c r="H197" s="237">
        <v>3749129.92</v>
      </c>
      <c r="I197" s="200">
        <f t="shared" si="2"/>
        <v>9895905.6999999899</v>
      </c>
    </row>
    <row r="198" spans="1:9" ht="15" customHeight="1" x14ac:dyDescent="0.25">
      <c r="A198" s="222" t="s">
        <v>310</v>
      </c>
      <c r="B198" s="200"/>
      <c r="C198" s="200"/>
      <c r="D198" s="200"/>
      <c r="E198" s="246"/>
      <c r="F198" s="246"/>
      <c r="G198" s="246"/>
      <c r="H198" s="246"/>
      <c r="I198" s="200"/>
    </row>
    <row r="199" spans="1:9" ht="15" customHeight="1" x14ac:dyDescent="0.3">
      <c r="A199" s="223" t="s">
        <v>311</v>
      </c>
      <c r="B199" s="200">
        <v>0</v>
      </c>
      <c r="C199" s="200">
        <v>0</v>
      </c>
      <c r="D199" s="200">
        <v>25670.9</v>
      </c>
      <c r="E199" s="232">
        <v>14935.32962</v>
      </c>
      <c r="F199" s="232">
        <v>10735.570379999999</v>
      </c>
      <c r="G199" s="232">
        <v>14935.32962</v>
      </c>
      <c r="H199" s="232">
        <v>10735.570379999999</v>
      </c>
      <c r="I199" s="200">
        <f t="shared" ref="I199:I268" si="3">+H199+G199</f>
        <v>25670.9</v>
      </c>
    </row>
    <row r="200" spans="1:9" ht="15" customHeight="1" x14ac:dyDescent="0.3">
      <c r="A200" s="223" t="s">
        <v>312</v>
      </c>
      <c r="B200" s="200">
        <v>1494576.16</v>
      </c>
      <c r="C200" s="200">
        <v>1105381.5699999901</v>
      </c>
      <c r="D200" s="200">
        <v>43071.22</v>
      </c>
      <c r="E200" s="232">
        <v>26820.448693999999</v>
      </c>
      <c r="F200" s="232">
        <v>16250.771305999901</v>
      </c>
      <c r="G200" s="232">
        <v>1521396.6086939999</v>
      </c>
      <c r="H200" s="232">
        <v>1121632.34130599</v>
      </c>
      <c r="I200" s="200">
        <f t="shared" si="3"/>
        <v>2643028.9499999899</v>
      </c>
    </row>
    <row r="201" spans="1:9" ht="15" customHeight="1" x14ac:dyDescent="0.3">
      <c r="A201" s="223" t="s">
        <v>313</v>
      </c>
      <c r="B201" s="200">
        <v>243326.19</v>
      </c>
      <c r="C201" s="200">
        <v>115133.51</v>
      </c>
      <c r="D201" s="200">
        <v>2401804.4300000002</v>
      </c>
      <c r="E201" s="232">
        <v>1397369.8173740001</v>
      </c>
      <c r="F201" s="232">
        <v>1004434.612626</v>
      </c>
      <c r="G201" s="232">
        <v>1640696.007374</v>
      </c>
      <c r="H201" s="232">
        <v>1119568.1226260001</v>
      </c>
      <c r="I201" s="200">
        <f t="shared" si="3"/>
        <v>2760264.13</v>
      </c>
    </row>
    <row r="202" spans="1:9" ht="12.75" customHeight="1" x14ac:dyDescent="0.3">
      <c r="A202" s="223" t="s">
        <v>314</v>
      </c>
      <c r="B202" s="200">
        <v>1196278.22</v>
      </c>
      <c r="C202" s="200">
        <v>370541.84</v>
      </c>
      <c r="D202" s="200">
        <v>0</v>
      </c>
      <c r="E202" s="232">
        <v>0</v>
      </c>
      <c r="F202" s="232">
        <v>0</v>
      </c>
      <c r="G202" s="232">
        <v>1196278.22</v>
      </c>
      <c r="H202" s="232">
        <v>370541.84</v>
      </c>
      <c r="I202" s="200">
        <f t="shared" si="3"/>
        <v>1566820.06</v>
      </c>
    </row>
    <row r="203" spans="1:9" ht="15" customHeight="1" x14ac:dyDescent="0.3">
      <c r="A203" s="224" t="s">
        <v>315</v>
      </c>
      <c r="B203" s="204">
        <v>0</v>
      </c>
      <c r="C203" s="204">
        <v>0</v>
      </c>
      <c r="D203" s="204">
        <v>0</v>
      </c>
      <c r="E203" s="232">
        <v>0</v>
      </c>
      <c r="F203" s="232">
        <v>0</v>
      </c>
      <c r="G203" s="232">
        <v>0</v>
      </c>
      <c r="H203" s="232">
        <v>0</v>
      </c>
      <c r="I203" s="204">
        <f t="shared" si="3"/>
        <v>0</v>
      </c>
    </row>
    <row r="204" spans="1:9" ht="15" customHeight="1" x14ac:dyDescent="0.3">
      <c r="A204" s="223" t="s">
        <v>316</v>
      </c>
      <c r="B204" s="200">
        <v>2934180.57</v>
      </c>
      <c r="C204" s="200">
        <v>1591056.92</v>
      </c>
      <c r="D204" s="200">
        <v>2470546.5499999998</v>
      </c>
      <c r="E204" s="237">
        <v>1439125.5956880001</v>
      </c>
      <c r="F204" s="237">
        <v>1031420.954312</v>
      </c>
      <c r="G204" s="237">
        <v>4373306.1656879997</v>
      </c>
      <c r="H204" s="237">
        <v>2622477.8743119901</v>
      </c>
      <c r="I204" s="200">
        <f t="shared" si="3"/>
        <v>6995784.0399999898</v>
      </c>
    </row>
    <row r="205" spans="1:9" ht="15" customHeight="1" x14ac:dyDescent="0.25">
      <c r="A205" s="222" t="s">
        <v>317</v>
      </c>
      <c r="B205" s="200"/>
      <c r="C205" s="200"/>
      <c r="D205" s="200"/>
      <c r="E205" s="246"/>
      <c r="F205" s="246"/>
      <c r="G205" s="246"/>
      <c r="H205" s="246"/>
      <c r="I205" s="200"/>
    </row>
    <row r="206" spans="1:9" ht="15" customHeight="1" x14ac:dyDescent="0.3">
      <c r="A206" s="223" t="s">
        <v>318</v>
      </c>
      <c r="B206" s="200">
        <v>1280634.05</v>
      </c>
      <c r="C206" s="200">
        <v>501459.84</v>
      </c>
      <c r="D206" s="200">
        <v>114115.62</v>
      </c>
      <c r="E206" s="232">
        <v>66392.467715999999</v>
      </c>
      <c r="F206" s="232">
        <v>47723.152284000003</v>
      </c>
      <c r="G206" s="232">
        <v>1347026.5177160001</v>
      </c>
      <c r="H206" s="232">
        <v>549182.99228400004</v>
      </c>
      <c r="I206" s="200">
        <f t="shared" si="3"/>
        <v>1896209.5100000002</v>
      </c>
    </row>
    <row r="207" spans="1:9" ht="15" customHeight="1" x14ac:dyDescent="0.3">
      <c r="A207" s="223" t="s">
        <v>319</v>
      </c>
      <c r="B207" s="200">
        <v>-43497.73</v>
      </c>
      <c r="C207" s="200">
        <v>-5147.1400000000003</v>
      </c>
      <c r="D207" s="200">
        <v>87877.46</v>
      </c>
      <c r="E207" s="232">
        <v>51127.106227999997</v>
      </c>
      <c r="F207" s="232">
        <v>36750.353772000002</v>
      </c>
      <c r="G207" s="232">
        <v>7629.3762280000001</v>
      </c>
      <c r="H207" s="232">
        <v>31603.213771999999</v>
      </c>
      <c r="I207" s="200">
        <f t="shared" si="3"/>
        <v>39232.589999999997</v>
      </c>
    </row>
    <row r="208" spans="1:9" ht="15" customHeight="1" x14ac:dyDescent="0.3">
      <c r="A208" s="223" t="s">
        <v>320</v>
      </c>
      <c r="B208" s="200">
        <v>0</v>
      </c>
      <c r="C208" s="200">
        <v>0</v>
      </c>
      <c r="D208" s="200">
        <v>12129.369999999901</v>
      </c>
      <c r="E208" s="232">
        <v>7056.8674659999897</v>
      </c>
      <c r="F208" s="232">
        <v>5072.5025340000002</v>
      </c>
      <c r="G208" s="232">
        <v>7056.8674659999897</v>
      </c>
      <c r="H208" s="232">
        <v>5072.5025340000002</v>
      </c>
      <c r="I208" s="200">
        <f t="shared" si="3"/>
        <v>12129.36999999999</v>
      </c>
    </row>
    <row r="209" spans="1:9" ht="15" customHeight="1" x14ac:dyDescent="0.3">
      <c r="A209" s="223" t="s">
        <v>321</v>
      </c>
      <c r="B209" s="200">
        <v>0</v>
      </c>
      <c r="C209" s="200">
        <v>0</v>
      </c>
      <c r="D209" s="200">
        <v>0</v>
      </c>
      <c r="E209" s="232">
        <v>0</v>
      </c>
      <c r="F209" s="232">
        <v>0</v>
      </c>
      <c r="G209" s="232">
        <v>0</v>
      </c>
      <c r="H209" s="232">
        <v>0</v>
      </c>
      <c r="I209" s="200">
        <f t="shared" si="3"/>
        <v>0</v>
      </c>
    </row>
    <row r="210" spans="1:9" ht="17.25" customHeight="1" x14ac:dyDescent="0.3">
      <c r="A210" s="223" t="s">
        <v>323</v>
      </c>
      <c r="B210" s="200">
        <v>39634.339999999997</v>
      </c>
      <c r="C210" s="200">
        <v>620.20000000000005</v>
      </c>
      <c r="D210" s="200">
        <v>0</v>
      </c>
      <c r="E210" s="232">
        <v>0</v>
      </c>
      <c r="F210" s="232">
        <v>0</v>
      </c>
      <c r="G210" s="232">
        <v>39634.339999999997</v>
      </c>
      <c r="H210" s="232">
        <v>620.20000000000005</v>
      </c>
      <c r="I210" s="200">
        <f t="shared" si="3"/>
        <v>40254.539999999994</v>
      </c>
    </row>
    <row r="211" spans="1:9" ht="17.25" customHeight="1" x14ac:dyDescent="0.3">
      <c r="A211" s="223" t="s">
        <v>324</v>
      </c>
      <c r="B211" s="200">
        <v>0</v>
      </c>
      <c r="C211" s="200">
        <v>0</v>
      </c>
      <c r="D211" s="200">
        <v>0</v>
      </c>
      <c r="E211" s="232">
        <v>0</v>
      </c>
      <c r="F211" s="232">
        <v>0</v>
      </c>
      <c r="G211" s="232">
        <v>0</v>
      </c>
      <c r="H211" s="232">
        <v>0</v>
      </c>
      <c r="I211" s="200">
        <f t="shared" si="3"/>
        <v>0</v>
      </c>
    </row>
    <row r="212" spans="1:9" ht="15" customHeight="1" x14ac:dyDescent="0.3">
      <c r="A212" s="224" t="s">
        <v>325</v>
      </c>
      <c r="B212" s="204">
        <v>0</v>
      </c>
      <c r="C212" s="204">
        <v>0</v>
      </c>
      <c r="D212" s="204">
        <v>0</v>
      </c>
      <c r="E212" s="232">
        <v>0</v>
      </c>
      <c r="F212" s="232">
        <v>0</v>
      </c>
      <c r="G212" s="232">
        <v>0</v>
      </c>
      <c r="H212" s="232">
        <v>0</v>
      </c>
      <c r="I212" s="204">
        <f t="shared" si="3"/>
        <v>0</v>
      </c>
    </row>
    <row r="213" spans="1:9" ht="15" customHeight="1" x14ac:dyDescent="0.3">
      <c r="A213" s="223" t="s">
        <v>326</v>
      </c>
      <c r="B213" s="200">
        <v>1276770.6599999999</v>
      </c>
      <c r="C213" s="200">
        <v>496932.9</v>
      </c>
      <c r="D213" s="200">
        <v>214122.45</v>
      </c>
      <c r="E213" s="237">
        <v>124576.44141</v>
      </c>
      <c r="F213" s="237">
        <v>89546.008589999998</v>
      </c>
      <c r="G213" s="237">
        <v>1401347.1014099999</v>
      </c>
      <c r="H213" s="237">
        <v>586478.90859000001</v>
      </c>
      <c r="I213" s="200">
        <f t="shared" si="3"/>
        <v>1987826.0099999998</v>
      </c>
    </row>
    <row r="214" spans="1:9" ht="15" customHeight="1" x14ac:dyDescent="0.25">
      <c r="A214" s="222" t="s">
        <v>327</v>
      </c>
      <c r="B214" s="200"/>
      <c r="C214" s="200"/>
      <c r="D214" s="200"/>
      <c r="E214" s="246"/>
      <c r="F214" s="246"/>
      <c r="G214" s="246"/>
      <c r="H214" s="246"/>
      <c r="I214" s="200"/>
    </row>
    <row r="215" spans="1:9" ht="15" customHeight="1" x14ac:dyDescent="0.3">
      <c r="A215" s="224" t="s">
        <v>328</v>
      </c>
      <c r="B215" s="204">
        <v>8361460.25</v>
      </c>
      <c r="C215" s="204">
        <v>1023672.89</v>
      </c>
      <c r="D215" s="204">
        <v>0</v>
      </c>
      <c r="E215" s="232">
        <v>0</v>
      </c>
      <c r="F215" s="232">
        <v>0</v>
      </c>
      <c r="G215" s="232">
        <v>8361460.25</v>
      </c>
      <c r="H215" s="232">
        <v>1023672.89</v>
      </c>
      <c r="I215" s="204">
        <f t="shared" si="3"/>
        <v>9385133.1400000006</v>
      </c>
    </row>
    <row r="216" spans="1:9" ht="14.25" customHeight="1" x14ac:dyDescent="0.3">
      <c r="A216" s="223" t="s">
        <v>329</v>
      </c>
      <c r="B216" s="200">
        <v>8361460.25</v>
      </c>
      <c r="C216" s="200">
        <v>1023672.89</v>
      </c>
      <c r="D216" s="200">
        <v>0</v>
      </c>
      <c r="E216" s="237">
        <v>0</v>
      </c>
      <c r="F216" s="237">
        <v>0</v>
      </c>
      <c r="G216" s="237">
        <v>8361460.25</v>
      </c>
      <c r="H216" s="237">
        <v>1023672.89</v>
      </c>
      <c r="I216" s="200">
        <f t="shared" si="3"/>
        <v>9385133.1400000006</v>
      </c>
    </row>
    <row r="217" spans="1:9" ht="15" customHeight="1" x14ac:dyDescent="0.25">
      <c r="A217" s="222" t="s">
        <v>330</v>
      </c>
      <c r="B217" s="200"/>
      <c r="C217" s="200"/>
      <c r="D217" s="200"/>
      <c r="E217" s="246"/>
      <c r="F217" s="246"/>
      <c r="G217" s="246"/>
      <c r="H217" s="246"/>
      <c r="I217" s="200"/>
    </row>
    <row r="218" spans="1:9" ht="15" customHeight="1" x14ac:dyDescent="0.3">
      <c r="A218" s="223" t="s">
        <v>331</v>
      </c>
      <c r="B218" s="200">
        <v>307297.56</v>
      </c>
      <c r="C218" s="200">
        <v>128165.58</v>
      </c>
      <c r="D218" s="200">
        <v>3161672.02</v>
      </c>
      <c r="E218" s="232">
        <v>2167326.16971</v>
      </c>
      <c r="F218" s="232">
        <v>994345.85028999997</v>
      </c>
      <c r="G218" s="232">
        <v>2474623.7297100001</v>
      </c>
      <c r="H218" s="232">
        <v>1122511.43029</v>
      </c>
      <c r="I218" s="200">
        <f t="shared" si="3"/>
        <v>3597135.16</v>
      </c>
    </row>
    <row r="219" spans="1:9" ht="15" customHeight="1" x14ac:dyDescent="0.3">
      <c r="A219" s="223" t="s">
        <v>332</v>
      </c>
      <c r="B219" s="200">
        <v>27515.01</v>
      </c>
      <c r="C219" s="200">
        <v>42838.93</v>
      </c>
      <c r="D219" s="200">
        <v>449104.79</v>
      </c>
      <c r="E219" s="232">
        <v>307861.333545</v>
      </c>
      <c r="F219" s="232">
        <v>141243.45645500001</v>
      </c>
      <c r="G219" s="232">
        <v>335376.34354500001</v>
      </c>
      <c r="H219" s="232">
        <v>184082.386455</v>
      </c>
      <c r="I219" s="200">
        <f t="shared" si="3"/>
        <v>519458.73</v>
      </c>
    </row>
    <row r="220" spans="1:9" ht="15" customHeight="1" x14ac:dyDescent="0.3">
      <c r="A220" s="223" t="s">
        <v>333</v>
      </c>
      <c r="B220" s="200">
        <v>0</v>
      </c>
      <c r="C220" s="200">
        <v>0</v>
      </c>
      <c r="D220" s="200">
        <v>-18980.330000000002</v>
      </c>
      <c r="E220" s="232">
        <v>-13011.016215</v>
      </c>
      <c r="F220" s="232">
        <v>-5969.3137850000003</v>
      </c>
      <c r="G220" s="232">
        <v>-13011.016215</v>
      </c>
      <c r="H220" s="232">
        <v>-5969.3137850000003</v>
      </c>
      <c r="I220" s="200">
        <f t="shared" si="3"/>
        <v>-18980.330000000002</v>
      </c>
    </row>
    <row r="221" spans="1:9" ht="15" customHeight="1" x14ac:dyDescent="0.3">
      <c r="A221" s="223" t="s">
        <v>334</v>
      </c>
      <c r="B221" s="200">
        <v>326413.12</v>
      </c>
      <c r="C221" s="200">
        <v>19336.23</v>
      </c>
      <c r="D221" s="200">
        <v>657385.18999999994</v>
      </c>
      <c r="E221" s="232">
        <v>450637.54774499999</v>
      </c>
      <c r="F221" s="232">
        <v>206747.64225499899</v>
      </c>
      <c r="G221" s="232">
        <v>777050.66774499998</v>
      </c>
      <c r="H221" s="232">
        <v>226083.87225499999</v>
      </c>
      <c r="I221" s="200">
        <f t="shared" si="3"/>
        <v>1003134.54</v>
      </c>
    </row>
    <row r="222" spans="1:9" ht="15" customHeight="1" x14ac:dyDescent="0.3">
      <c r="A222" s="223" t="s">
        <v>335</v>
      </c>
      <c r="B222" s="200">
        <v>387412.55</v>
      </c>
      <c r="C222" s="200">
        <v>29021.84</v>
      </c>
      <c r="D222" s="200">
        <v>38500.410000000003</v>
      </c>
      <c r="E222" s="232">
        <v>23481.400059</v>
      </c>
      <c r="F222" s="232">
        <v>15019.009941</v>
      </c>
      <c r="G222" s="232">
        <v>410893.950059</v>
      </c>
      <c r="H222" s="232">
        <v>44040.849941</v>
      </c>
      <c r="I222" s="200">
        <f t="shared" si="3"/>
        <v>454934.8</v>
      </c>
    </row>
    <row r="223" spans="1:9" ht="15" customHeight="1" x14ac:dyDescent="0.3">
      <c r="A223" s="223" t="s">
        <v>336</v>
      </c>
      <c r="B223" s="200">
        <v>33233.18</v>
      </c>
      <c r="C223" s="200">
        <v>30533.46</v>
      </c>
      <c r="D223" s="200">
        <v>351153.35</v>
      </c>
      <c r="E223" s="232">
        <v>204301.01902999901</v>
      </c>
      <c r="F223" s="232">
        <v>146852.33097000001</v>
      </c>
      <c r="G223" s="232">
        <v>237534.199029999</v>
      </c>
      <c r="H223" s="232">
        <v>177385.79097</v>
      </c>
      <c r="I223" s="200">
        <f t="shared" si="3"/>
        <v>414919.989999999</v>
      </c>
    </row>
    <row r="224" spans="1:9" ht="15" customHeight="1" x14ac:dyDescent="0.3">
      <c r="A224" s="223" t="s">
        <v>337</v>
      </c>
      <c r="B224" s="200">
        <v>1827938.88</v>
      </c>
      <c r="C224" s="200">
        <v>783445.1</v>
      </c>
      <c r="D224" s="200">
        <v>1505145.74</v>
      </c>
      <c r="E224" s="232">
        <v>1047430.920466</v>
      </c>
      <c r="F224" s="232">
        <v>457714.81953400001</v>
      </c>
      <c r="G224" s="232">
        <v>2875369.8004660001</v>
      </c>
      <c r="H224" s="232">
        <v>1241159.9195340001</v>
      </c>
      <c r="I224" s="200">
        <f t="shared" si="3"/>
        <v>4116529.72</v>
      </c>
    </row>
    <row r="225" spans="1:9" ht="15" customHeight="1" x14ac:dyDescent="0.3">
      <c r="A225" s="223" t="s">
        <v>338</v>
      </c>
      <c r="B225" s="200">
        <v>591145.22</v>
      </c>
      <c r="C225" s="200">
        <v>238598.5</v>
      </c>
      <c r="D225" s="200">
        <v>479067.38</v>
      </c>
      <c r="E225" s="232">
        <v>328400.68899</v>
      </c>
      <c r="F225" s="232">
        <v>150666.69101000001</v>
      </c>
      <c r="G225" s="232">
        <v>919545.90898999898</v>
      </c>
      <c r="H225" s="232">
        <v>389265.19101000001</v>
      </c>
      <c r="I225" s="200">
        <f t="shared" si="3"/>
        <v>1308811.0999999989</v>
      </c>
    </row>
    <row r="226" spans="1:9" ht="15" customHeight="1" x14ac:dyDescent="0.3">
      <c r="A226" s="223" t="s">
        <v>339</v>
      </c>
      <c r="B226" s="200">
        <v>0</v>
      </c>
      <c r="C226" s="200">
        <v>0</v>
      </c>
      <c r="D226" s="200">
        <v>550.4</v>
      </c>
      <c r="E226" s="232">
        <v>377.29919999999998</v>
      </c>
      <c r="F226" s="232">
        <v>173.10079999999999</v>
      </c>
      <c r="G226" s="232">
        <v>377.29919999999998</v>
      </c>
      <c r="H226" s="232">
        <v>173.10079999999999</v>
      </c>
      <c r="I226" s="200">
        <f t="shared" si="3"/>
        <v>550.4</v>
      </c>
    </row>
    <row r="227" spans="1:9" ht="15" customHeight="1" x14ac:dyDescent="0.3">
      <c r="A227" s="223" t="s">
        <v>340</v>
      </c>
      <c r="B227" s="200">
        <v>264926.45</v>
      </c>
      <c r="C227" s="200">
        <v>43122.53</v>
      </c>
      <c r="D227" s="200">
        <v>74299.63</v>
      </c>
      <c r="E227" s="232">
        <v>50932.396365000001</v>
      </c>
      <c r="F227" s="232">
        <v>23367.233635000001</v>
      </c>
      <c r="G227" s="232">
        <v>315858.846365</v>
      </c>
      <c r="H227" s="232">
        <v>66489.763634999996</v>
      </c>
      <c r="I227" s="200">
        <f t="shared" si="3"/>
        <v>382348.61</v>
      </c>
    </row>
    <row r="228" spans="1:9" ht="15" customHeight="1" x14ac:dyDescent="0.3">
      <c r="A228" s="223" t="s">
        <v>341</v>
      </c>
      <c r="B228" s="200">
        <v>11132</v>
      </c>
      <c r="C228" s="200">
        <v>0</v>
      </c>
      <c r="D228" s="200">
        <v>880239.34</v>
      </c>
      <c r="E228" s="232">
        <v>603404.06756999996</v>
      </c>
      <c r="F228" s="232">
        <v>276835.27243000001</v>
      </c>
      <c r="G228" s="232">
        <v>614536.06756999996</v>
      </c>
      <c r="H228" s="232">
        <v>276835.27243000001</v>
      </c>
      <c r="I228" s="200">
        <f t="shared" si="3"/>
        <v>891371.34</v>
      </c>
    </row>
    <row r="229" spans="1:9" ht="15" customHeight="1" x14ac:dyDescent="0.3">
      <c r="A229" s="223" t="s">
        <v>342</v>
      </c>
      <c r="B229" s="200">
        <v>0</v>
      </c>
      <c r="C229" s="200">
        <v>90052.4399999999</v>
      </c>
      <c r="D229" s="200">
        <v>0</v>
      </c>
      <c r="E229" s="232">
        <v>0</v>
      </c>
      <c r="F229" s="232">
        <v>0</v>
      </c>
      <c r="G229" s="232">
        <v>0</v>
      </c>
      <c r="H229" s="232">
        <v>90052.4399999999</v>
      </c>
      <c r="I229" s="200">
        <f t="shared" si="3"/>
        <v>90052.4399999999</v>
      </c>
    </row>
    <row r="230" spans="1:9" ht="15" customHeight="1" x14ac:dyDescent="0.3">
      <c r="A230" s="224" t="s">
        <v>343</v>
      </c>
      <c r="B230" s="200">
        <v>45362.53</v>
      </c>
      <c r="C230" s="200">
        <v>0</v>
      </c>
      <c r="D230" s="200">
        <v>1416044.96</v>
      </c>
      <c r="E230" s="232">
        <v>970698.82007999998</v>
      </c>
      <c r="F230" s="232">
        <v>445346.13991999999</v>
      </c>
      <c r="G230" s="232">
        <v>1016061.35008</v>
      </c>
      <c r="H230" s="232">
        <v>445346.13991999999</v>
      </c>
      <c r="I230" s="200">
        <f t="shared" si="3"/>
        <v>1461407.49</v>
      </c>
    </row>
    <row r="231" spans="1:9" ht="13.5" customHeight="1" x14ac:dyDescent="0.3">
      <c r="A231" s="226" t="s">
        <v>344</v>
      </c>
      <c r="B231" s="244">
        <v>3822376.4999999902</v>
      </c>
      <c r="C231" s="244">
        <v>1405114.61</v>
      </c>
      <c r="D231" s="244">
        <v>8994182.8800000008</v>
      </c>
      <c r="E231" s="237">
        <v>6141840.6465450004</v>
      </c>
      <c r="F231" s="237">
        <v>2852342.233455</v>
      </c>
      <c r="G231" s="237">
        <v>9964217.1465450004</v>
      </c>
      <c r="H231" s="237">
        <v>4257456.8434549998</v>
      </c>
      <c r="I231" s="244">
        <f t="shared" si="3"/>
        <v>14221673.99</v>
      </c>
    </row>
    <row r="232" spans="1:9" ht="13.5" customHeight="1" thickBot="1" x14ac:dyDescent="0.35">
      <c r="A232" s="227" t="s">
        <v>647</v>
      </c>
      <c r="B232" s="218">
        <v>32916682.529999901</v>
      </c>
      <c r="C232" s="218">
        <v>8412000.2100000009</v>
      </c>
      <c r="D232" s="218">
        <v>11678851.880000001</v>
      </c>
      <c r="E232" s="237">
        <v>7705542.6836430002</v>
      </c>
      <c r="F232" s="237">
        <v>3973309.1963570002</v>
      </c>
      <c r="G232" s="237">
        <v>40622225.213642903</v>
      </c>
      <c r="H232" s="237">
        <v>12385309.406357</v>
      </c>
      <c r="I232" s="218">
        <f t="shared" si="3"/>
        <v>53007534.6199999</v>
      </c>
    </row>
    <row r="233" spans="1:9" ht="12.75" customHeight="1" thickTop="1" x14ac:dyDescent="0.3">
      <c r="A233" s="223"/>
      <c r="B233" s="233"/>
      <c r="C233" s="233"/>
      <c r="D233" s="233"/>
      <c r="E233" s="241"/>
      <c r="F233" s="241"/>
      <c r="G233" s="241"/>
      <c r="H233" s="241"/>
      <c r="I233" s="233"/>
    </row>
    <row r="234" spans="1:9" ht="15" customHeight="1" x14ac:dyDescent="0.25">
      <c r="A234" s="223" t="s">
        <v>345</v>
      </c>
      <c r="B234" s="200"/>
      <c r="C234" s="200"/>
      <c r="D234" s="200"/>
      <c r="E234" s="246"/>
      <c r="F234" s="246"/>
      <c r="G234" s="246"/>
      <c r="H234" s="246"/>
      <c r="I234" s="200"/>
    </row>
    <row r="235" spans="1:9" ht="15" customHeight="1" x14ac:dyDescent="0.25">
      <c r="A235" s="222" t="s">
        <v>346</v>
      </c>
      <c r="B235" s="200"/>
      <c r="C235" s="200"/>
      <c r="D235" s="200"/>
      <c r="E235" s="246"/>
      <c r="F235" s="246"/>
      <c r="G235" s="246"/>
      <c r="H235" s="246"/>
      <c r="I235" s="200"/>
    </row>
    <row r="236" spans="1:9" ht="15" customHeight="1" x14ac:dyDescent="0.3">
      <c r="A236" s="223" t="s">
        <v>347</v>
      </c>
      <c r="B236" s="200">
        <v>20209373.8699999</v>
      </c>
      <c r="C236" s="200">
        <v>9048465.3099999893</v>
      </c>
      <c r="D236" s="200">
        <v>1669594.13</v>
      </c>
      <c r="E236" s="232">
        <v>1144506.776115</v>
      </c>
      <c r="F236" s="232">
        <v>525087.35388499999</v>
      </c>
      <c r="G236" s="232">
        <v>21353880.646114901</v>
      </c>
      <c r="H236" s="232">
        <v>9573552.6638849992</v>
      </c>
      <c r="I236" s="200">
        <f t="shared" si="3"/>
        <v>30927433.309999898</v>
      </c>
    </row>
    <row r="237" spans="1:9" ht="15" customHeight="1" x14ac:dyDescent="0.3">
      <c r="A237" s="224" t="s">
        <v>348</v>
      </c>
      <c r="B237" s="204">
        <v>74017.19</v>
      </c>
      <c r="C237" s="204">
        <v>12773.57</v>
      </c>
      <c r="D237" s="204">
        <v>5431.32</v>
      </c>
      <c r="E237" s="232">
        <v>3723.16986</v>
      </c>
      <c r="F237" s="232">
        <v>1708.15014</v>
      </c>
      <c r="G237" s="232">
        <v>77740.359859999997</v>
      </c>
      <c r="H237" s="232">
        <v>14481.720139999999</v>
      </c>
      <c r="I237" s="204">
        <f t="shared" si="3"/>
        <v>92222.080000000002</v>
      </c>
    </row>
    <row r="238" spans="1:9" ht="15" customHeight="1" x14ac:dyDescent="0.3">
      <c r="A238" s="223" t="s">
        <v>349</v>
      </c>
      <c r="B238" s="233">
        <v>20283391.059999999</v>
      </c>
      <c r="C238" s="233">
        <v>9061238.8799999896</v>
      </c>
      <c r="D238" s="233">
        <v>1675025.45</v>
      </c>
      <c r="E238" s="237">
        <v>1148229.945975</v>
      </c>
      <c r="F238" s="237">
        <v>526795.50402500003</v>
      </c>
      <c r="G238" s="237">
        <v>21431621.0059749</v>
      </c>
      <c r="H238" s="237">
        <v>9588034.384025</v>
      </c>
      <c r="I238" s="233">
        <f t="shared" si="3"/>
        <v>31019655.3899999</v>
      </c>
    </row>
    <row r="239" spans="1:9" ht="15" customHeight="1" x14ac:dyDescent="0.25">
      <c r="A239" s="222" t="s">
        <v>350</v>
      </c>
      <c r="B239" s="200"/>
      <c r="C239" s="200"/>
      <c r="D239" s="200"/>
      <c r="E239" s="246"/>
      <c r="F239" s="246"/>
      <c r="G239" s="246"/>
      <c r="H239" s="246"/>
      <c r="I239" s="200"/>
    </row>
    <row r="240" spans="1:9" ht="15" customHeight="1" x14ac:dyDescent="0.3">
      <c r="A240" s="223" t="s">
        <v>351</v>
      </c>
      <c r="B240" s="200">
        <v>787438.32999999903</v>
      </c>
      <c r="C240" s="200">
        <v>193630.53</v>
      </c>
      <c r="D240" s="200">
        <v>2484930.23999999</v>
      </c>
      <c r="E240" s="232">
        <v>1703419.67951999</v>
      </c>
      <c r="F240" s="232">
        <v>781510.56047999999</v>
      </c>
      <c r="G240" s="232">
        <v>2490858.0095199998</v>
      </c>
      <c r="H240" s="232">
        <v>975141.09048000001</v>
      </c>
      <c r="I240" s="200">
        <f t="shared" si="3"/>
        <v>3465999.0999999996</v>
      </c>
    </row>
    <row r="241" spans="1:9" ht="12" customHeight="1" x14ac:dyDescent="0.3">
      <c r="A241" s="228" t="s">
        <v>352</v>
      </c>
      <c r="B241" s="200">
        <v>1156428.6000000001</v>
      </c>
      <c r="C241" s="200">
        <v>0</v>
      </c>
      <c r="D241" s="200">
        <v>0</v>
      </c>
      <c r="E241" s="232">
        <v>0</v>
      </c>
      <c r="F241" s="232">
        <v>0</v>
      </c>
      <c r="G241" s="232">
        <v>1156428.6000000001</v>
      </c>
      <c r="H241" s="232">
        <v>0</v>
      </c>
      <c r="I241" s="200">
        <f t="shared" si="3"/>
        <v>1156428.6000000001</v>
      </c>
    </row>
    <row r="242" spans="1:9" ht="15" customHeight="1" x14ac:dyDescent="0.3">
      <c r="A242" s="224" t="s">
        <v>353</v>
      </c>
      <c r="B242" s="204">
        <v>114813.01</v>
      </c>
      <c r="C242" s="204">
        <v>1974.33</v>
      </c>
      <c r="D242" s="204">
        <v>646.42999999999995</v>
      </c>
      <c r="E242" s="232">
        <v>443.12776499999899</v>
      </c>
      <c r="F242" s="232">
        <v>203.302235</v>
      </c>
      <c r="G242" s="232">
        <v>115256.137764999</v>
      </c>
      <c r="H242" s="232">
        <v>2177.632235</v>
      </c>
      <c r="I242" s="204">
        <f t="shared" si="3"/>
        <v>117433.769999999</v>
      </c>
    </row>
    <row r="243" spans="1:9" ht="15" customHeight="1" x14ac:dyDescent="0.3">
      <c r="A243" s="223" t="s">
        <v>354</v>
      </c>
      <c r="B243" s="200">
        <v>2058679.94</v>
      </c>
      <c r="C243" s="200">
        <v>195604.86</v>
      </c>
      <c r="D243" s="200">
        <v>2485576.67</v>
      </c>
      <c r="E243" s="237">
        <v>1703862.8072849901</v>
      </c>
      <c r="F243" s="237">
        <v>781713.86271499901</v>
      </c>
      <c r="G243" s="237">
        <v>3762542.747285</v>
      </c>
      <c r="H243" s="237">
        <v>977318.72271500004</v>
      </c>
      <c r="I243" s="200">
        <f t="shared" si="3"/>
        <v>4739861.47</v>
      </c>
    </row>
    <row r="244" spans="1:9" ht="15" customHeight="1" x14ac:dyDescent="0.25">
      <c r="A244" s="222" t="s">
        <v>355</v>
      </c>
      <c r="B244" s="200"/>
      <c r="C244" s="200"/>
      <c r="D244" s="200"/>
      <c r="E244" s="246"/>
      <c r="F244" s="246"/>
      <c r="G244" s="246"/>
      <c r="H244" s="246"/>
      <c r="I244" s="200"/>
    </row>
    <row r="245" spans="1:9" ht="15" customHeight="1" x14ac:dyDescent="0.3">
      <c r="A245" s="224" t="s">
        <v>356</v>
      </c>
      <c r="B245" s="204">
        <v>1717072.18</v>
      </c>
      <c r="C245" s="204">
        <v>0</v>
      </c>
      <c r="D245" s="204">
        <v>0</v>
      </c>
      <c r="E245" s="232">
        <v>0</v>
      </c>
      <c r="F245" s="232">
        <v>0</v>
      </c>
      <c r="G245" s="232">
        <v>1717072.18</v>
      </c>
      <c r="H245" s="232">
        <v>0</v>
      </c>
      <c r="I245" s="204">
        <f t="shared" si="3"/>
        <v>1717072.18</v>
      </c>
    </row>
    <row r="246" spans="1:9" ht="12" customHeight="1" x14ac:dyDescent="0.3">
      <c r="A246" s="223" t="s">
        <v>357</v>
      </c>
      <c r="B246" s="200">
        <v>1717072.18</v>
      </c>
      <c r="C246" s="200">
        <v>0</v>
      </c>
      <c r="D246" s="200">
        <v>0</v>
      </c>
      <c r="E246" s="237">
        <v>0</v>
      </c>
      <c r="F246" s="237">
        <v>0</v>
      </c>
      <c r="G246" s="237">
        <v>1717072.18</v>
      </c>
      <c r="H246" s="237">
        <v>0</v>
      </c>
      <c r="I246" s="200">
        <f t="shared" si="3"/>
        <v>1717072.18</v>
      </c>
    </row>
    <row r="247" spans="1:9" ht="15" customHeight="1" x14ac:dyDescent="0.25">
      <c r="A247" s="222" t="s">
        <v>358</v>
      </c>
      <c r="B247" s="200"/>
      <c r="C247" s="200"/>
      <c r="D247" s="200"/>
      <c r="E247" s="246"/>
      <c r="F247" s="246"/>
      <c r="G247" s="246"/>
      <c r="H247" s="246"/>
      <c r="I247" s="200"/>
    </row>
    <row r="248" spans="1:9" ht="15" customHeight="1" x14ac:dyDescent="0.3">
      <c r="A248" s="223" t="s">
        <v>359</v>
      </c>
      <c r="B248" s="200">
        <v>2359126</v>
      </c>
      <c r="C248" s="200">
        <v>0</v>
      </c>
      <c r="D248" s="200">
        <v>0</v>
      </c>
      <c r="E248" s="232">
        <v>0</v>
      </c>
      <c r="F248" s="232">
        <v>0</v>
      </c>
      <c r="G248" s="232">
        <v>2359126</v>
      </c>
      <c r="H248" s="232">
        <v>0</v>
      </c>
      <c r="I248" s="200">
        <f t="shared" si="3"/>
        <v>2359126</v>
      </c>
    </row>
    <row r="249" spans="1:9" ht="15" customHeight="1" x14ac:dyDescent="0.3">
      <c r="A249" s="223" t="s">
        <v>360</v>
      </c>
      <c r="B249" s="200">
        <v>-4322529.1399999997</v>
      </c>
      <c r="C249" s="200">
        <v>0</v>
      </c>
      <c r="D249" s="200">
        <v>0</v>
      </c>
      <c r="E249" s="232">
        <v>0</v>
      </c>
      <c r="F249" s="232">
        <v>0</v>
      </c>
      <c r="G249" s="232">
        <v>-4322529.1399999997</v>
      </c>
      <c r="H249" s="232">
        <v>0</v>
      </c>
      <c r="I249" s="200">
        <f t="shared" si="3"/>
        <v>-4322529.1399999997</v>
      </c>
    </row>
    <row r="250" spans="1:9" ht="15" customHeight="1" x14ac:dyDescent="0.3">
      <c r="A250" s="223" t="s">
        <v>361</v>
      </c>
      <c r="B250" s="200">
        <v>-52750.64</v>
      </c>
      <c r="C250" s="200">
        <v>-5154.09</v>
      </c>
      <c r="D250" s="200">
        <v>0</v>
      </c>
      <c r="E250" s="232">
        <v>0</v>
      </c>
      <c r="F250" s="232">
        <v>0</v>
      </c>
      <c r="G250" s="232">
        <v>-52750.64</v>
      </c>
      <c r="H250" s="232">
        <v>-5154.09</v>
      </c>
      <c r="I250" s="200">
        <f t="shared" si="3"/>
        <v>-57904.729999999996</v>
      </c>
    </row>
    <row r="251" spans="1:9" ht="15" customHeight="1" x14ac:dyDescent="0.3">
      <c r="A251" s="223" t="s">
        <v>362</v>
      </c>
      <c r="B251" s="200">
        <v>11054.05</v>
      </c>
      <c r="C251" s="200">
        <v>1373.24</v>
      </c>
      <c r="D251" s="200">
        <v>0</v>
      </c>
      <c r="E251" s="232">
        <v>0</v>
      </c>
      <c r="F251" s="232">
        <v>0</v>
      </c>
      <c r="G251" s="232">
        <v>11054.05</v>
      </c>
      <c r="H251" s="232">
        <v>1373.24</v>
      </c>
      <c r="I251" s="200">
        <f t="shared" si="3"/>
        <v>12427.289999999999</v>
      </c>
    </row>
    <row r="252" spans="1:9" ht="15" customHeight="1" x14ac:dyDescent="0.3">
      <c r="A252" s="223" t="s">
        <v>364</v>
      </c>
      <c r="B252" s="200">
        <v>-3736.09</v>
      </c>
      <c r="C252" s="200">
        <v>0</v>
      </c>
      <c r="D252" s="200">
        <v>0</v>
      </c>
      <c r="E252" s="232">
        <v>0</v>
      </c>
      <c r="F252" s="232">
        <v>0</v>
      </c>
      <c r="G252" s="232">
        <v>-3736.09</v>
      </c>
      <c r="H252" s="232">
        <v>0</v>
      </c>
      <c r="I252" s="200">
        <f t="shared" si="3"/>
        <v>-3736.09</v>
      </c>
    </row>
    <row r="253" spans="1:9" ht="15" customHeight="1" x14ac:dyDescent="0.3">
      <c r="A253" s="224" t="s">
        <v>365</v>
      </c>
      <c r="B253" s="204">
        <v>0</v>
      </c>
      <c r="C253" s="204">
        <v>0</v>
      </c>
      <c r="D253" s="204">
        <v>0</v>
      </c>
      <c r="E253" s="232">
        <v>0</v>
      </c>
      <c r="F253" s="232">
        <v>0</v>
      </c>
      <c r="G253" s="232">
        <v>0</v>
      </c>
      <c r="H253" s="232">
        <v>0</v>
      </c>
      <c r="I253" s="204">
        <f t="shared" si="3"/>
        <v>0</v>
      </c>
    </row>
    <row r="254" spans="1:9" ht="15" customHeight="1" x14ac:dyDescent="0.3">
      <c r="A254" s="223" t="s">
        <v>366</v>
      </c>
      <c r="B254" s="200">
        <v>-2008835.82</v>
      </c>
      <c r="C254" s="200">
        <v>-3780.85</v>
      </c>
      <c r="D254" s="200">
        <v>0</v>
      </c>
      <c r="E254" s="237">
        <v>0</v>
      </c>
      <c r="F254" s="237">
        <v>0</v>
      </c>
      <c r="G254" s="237">
        <v>-2008835.82</v>
      </c>
      <c r="H254" s="237">
        <v>-3780.85</v>
      </c>
      <c r="I254" s="200">
        <f t="shared" si="3"/>
        <v>-2012616.6700000002</v>
      </c>
    </row>
    <row r="255" spans="1:9" ht="15" customHeight="1" x14ac:dyDescent="0.25">
      <c r="A255" s="222" t="s">
        <v>363</v>
      </c>
      <c r="B255" s="200"/>
      <c r="C255" s="200"/>
      <c r="D255" s="200"/>
      <c r="E255" s="246"/>
      <c r="F255" s="246"/>
      <c r="G255" s="246"/>
      <c r="H255" s="246"/>
      <c r="I255" s="200"/>
    </row>
    <row r="256" spans="1:9" ht="15.75" customHeight="1" x14ac:dyDescent="0.3">
      <c r="A256" s="223" t="s">
        <v>367</v>
      </c>
      <c r="B256" s="200">
        <v>639774.68999999994</v>
      </c>
      <c r="C256" s="200">
        <v>0</v>
      </c>
      <c r="D256" s="200">
        <v>0</v>
      </c>
      <c r="E256" s="232">
        <v>0</v>
      </c>
      <c r="F256" s="232">
        <v>0</v>
      </c>
      <c r="G256" s="232">
        <v>639774.68999999994</v>
      </c>
      <c r="H256" s="232">
        <v>0</v>
      </c>
      <c r="I256" s="200">
        <f t="shared" si="3"/>
        <v>639774.68999999994</v>
      </c>
    </row>
    <row r="257" spans="1:9" ht="15" customHeight="1" x14ac:dyDescent="0.3">
      <c r="A257" s="224" t="s">
        <v>368</v>
      </c>
      <c r="B257" s="200">
        <v>-11291374.84</v>
      </c>
      <c r="C257" s="200">
        <v>0</v>
      </c>
      <c r="D257" s="200">
        <v>0</v>
      </c>
      <c r="E257" s="232">
        <v>0</v>
      </c>
      <c r="F257" s="232">
        <v>0</v>
      </c>
      <c r="G257" s="232">
        <v>-11291374.84</v>
      </c>
      <c r="H257" s="232">
        <v>0</v>
      </c>
      <c r="I257" s="200">
        <f t="shared" si="3"/>
        <v>-11291374.84</v>
      </c>
    </row>
    <row r="258" spans="1:9" ht="15" customHeight="1" x14ac:dyDescent="0.3">
      <c r="A258" s="226" t="s">
        <v>369</v>
      </c>
      <c r="B258" s="201">
        <v>-10651600.15</v>
      </c>
      <c r="C258" s="201">
        <v>0</v>
      </c>
      <c r="D258" s="201">
        <v>0</v>
      </c>
      <c r="E258" s="237">
        <v>0</v>
      </c>
      <c r="F258" s="237">
        <v>0</v>
      </c>
      <c r="G258" s="237">
        <v>-10651600.15</v>
      </c>
      <c r="H258" s="237">
        <v>0</v>
      </c>
      <c r="I258" s="201">
        <f t="shared" si="3"/>
        <v>-10651600.15</v>
      </c>
    </row>
    <row r="259" spans="1:9" ht="12" customHeight="1" thickBot="1" x14ac:dyDescent="0.35">
      <c r="A259" s="227" t="s">
        <v>370</v>
      </c>
      <c r="B259" s="230">
        <v>11398707.2099999</v>
      </c>
      <c r="C259" s="230">
        <v>9253062.8899999894</v>
      </c>
      <c r="D259" s="230">
        <v>4160602.12</v>
      </c>
      <c r="E259" s="237">
        <v>2852092.7532599899</v>
      </c>
      <c r="F259" s="237">
        <v>1308509.36674</v>
      </c>
      <c r="G259" s="237">
        <v>14250799.9632599</v>
      </c>
      <c r="H259" s="237">
        <v>10561572.25674</v>
      </c>
      <c r="I259" s="230">
        <f t="shared" si="3"/>
        <v>24812372.219999902</v>
      </c>
    </row>
    <row r="260" spans="1:9" ht="15" customHeight="1" thickTop="1" x14ac:dyDescent="0.3">
      <c r="A260" s="223" t="s">
        <v>371</v>
      </c>
      <c r="B260" s="200"/>
      <c r="C260" s="200"/>
      <c r="D260" s="200"/>
      <c r="E260" s="241"/>
      <c r="F260" s="241"/>
      <c r="G260" s="241"/>
      <c r="H260" s="241"/>
      <c r="I260" s="200"/>
    </row>
    <row r="261" spans="1:9" ht="15" customHeight="1" x14ac:dyDescent="0.25">
      <c r="A261" s="222" t="s">
        <v>372</v>
      </c>
      <c r="B261" s="200"/>
      <c r="C261" s="200"/>
      <c r="D261" s="200"/>
      <c r="E261" s="246"/>
      <c r="F261" s="246"/>
      <c r="G261" s="246"/>
      <c r="H261" s="246"/>
      <c r="I261" s="200"/>
    </row>
    <row r="262" spans="1:9" ht="15" customHeight="1" x14ac:dyDescent="0.3">
      <c r="A262" s="224" t="s">
        <v>373</v>
      </c>
      <c r="B262" s="200">
        <v>18350922.530000001</v>
      </c>
      <c r="C262" s="200">
        <v>11141628.029999999</v>
      </c>
      <c r="D262" s="200">
        <v>558457.56000000006</v>
      </c>
      <c r="E262" s="232">
        <v>382822.65737999999</v>
      </c>
      <c r="F262" s="232">
        <v>175634.90262000001</v>
      </c>
      <c r="G262" s="232">
        <v>18733745.187380001</v>
      </c>
      <c r="H262" s="232">
        <v>11317262.93262</v>
      </c>
      <c r="I262" s="200">
        <f t="shared" si="3"/>
        <v>30051008.120000001</v>
      </c>
    </row>
    <row r="263" spans="1:9" ht="15" customHeight="1" x14ac:dyDescent="0.3">
      <c r="A263" s="223" t="s">
        <v>374</v>
      </c>
      <c r="B263" s="201">
        <v>18350922.530000001</v>
      </c>
      <c r="C263" s="201">
        <v>11141628.029999999</v>
      </c>
      <c r="D263" s="201">
        <v>558457.56000000006</v>
      </c>
      <c r="E263" s="237">
        <v>382822.65737999999</v>
      </c>
      <c r="F263" s="237">
        <v>175634.90262000001</v>
      </c>
      <c r="G263" s="237">
        <v>18733745.187380001</v>
      </c>
      <c r="H263" s="237">
        <v>11317262.93262</v>
      </c>
      <c r="I263" s="201">
        <f t="shared" si="3"/>
        <v>30051008.120000001</v>
      </c>
    </row>
    <row r="264" spans="1:9" ht="15" customHeight="1" x14ac:dyDescent="0.25">
      <c r="A264" s="222" t="s">
        <v>375</v>
      </c>
      <c r="B264" s="200"/>
      <c r="C264" s="200"/>
      <c r="D264" s="200"/>
      <c r="E264" s="246"/>
      <c r="F264" s="246"/>
      <c r="G264" s="246"/>
      <c r="H264" s="246"/>
      <c r="I264" s="200"/>
    </row>
    <row r="265" spans="1:9" ht="15" customHeight="1" x14ac:dyDescent="0.3">
      <c r="A265" s="223" t="s">
        <v>376</v>
      </c>
      <c r="B265" s="200">
        <v>0</v>
      </c>
      <c r="C265" s="200">
        <v>0</v>
      </c>
      <c r="D265" s="200">
        <v>0</v>
      </c>
      <c r="E265" s="232">
        <v>0</v>
      </c>
      <c r="F265" s="232">
        <v>0</v>
      </c>
      <c r="G265" s="232">
        <v>0</v>
      </c>
      <c r="H265" s="232">
        <v>0</v>
      </c>
      <c r="I265" s="200">
        <f t="shared" si="3"/>
        <v>0</v>
      </c>
    </row>
    <row r="266" spans="1:9" ht="15" customHeight="1" x14ac:dyDescent="0.3">
      <c r="A266" s="223" t="s">
        <v>268</v>
      </c>
      <c r="B266" s="200">
        <v>0</v>
      </c>
      <c r="C266" s="200">
        <v>0</v>
      </c>
      <c r="D266" s="200">
        <v>0</v>
      </c>
      <c r="E266" s="232">
        <v>0</v>
      </c>
      <c r="F266" s="232">
        <v>0</v>
      </c>
      <c r="G266" s="232">
        <v>0</v>
      </c>
      <c r="H266" s="232">
        <v>0</v>
      </c>
      <c r="I266" s="200">
        <f t="shared" si="3"/>
        <v>0</v>
      </c>
    </row>
    <row r="267" spans="1:9" ht="15" customHeight="1" x14ac:dyDescent="0.3">
      <c r="A267" s="224" t="s">
        <v>377</v>
      </c>
      <c r="B267" s="200">
        <v>0</v>
      </c>
      <c r="C267" s="200">
        <v>0</v>
      </c>
      <c r="D267" s="200">
        <v>0</v>
      </c>
      <c r="E267" s="232">
        <v>0</v>
      </c>
      <c r="F267" s="232">
        <v>0</v>
      </c>
      <c r="G267" s="232">
        <v>0</v>
      </c>
      <c r="H267" s="232">
        <v>0</v>
      </c>
      <c r="I267" s="200">
        <f t="shared" ref="I267" si="4">+H267+G267</f>
        <v>0</v>
      </c>
    </row>
    <row r="268" spans="1:9" ht="15" customHeight="1" x14ac:dyDescent="0.3">
      <c r="A268" s="223" t="s">
        <v>378</v>
      </c>
      <c r="B268" s="201">
        <v>0</v>
      </c>
      <c r="C268" s="201">
        <v>0</v>
      </c>
      <c r="D268" s="201">
        <v>0</v>
      </c>
      <c r="E268" s="237">
        <v>0</v>
      </c>
      <c r="F268" s="237">
        <v>0</v>
      </c>
      <c r="G268" s="237">
        <v>0</v>
      </c>
      <c r="H268" s="237">
        <v>0</v>
      </c>
      <c r="I268" s="201">
        <f t="shared" si="3"/>
        <v>0</v>
      </c>
    </row>
    <row r="269" spans="1:9" ht="15.75" customHeight="1" x14ac:dyDescent="0.25">
      <c r="A269" s="222" t="s">
        <v>379</v>
      </c>
      <c r="B269" s="200"/>
      <c r="C269" s="200"/>
      <c r="D269" s="200"/>
      <c r="E269" s="246"/>
      <c r="F269" s="246"/>
      <c r="G269" s="246"/>
      <c r="H269" s="246"/>
      <c r="I269" s="200"/>
    </row>
    <row r="270" spans="1:9" ht="15" customHeight="1" x14ac:dyDescent="0.3">
      <c r="A270" s="223" t="s">
        <v>380</v>
      </c>
      <c r="B270" s="200">
        <v>24304954.629999999</v>
      </c>
      <c r="C270" s="200">
        <v>14771321.17</v>
      </c>
      <c r="D270" s="200">
        <v>0</v>
      </c>
      <c r="E270" s="232">
        <v>0</v>
      </c>
      <c r="F270" s="232">
        <v>0</v>
      </c>
      <c r="G270" s="232">
        <v>24304954.629999999</v>
      </c>
      <c r="H270" s="232">
        <v>14771321.17</v>
      </c>
      <c r="I270" s="200">
        <f t="shared" ref="I270:I320" si="5">+H270+G270</f>
        <v>39076275.799999997</v>
      </c>
    </row>
    <row r="271" spans="1:9" ht="17.25" customHeight="1" x14ac:dyDescent="0.3">
      <c r="A271" s="223" t="s">
        <v>381</v>
      </c>
      <c r="B271" s="200">
        <v>-5375085.1399999997</v>
      </c>
      <c r="C271" s="200">
        <v>-3538302.22</v>
      </c>
      <c r="D271" s="200">
        <v>0</v>
      </c>
      <c r="E271" s="232">
        <v>0</v>
      </c>
      <c r="F271" s="232">
        <v>0</v>
      </c>
      <c r="G271" s="232">
        <v>-5375085.1399999997</v>
      </c>
      <c r="H271" s="232">
        <v>-3538302.22</v>
      </c>
      <c r="I271" s="200">
        <f t="shared" si="5"/>
        <v>-8913387.3599999994</v>
      </c>
    </row>
    <row r="272" spans="1:9" ht="13.5" customHeight="1" x14ac:dyDescent="0.3">
      <c r="A272" s="224" t="s">
        <v>382</v>
      </c>
      <c r="B272" s="204">
        <v>0</v>
      </c>
      <c r="C272" s="204">
        <v>0</v>
      </c>
      <c r="D272" s="204">
        <v>0</v>
      </c>
      <c r="E272" s="232">
        <v>0</v>
      </c>
      <c r="F272" s="232">
        <v>0</v>
      </c>
      <c r="G272" s="232">
        <v>0</v>
      </c>
      <c r="H272" s="232">
        <v>0</v>
      </c>
      <c r="I272" s="204">
        <f t="shared" si="5"/>
        <v>0</v>
      </c>
    </row>
    <row r="273" spans="1:9" ht="15" customHeight="1" x14ac:dyDescent="0.3">
      <c r="A273" s="223" t="s">
        <v>383</v>
      </c>
      <c r="B273" s="200">
        <v>18929869.489999998</v>
      </c>
      <c r="C273" s="200">
        <v>11233018.949999999</v>
      </c>
      <c r="D273" s="200">
        <v>0</v>
      </c>
      <c r="E273" s="237">
        <v>0</v>
      </c>
      <c r="F273" s="237">
        <v>0</v>
      </c>
      <c r="G273" s="237">
        <v>18929869.489999998</v>
      </c>
      <c r="H273" s="237">
        <v>11233018.949999999</v>
      </c>
      <c r="I273" s="200">
        <f t="shared" si="5"/>
        <v>30162888.439999998</v>
      </c>
    </row>
    <row r="274" spans="1:9" ht="15" customHeight="1" x14ac:dyDescent="0.3">
      <c r="A274" s="224"/>
      <c r="B274" s="231"/>
      <c r="C274" s="231"/>
      <c r="D274" s="231"/>
      <c r="E274" s="239"/>
      <c r="F274" s="239"/>
      <c r="G274" s="239"/>
      <c r="H274" s="239"/>
      <c r="I274" s="231"/>
    </row>
    <row r="275" spans="1:9" ht="15" customHeight="1" thickBot="1" x14ac:dyDescent="0.35">
      <c r="A275" s="225" t="s">
        <v>443</v>
      </c>
      <c r="B275" s="216">
        <v>54405313.089999899</v>
      </c>
      <c r="C275" s="216">
        <v>25947527.920000002</v>
      </c>
      <c r="D275" s="216">
        <v>-16397911.560000001</v>
      </c>
      <c r="E275" s="240">
        <v>-10940458.094283</v>
      </c>
      <c r="F275" s="240">
        <v>-5457453.465717</v>
      </c>
      <c r="G275" s="240">
        <v>43464854.9957169</v>
      </c>
      <c r="H275" s="240">
        <v>20490074.454282999</v>
      </c>
      <c r="I275" s="216">
        <f>+G275+H275</f>
        <v>63954929.449999899</v>
      </c>
    </row>
    <row r="276" spans="1:9" ht="15" customHeight="1" thickTop="1" x14ac:dyDescent="0.25">
      <c r="A276" s="223"/>
      <c r="B276" s="200"/>
      <c r="C276" s="200"/>
      <c r="D276" s="200"/>
      <c r="E276" s="246"/>
      <c r="F276" s="246"/>
      <c r="G276" s="246"/>
      <c r="H276" s="246"/>
      <c r="I276" s="200"/>
    </row>
    <row r="277" spans="1:9" ht="15" customHeight="1" x14ac:dyDescent="0.25">
      <c r="A277" s="221" t="s">
        <v>456</v>
      </c>
      <c r="B277" s="200"/>
      <c r="C277" s="200"/>
      <c r="D277" s="200"/>
      <c r="E277" s="246"/>
      <c r="F277" s="246"/>
      <c r="G277" s="246"/>
      <c r="H277" s="246"/>
      <c r="I277" s="200"/>
    </row>
    <row r="278" spans="1:9" ht="15" customHeight="1" x14ac:dyDescent="0.25">
      <c r="A278" s="222" t="s">
        <v>384</v>
      </c>
      <c r="B278" s="200"/>
      <c r="C278" s="200"/>
      <c r="D278" s="200"/>
      <c r="E278" s="246"/>
      <c r="F278" s="246"/>
      <c r="G278" s="246"/>
      <c r="H278" s="246"/>
      <c r="I278" s="200"/>
    </row>
    <row r="279" spans="1:9" ht="15" customHeight="1" x14ac:dyDescent="0.3">
      <c r="A279" s="223" t="s">
        <v>385</v>
      </c>
      <c r="B279" s="200">
        <v>19494.259999999998</v>
      </c>
      <c r="C279" s="200">
        <v>0</v>
      </c>
      <c r="D279" s="200">
        <v>0</v>
      </c>
      <c r="E279" s="232">
        <v>0</v>
      </c>
      <c r="F279" s="232">
        <v>0</v>
      </c>
      <c r="G279" s="232">
        <v>19494.259999999998</v>
      </c>
      <c r="H279" s="232">
        <v>0</v>
      </c>
      <c r="I279" s="200">
        <f>+H279+G279</f>
        <v>19494.259999999998</v>
      </c>
    </row>
    <row r="280" spans="1:9" ht="15" customHeight="1" x14ac:dyDescent="0.3">
      <c r="A280" s="223" t="s">
        <v>386</v>
      </c>
      <c r="B280" s="200">
        <v>0</v>
      </c>
      <c r="C280" s="200">
        <v>0</v>
      </c>
      <c r="D280" s="200">
        <v>0</v>
      </c>
      <c r="E280" s="232">
        <v>0</v>
      </c>
      <c r="F280" s="232">
        <v>0</v>
      </c>
      <c r="G280" s="232">
        <v>0</v>
      </c>
      <c r="H280" s="232">
        <v>0</v>
      </c>
      <c r="I280" s="200">
        <f t="shared" ref="I280:I302" si="6">+H280+G280</f>
        <v>0</v>
      </c>
    </row>
    <row r="281" spans="1:9" ht="15" customHeight="1" x14ac:dyDescent="0.3">
      <c r="A281" s="223" t="s">
        <v>387</v>
      </c>
      <c r="B281" s="200">
        <v>0</v>
      </c>
      <c r="C281" s="200">
        <v>0</v>
      </c>
      <c r="D281" s="200">
        <v>-8287480.1100000003</v>
      </c>
      <c r="E281" s="232">
        <v>-5681067.6154049998</v>
      </c>
      <c r="F281" s="232">
        <v>-2606412.4945950001</v>
      </c>
      <c r="G281" s="232">
        <v>-5681067.6154049998</v>
      </c>
      <c r="H281" s="232">
        <v>-2606412.4945950001</v>
      </c>
      <c r="I281" s="200">
        <f t="shared" si="6"/>
        <v>-8287480.1099999994</v>
      </c>
    </row>
    <row r="282" spans="1:9" ht="15" customHeight="1" x14ac:dyDescent="0.3">
      <c r="A282" s="223" t="s">
        <v>388</v>
      </c>
      <c r="B282" s="200">
        <v>0</v>
      </c>
      <c r="C282" s="200">
        <v>0</v>
      </c>
      <c r="D282" s="200">
        <v>0</v>
      </c>
      <c r="E282" s="232">
        <v>0</v>
      </c>
      <c r="F282" s="232">
        <v>0</v>
      </c>
      <c r="G282" s="232">
        <v>0</v>
      </c>
      <c r="H282" s="232">
        <v>0</v>
      </c>
      <c r="I282" s="200">
        <f t="shared" si="6"/>
        <v>0</v>
      </c>
    </row>
    <row r="283" spans="1:9" ht="15" customHeight="1" x14ac:dyDescent="0.3">
      <c r="A283" s="223" t="s">
        <v>389</v>
      </c>
      <c r="B283" s="200">
        <v>0</v>
      </c>
      <c r="C283" s="200">
        <v>0</v>
      </c>
      <c r="D283" s="200">
        <v>-83407.839999999997</v>
      </c>
      <c r="E283" s="232">
        <v>-57176.07432</v>
      </c>
      <c r="F283" s="232">
        <v>-26231.76568</v>
      </c>
      <c r="G283" s="232">
        <v>-57176.07432</v>
      </c>
      <c r="H283" s="232">
        <v>-26231.76568</v>
      </c>
      <c r="I283" s="200">
        <f t="shared" si="6"/>
        <v>-83407.839999999997</v>
      </c>
    </row>
    <row r="284" spans="1:9" ht="11.25" customHeight="1" x14ac:dyDescent="0.3">
      <c r="A284" s="223" t="s">
        <v>390</v>
      </c>
      <c r="B284" s="200">
        <v>0</v>
      </c>
      <c r="C284" s="200">
        <v>0</v>
      </c>
      <c r="D284" s="200">
        <v>79730.06</v>
      </c>
      <c r="E284" s="232">
        <v>54654.956129999999</v>
      </c>
      <c r="F284" s="232">
        <v>25075.103869999999</v>
      </c>
      <c r="G284" s="232">
        <v>54654.956129999999</v>
      </c>
      <c r="H284" s="232">
        <v>25075.103869999999</v>
      </c>
      <c r="I284" s="200">
        <f t="shared" si="6"/>
        <v>79730.06</v>
      </c>
    </row>
    <row r="285" spans="1:9" ht="15" customHeight="1" x14ac:dyDescent="0.3">
      <c r="A285" s="223" t="s">
        <v>391</v>
      </c>
      <c r="B285" s="200">
        <v>0</v>
      </c>
      <c r="C285" s="200">
        <v>0</v>
      </c>
      <c r="D285" s="200">
        <v>-1712739.93</v>
      </c>
      <c r="E285" s="232">
        <v>-1174083.2220149999</v>
      </c>
      <c r="F285" s="232">
        <v>-538656.70798499999</v>
      </c>
      <c r="G285" s="232">
        <v>-1174083.2220149999</v>
      </c>
      <c r="H285" s="232">
        <v>-538656.70798499999</v>
      </c>
      <c r="I285" s="200">
        <f t="shared" si="6"/>
        <v>-1712739.93</v>
      </c>
    </row>
    <row r="286" spans="1:9" ht="15" customHeight="1" x14ac:dyDescent="0.3">
      <c r="A286" s="223" t="s">
        <v>392</v>
      </c>
      <c r="B286" s="200">
        <v>0</v>
      </c>
      <c r="C286" s="200">
        <v>0</v>
      </c>
      <c r="D286" s="200">
        <v>0</v>
      </c>
      <c r="E286" s="232">
        <v>0</v>
      </c>
      <c r="F286" s="232">
        <v>0</v>
      </c>
      <c r="G286" s="232">
        <v>0</v>
      </c>
      <c r="H286" s="232">
        <v>0</v>
      </c>
      <c r="I286" s="200">
        <f t="shared" si="6"/>
        <v>0</v>
      </c>
    </row>
    <row r="287" spans="1:9" ht="15" customHeight="1" x14ac:dyDescent="0.3">
      <c r="A287" s="223" t="s">
        <v>393</v>
      </c>
      <c r="B287" s="200">
        <v>0</v>
      </c>
      <c r="C287" s="200">
        <v>0</v>
      </c>
      <c r="D287" s="200">
        <v>1482652.8599999901</v>
      </c>
      <c r="E287" s="232">
        <v>1016358.53552999</v>
      </c>
      <c r="F287" s="232">
        <v>466294.324469999</v>
      </c>
      <c r="G287" s="232">
        <v>1016358.53552999</v>
      </c>
      <c r="H287" s="232">
        <v>466294.324469999</v>
      </c>
      <c r="I287" s="200">
        <f t="shared" si="6"/>
        <v>1482652.8599999889</v>
      </c>
    </row>
    <row r="288" spans="1:9" ht="15" customHeight="1" x14ac:dyDescent="0.3">
      <c r="A288" s="223" t="s">
        <v>394</v>
      </c>
      <c r="B288" s="200">
        <v>0</v>
      </c>
      <c r="C288" s="200">
        <v>0</v>
      </c>
      <c r="D288" s="200">
        <v>0</v>
      </c>
      <c r="E288" s="232">
        <v>0</v>
      </c>
      <c r="F288" s="232">
        <v>0</v>
      </c>
      <c r="G288" s="232">
        <v>0</v>
      </c>
      <c r="H288" s="232">
        <v>0</v>
      </c>
      <c r="I288" s="200">
        <f t="shared" si="6"/>
        <v>0</v>
      </c>
    </row>
    <row r="289" spans="1:9" ht="15" customHeight="1" x14ac:dyDescent="0.3">
      <c r="A289" s="223" t="s">
        <v>395</v>
      </c>
      <c r="B289" s="200">
        <v>0</v>
      </c>
      <c r="C289" s="200">
        <v>0</v>
      </c>
      <c r="D289" s="200">
        <v>0</v>
      </c>
      <c r="E289" s="232">
        <v>0</v>
      </c>
      <c r="F289" s="232">
        <v>0</v>
      </c>
      <c r="G289" s="232">
        <v>0</v>
      </c>
      <c r="H289" s="232">
        <v>0</v>
      </c>
      <c r="I289" s="200">
        <f t="shared" si="6"/>
        <v>0</v>
      </c>
    </row>
    <row r="290" spans="1:9" ht="15" customHeight="1" x14ac:dyDescent="0.3">
      <c r="A290" s="223" t="s">
        <v>396</v>
      </c>
      <c r="B290" s="200">
        <v>0</v>
      </c>
      <c r="C290" s="200">
        <v>0</v>
      </c>
      <c r="D290" s="200">
        <v>-523266.02</v>
      </c>
      <c r="E290" s="232">
        <v>-358698.85671000002</v>
      </c>
      <c r="F290" s="232">
        <v>-164567.16329</v>
      </c>
      <c r="G290" s="232">
        <v>-358698.85671000002</v>
      </c>
      <c r="H290" s="232">
        <v>-164567.16329</v>
      </c>
      <c r="I290" s="200">
        <f t="shared" si="6"/>
        <v>-523266.02</v>
      </c>
    </row>
    <row r="291" spans="1:9" ht="15" customHeight="1" x14ac:dyDescent="0.3">
      <c r="A291" s="223" t="s">
        <v>397</v>
      </c>
      <c r="B291" s="200">
        <v>-382836.03</v>
      </c>
      <c r="C291" s="200">
        <v>-134468.03</v>
      </c>
      <c r="D291" s="200">
        <v>-59334.400000000001</v>
      </c>
      <c r="E291" s="232">
        <v>-40673.731200000002</v>
      </c>
      <c r="F291" s="232">
        <v>-18660.668799999999</v>
      </c>
      <c r="G291" s="232">
        <v>-423509.76120000001</v>
      </c>
      <c r="H291" s="232">
        <v>-153128.69880000001</v>
      </c>
      <c r="I291" s="200">
        <f t="shared" si="6"/>
        <v>-576638.46</v>
      </c>
    </row>
    <row r="292" spans="1:9" ht="15" customHeight="1" x14ac:dyDescent="0.3">
      <c r="A292" s="223" t="s">
        <v>398</v>
      </c>
      <c r="B292" s="200">
        <v>0</v>
      </c>
      <c r="C292" s="200">
        <v>-500</v>
      </c>
      <c r="D292" s="200">
        <v>-32.39</v>
      </c>
      <c r="E292" s="232">
        <v>-22.203344999999999</v>
      </c>
      <c r="F292" s="232">
        <v>-10.186655</v>
      </c>
      <c r="G292" s="232">
        <v>-22.203344999999999</v>
      </c>
      <c r="H292" s="232">
        <v>-510.18665499999997</v>
      </c>
      <c r="I292" s="200">
        <f t="shared" si="6"/>
        <v>-532.39</v>
      </c>
    </row>
    <row r="293" spans="1:9" ht="15" customHeight="1" x14ac:dyDescent="0.3">
      <c r="A293" s="223" t="s">
        <v>399</v>
      </c>
      <c r="B293" s="200">
        <v>0</v>
      </c>
      <c r="C293" s="200">
        <v>0</v>
      </c>
      <c r="D293" s="200">
        <v>0</v>
      </c>
      <c r="E293" s="232">
        <v>0</v>
      </c>
      <c r="F293" s="232">
        <v>0</v>
      </c>
      <c r="G293" s="232">
        <v>0</v>
      </c>
      <c r="H293" s="232">
        <v>0</v>
      </c>
      <c r="I293" s="200">
        <f t="shared" si="6"/>
        <v>0</v>
      </c>
    </row>
    <row r="294" spans="1:9" ht="15" customHeight="1" x14ac:dyDescent="0.3">
      <c r="A294" s="223" t="s">
        <v>400</v>
      </c>
      <c r="B294" s="200">
        <v>0</v>
      </c>
      <c r="C294" s="200">
        <v>0</v>
      </c>
      <c r="D294" s="200">
        <v>0</v>
      </c>
      <c r="E294" s="232">
        <v>0</v>
      </c>
      <c r="F294" s="232">
        <v>0</v>
      </c>
      <c r="G294" s="232">
        <v>0</v>
      </c>
      <c r="H294" s="232">
        <v>0</v>
      </c>
      <c r="I294" s="200">
        <f t="shared" si="6"/>
        <v>0</v>
      </c>
    </row>
    <row r="295" spans="1:9" ht="15" customHeight="1" x14ac:dyDescent="0.3">
      <c r="A295" s="223" t="s">
        <v>401</v>
      </c>
      <c r="B295" s="200">
        <v>-77799.95</v>
      </c>
      <c r="C295" s="200">
        <v>0</v>
      </c>
      <c r="D295" s="200">
        <v>0</v>
      </c>
      <c r="E295" s="232">
        <v>0</v>
      </c>
      <c r="F295" s="232">
        <v>0</v>
      </c>
      <c r="G295" s="232">
        <v>-77799.95</v>
      </c>
      <c r="H295" s="232">
        <v>0</v>
      </c>
      <c r="I295" s="200">
        <f t="shared" si="6"/>
        <v>-77799.95</v>
      </c>
    </row>
    <row r="296" spans="1:9" ht="15" customHeight="1" x14ac:dyDescent="0.3">
      <c r="A296" s="223" t="s">
        <v>402</v>
      </c>
      <c r="B296" s="200">
        <v>0</v>
      </c>
      <c r="C296" s="200">
        <v>0</v>
      </c>
      <c r="D296" s="200">
        <v>0</v>
      </c>
      <c r="E296" s="232">
        <v>0</v>
      </c>
      <c r="F296" s="232">
        <v>0</v>
      </c>
      <c r="G296" s="232">
        <v>0</v>
      </c>
      <c r="H296" s="232">
        <v>0</v>
      </c>
      <c r="I296" s="200">
        <f t="shared" si="6"/>
        <v>0</v>
      </c>
    </row>
    <row r="297" spans="1:9" ht="15" customHeight="1" x14ac:dyDescent="0.3">
      <c r="A297" s="223" t="s">
        <v>403</v>
      </c>
      <c r="B297" s="200">
        <v>66.260000000000005</v>
      </c>
      <c r="C297" s="200">
        <v>0</v>
      </c>
      <c r="D297" s="200">
        <v>0</v>
      </c>
      <c r="E297" s="232">
        <v>0</v>
      </c>
      <c r="F297" s="232">
        <v>0</v>
      </c>
      <c r="G297" s="232">
        <v>66.260000000000005</v>
      </c>
      <c r="H297" s="232">
        <v>0</v>
      </c>
      <c r="I297" s="200">
        <f t="shared" si="6"/>
        <v>66.260000000000005</v>
      </c>
    </row>
    <row r="298" spans="1:9" ht="15" customHeight="1" x14ac:dyDescent="0.3">
      <c r="A298" s="223" t="s">
        <v>404</v>
      </c>
      <c r="B298" s="200">
        <v>0</v>
      </c>
      <c r="C298" s="200">
        <v>0</v>
      </c>
      <c r="D298" s="200">
        <v>1750</v>
      </c>
      <c r="E298" s="232">
        <v>1199.625</v>
      </c>
      <c r="F298" s="232">
        <v>550.375</v>
      </c>
      <c r="G298" s="232">
        <v>1199.625</v>
      </c>
      <c r="H298" s="232">
        <v>550.375</v>
      </c>
      <c r="I298" s="200">
        <f t="shared" si="6"/>
        <v>1750</v>
      </c>
    </row>
    <row r="299" spans="1:9" ht="15" customHeight="1" x14ac:dyDescent="0.3">
      <c r="A299" s="223" t="s">
        <v>405</v>
      </c>
      <c r="B299" s="200">
        <v>0</v>
      </c>
      <c r="C299" s="200">
        <v>0</v>
      </c>
      <c r="D299" s="200">
        <v>0</v>
      </c>
      <c r="E299" s="232">
        <v>0</v>
      </c>
      <c r="F299" s="232">
        <v>0</v>
      </c>
      <c r="G299" s="232">
        <v>0</v>
      </c>
      <c r="H299" s="232">
        <v>0</v>
      </c>
      <c r="I299" s="200">
        <f t="shared" si="6"/>
        <v>0</v>
      </c>
    </row>
    <row r="300" spans="1:9" ht="15" customHeight="1" x14ac:dyDescent="0.3">
      <c r="A300" s="223" t="s">
        <v>406</v>
      </c>
      <c r="B300" s="200">
        <v>0</v>
      </c>
      <c r="C300" s="200">
        <v>0</v>
      </c>
      <c r="D300" s="200">
        <v>0</v>
      </c>
      <c r="E300" s="232">
        <v>0</v>
      </c>
      <c r="F300" s="232">
        <v>0</v>
      </c>
      <c r="G300" s="232">
        <v>0</v>
      </c>
      <c r="H300" s="232">
        <v>0</v>
      </c>
      <c r="I300" s="200">
        <f t="shared" si="6"/>
        <v>0</v>
      </c>
    </row>
    <row r="301" spans="1:9" ht="15" customHeight="1" x14ac:dyDescent="0.3">
      <c r="A301" s="223" t="s">
        <v>407</v>
      </c>
      <c r="B301" s="200">
        <v>0</v>
      </c>
      <c r="C301" s="200">
        <v>0</v>
      </c>
      <c r="D301" s="200">
        <v>374955.84</v>
      </c>
      <c r="E301" s="232">
        <v>257032.22831999999</v>
      </c>
      <c r="F301" s="232">
        <v>117923.61168</v>
      </c>
      <c r="G301" s="232">
        <v>257032.22831999999</v>
      </c>
      <c r="H301" s="232">
        <v>117923.61168</v>
      </c>
      <c r="I301" s="200">
        <f t="shared" si="6"/>
        <v>374955.83999999997</v>
      </c>
    </row>
    <row r="302" spans="1:9" ht="15" customHeight="1" x14ac:dyDescent="0.3">
      <c r="A302" s="224" t="s">
        <v>108</v>
      </c>
      <c r="B302" s="204">
        <v>0</v>
      </c>
      <c r="C302" s="204">
        <v>0</v>
      </c>
      <c r="D302" s="204">
        <v>492848.63</v>
      </c>
      <c r="E302" s="232">
        <v>337847.735865</v>
      </c>
      <c r="F302" s="232">
        <v>155000.89413500001</v>
      </c>
      <c r="G302" s="232">
        <v>337847.735865</v>
      </c>
      <c r="H302" s="232">
        <v>155000.89413500001</v>
      </c>
      <c r="I302" s="204">
        <f t="shared" si="6"/>
        <v>492848.63</v>
      </c>
    </row>
    <row r="303" spans="1:9" ht="15" customHeight="1" x14ac:dyDescent="0.3">
      <c r="A303" s="223" t="s">
        <v>109</v>
      </c>
      <c r="B303" s="200">
        <v>-441075.46</v>
      </c>
      <c r="C303" s="200">
        <v>-134968.03</v>
      </c>
      <c r="D303" s="200">
        <v>-8234323.2999999998</v>
      </c>
      <c r="E303" s="237">
        <v>-5644628.6221500002</v>
      </c>
      <c r="F303" s="237">
        <v>-2589694.6778500001</v>
      </c>
      <c r="G303" s="237">
        <v>-6085704.0821500001</v>
      </c>
      <c r="H303" s="237">
        <v>-2724662.7078499999</v>
      </c>
      <c r="I303" s="200">
        <f t="shared" si="5"/>
        <v>-8810366.7899999991</v>
      </c>
    </row>
    <row r="304" spans="1:9" ht="15" customHeight="1" x14ac:dyDescent="0.25">
      <c r="A304" s="222" t="s">
        <v>110</v>
      </c>
      <c r="B304" s="200"/>
      <c r="C304" s="200"/>
      <c r="D304" s="200"/>
      <c r="E304" s="246"/>
      <c r="F304" s="246"/>
      <c r="G304" s="246"/>
      <c r="H304" s="246"/>
      <c r="I304" s="200"/>
    </row>
    <row r="305" spans="1:9" ht="15" customHeight="1" x14ac:dyDescent="0.3">
      <c r="A305" s="223" t="s">
        <v>111</v>
      </c>
      <c r="B305" s="200">
        <v>0</v>
      </c>
      <c r="C305" s="200">
        <v>0</v>
      </c>
      <c r="D305" s="200">
        <v>18784544.5</v>
      </c>
      <c r="E305" s="232">
        <v>12876805.25475</v>
      </c>
      <c r="F305" s="232">
        <v>5907739.2452499997</v>
      </c>
      <c r="G305" s="232">
        <v>12876805.25475</v>
      </c>
      <c r="H305" s="232">
        <v>5907739.2452499997</v>
      </c>
      <c r="I305" s="200">
        <f t="shared" si="5"/>
        <v>18784544.5</v>
      </c>
    </row>
    <row r="306" spans="1:9" ht="15" customHeight="1" x14ac:dyDescent="0.3">
      <c r="A306" s="223" t="s">
        <v>112</v>
      </c>
      <c r="B306" s="200">
        <v>0</v>
      </c>
      <c r="C306" s="200">
        <v>0</v>
      </c>
      <c r="D306" s="200">
        <v>0</v>
      </c>
      <c r="E306" s="232">
        <v>0</v>
      </c>
      <c r="F306" s="232">
        <v>0</v>
      </c>
      <c r="G306" s="232">
        <v>0</v>
      </c>
      <c r="H306" s="232">
        <v>0</v>
      </c>
      <c r="I306" s="200">
        <f t="shared" si="5"/>
        <v>0</v>
      </c>
    </row>
    <row r="307" spans="1:9" ht="15" customHeight="1" x14ac:dyDescent="0.3">
      <c r="A307" s="223" t="s">
        <v>113</v>
      </c>
      <c r="B307" s="200">
        <v>0</v>
      </c>
      <c r="C307" s="200">
        <v>0</v>
      </c>
      <c r="D307" s="200">
        <v>261823.019999999</v>
      </c>
      <c r="E307" s="232">
        <v>179479.680209999</v>
      </c>
      <c r="F307" s="232">
        <v>82343.339789999896</v>
      </c>
      <c r="G307" s="232">
        <v>179479.680209999</v>
      </c>
      <c r="H307" s="232">
        <v>82343.339789999896</v>
      </c>
      <c r="I307" s="200">
        <f t="shared" si="5"/>
        <v>261823.01999999891</v>
      </c>
    </row>
    <row r="308" spans="1:9" ht="15" customHeight="1" x14ac:dyDescent="0.3">
      <c r="A308" s="223" t="s">
        <v>114</v>
      </c>
      <c r="B308" s="200">
        <v>774.98</v>
      </c>
      <c r="C308" s="200">
        <v>474.99</v>
      </c>
      <c r="D308" s="200">
        <v>198016.37</v>
      </c>
      <c r="E308" s="232">
        <v>135740.22163499999</v>
      </c>
      <c r="F308" s="232">
        <v>62276.148365000001</v>
      </c>
      <c r="G308" s="232">
        <v>136515.201635</v>
      </c>
      <c r="H308" s="232">
        <v>62751.138364999999</v>
      </c>
      <c r="I308" s="200">
        <f t="shared" si="5"/>
        <v>199266.34</v>
      </c>
    </row>
    <row r="309" spans="1:9" ht="15" customHeight="1" x14ac:dyDescent="0.3">
      <c r="A309" s="223" t="s">
        <v>115</v>
      </c>
      <c r="B309" s="200">
        <v>0</v>
      </c>
      <c r="C309" s="200">
        <v>0</v>
      </c>
      <c r="D309" s="200">
        <v>0</v>
      </c>
      <c r="E309" s="232">
        <v>0</v>
      </c>
      <c r="F309" s="232">
        <v>0</v>
      </c>
      <c r="G309" s="232">
        <v>0</v>
      </c>
      <c r="H309" s="232">
        <v>0</v>
      </c>
      <c r="I309" s="200">
        <f t="shared" si="5"/>
        <v>0</v>
      </c>
    </row>
    <row r="310" spans="1:9" ht="11.25" customHeight="1" x14ac:dyDescent="0.3">
      <c r="A310" s="223" t="s">
        <v>116</v>
      </c>
      <c r="B310" s="200">
        <v>0</v>
      </c>
      <c r="C310" s="200">
        <v>0</v>
      </c>
      <c r="D310" s="200">
        <v>0</v>
      </c>
      <c r="E310" s="232">
        <v>0</v>
      </c>
      <c r="F310" s="232">
        <v>0</v>
      </c>
      <c r="G310" s="232">
        <v>0</v>
      </c>
      <c r="H310" s="232">
        <v>0</v>
      </c>
      <c r="I310" s="200">
        <f t="shared" si="5"/>
        <v>0</v>
      </c>
    </row>
    <row r="311" spans="1:9" ht="11.25" customHeight="1" x14ac:dyDescent="0.3">
      <c r="A311" s="223" t="s">
        <v>117</v>
      </c>
      <c r="B311" s="200">
        <v>0</v>
      </c>
      <c r="C311" s="200">
        <v>0</v>
      </c>
      <c r="D311" s="200">
        <v>10182.07</v>
      </c>
      <c r="E311" s="232">
        <v>6979.8089849999997</v>
      </c>
      <c r="F311" s="232">
        <v>3202.261015</v>
      </c>
      <c r="G311" s="232">
        <v>6979.8089849999997</v>
      </c>
      <c r="H311" s="232">
        <v>3202.261015</v>
      </c>
      <c r="I311" s="200">
        <f t="shared" si="5"/>
        <v>10182.07</v>
      </c>
    </row>
    <row r="312" spans="1:9" ht="12.75" customHeight="1" x14ac:dyDescent="0.3">
      <c r="A312" s="223" t="s">
        <v>118</v>
      </c>
      <c r="B312" s="200">
        <v>1557909.39</v>
      </c>
      <c r="C312" s="200">
        <v>23242.78</v>
      </c>
      <c r="D312" s="200">
        <v>101166.66</v>
      </c>
      <c r="E312" s="232">
        <v>69349.745429999995</v>
      </c>
      <c r="F312" s="232">
        <v>31816.914570000001</v>
      </c>
      <c r="G312" s="232">
        <v>1627259.13542999</v>
      </c>
      <c r="H312" s="232">
        <v>55059.69457</v>
      </c>
      <c r="I312" s="200">
        <f t="shared" si="5"/>
        <v>1682318.8299999901</v>
      </c>
    </row>
    <row r="313" spans="1:9" ht="13.5" customHeight="1" x14ac:dyDescent="0.3">
      <c r="A313" s="224" t="s">
        <v>119</v>
      </c>
      <c r="B313" s="204">
        <v>-344645.25</v>
      </c>
      <c r="C313" s="204">
        <v>-87804.56</v>
      </c>
      <c r="D313" s="204">
        <v>-48407.63</v>
      </c>
      <c r="E313" s="232">
        <v>-33183.430365</v>
      </c>
      <c r="F313" s="232">
        <v>-15224.199634999901</v>
      </c>
      <c r="G313" s="232">
        <v>-377828.68036499998</v>
      </c>
      <c r="H313" s="232">
        <v>-103028.75963499999</v>
      </c>
      <c r="I313" s="204">
        <f t="shared" si="5"/>
        <v>-480857.43999999994</v>
      </c>
    </row>
    <row r="314" spans="1:9" ht="14.25" customHeight="1" x14ac:dyDescent="0.3">
      <c r="A314" s="223" t="s">
        <v>120</v>
      </c>
      <c r="B314" s="200">
        <v>1214039.1199999901</v>
      </c>
      <c r="C314" s="200">
        <v>-64086.789999999899</v>
      </c>
      <c r="D314" s="200">
        <v>19307324.989999998</v>
      </c>
      <c r="E314" s="237">
        <v>13235171.280645</v>
      </c>
      <c r="F314" s="237">
        <v>6072153.7093549902</v>
      </c>
      <c r="G314" s="237">
        <v>14449210.4006449</v>
      </c>
      <c r="H314" s="237">
        <v>6008066.9193549901</v>
      </c>
      <c r="I314" s="200">
        <f t="shared" si="5"/>
        <v>20457277.319999889</v>
      </c>
    </row>
    <row r="315" spans="1:9" ht="15" customHeight="1" x14ac:dyDescent="0.25">
      <c r="A315" s="222" t="s">
        <v>121</v>
      </c>
      <c r="B315" s="200"/>
      <c r="C315" s="200"/>
      <c r="D315" s="200"/>
      <c r="E315" s="246"/>
      <c r="F315" s="246"/>
      <c r="G315" s="246"/>
      <c r="H315" s="246"/>
      <c r="I315" s="200"/>
    </row>
    <row r="316" spans="1:9" ht="13.5" customHeight="1" x14ac:dyDescent="0.3">
      <c r="A316" s="223" t="s">
        <v>122</v>
      </c>
      <c r="B316" s="234">
        <v>0</v>
      </c>
      <c r="C316" s="234">
        <v>0</v>
      </c>
      <c r="D316" s="234">
        <v>0</v>
      </c>
      <c r="E316" s="232">
        <v>0</v>
      </c>
      <c r="F316" s="232">
        <v>0</v>
      </c>
      <c r="G316" s="232">
        <v>0</v>
      </c>
      <c r="H316" s="232">
        <v>0</v>
      </c>
      <c r="I316" s="234">
        <f t="shared" si="5"/>
        <v>0</v>
      </c>
    </row>
    <row r="317" spans="1:9" ht="12.75" customHeight="1" x14ac:dyDescent="0.3">
      <c r="A317" s="224" t="s">
        <v>123</v>
      </c>
      <c r="B317" s="234">
        <v>0</v>
      </c>
      <c r="C317" s="234">
        <v>0</v>
      </c>
      <c r="D317" s="234">
        <v>0</v>
      </c>
      <c r="E317" s="232">
        <v>0</v>
      </c>
      <c r="F317" s="232">
        <v>0</v>
      </c>
      <c r="G317" s="232">
        <v>0</v>
      </c>
      <c r="H317" s="232">
        <v>0</v>
      </c>
      <c r="I317" s="234">
        <f t="shared" si="5"/>
        <v>0</v>
      </c>
    </row>
    <row r="318" spans="1:9" ht="15" customHeight="1" x14ac:dyDescent="0.3">
      <c r="A318" s="223" t="s">
        <v>124</v>
      </c>
      <c r="B318" s="235">
        <v>0</v>
      </c>
      <c r="C318" s="235">
        <v>0</v>
      </c>
      <c r="D318" s="235">
        <v>0</v>
      </c>
      <c r="E318" s="237">
        <v>0</v>
      </c>
      <c r="F318" s="237">
        <v>0</v>
      </c>
      <c r="G318" s="237">
        <v>0</v>
      </c>
      <c r="H318" s="237">
        <v>0</v>
      </c>
      <c r="I318" s="235">
        <f t="shared" si="5"/>
        <v>0</v>
      </c>
    </row>
    <row r="319" spans="1:9" ht="15" customHeight="1" x14ac:dyDescent="0.3">
      <c r="A319" s="223"/>
      <c r="B319" s="236"/>
      <c r="C319" s="236"/>
      <c r="D319" s="236"/>
      <c r="E319" s="239"/>
      <c r="F319" s="239"/>
      <c r="G319" s="239"/>
      <c r="H319" s="239"/>
      <c r="I319" s="236">
        <f t="shared" si="5"/>
        <v>0</v>
      </c>
    </row>
    <row r="320" spans="1:9" ht="15" customHeight="1" thickBot="1" x14ac:dyDescent="0.35">
      <c r="A320" s="225" t="s">
        <v>453</v>
      </c>
      <c r="B320" s="242">
        <v>772963.65999999898</v>
      </c>
      <c r="C320" s="242">
        <v>-199054.82</v>
      </c>
      <c r="D320" s="242">
        <v>11073001.689999999</v>
      </c>
      <c r="E320" s="240">
        <v>7590542.6584949996</v>
      </c>
      <c r="F320" s="240">
        <v>3482459.0315049901</v>
      </c>
      <c r="G320" s="240">
        <v>8363506.3184949895</v>
      </c>
      <c r="H320" s="240">
        <v>3283404.2115049898</v>
      </c>
      <c r="I320" s="242">
        <f t="shared" si="5"/>
        <v>11646910.529999979</v>
      </c>
    </row>
    <row r="321" spans="1:9" ht="15" customHeight="1" thickTop="1" x14ac:dyDescent="0.3">
      <c r="A321" s="223"/>
      <c r="B321" s="231"/>
      <c r="C321" s="231"/>
      <c r="D321" s="231"/>
      <c r="E321" s="239"/>
      <c r="F321" s="239"/>
      <c r="G321" s="239"/>
      <c r="H321" s="239"/>
      <c r="I321" s="231"/>
    </row>
    <row r="322" spans="1:9" ht="15" customHeight="1" thickBot="1" x14ac:dyDescent="0.35">
      <c r="A322" s="225" t="s">
        <v>457</v>
      </c>
      <c r="B322" s="242">
        <v>53632349.429999903</v>
      </c>
      <c r="C322" s="242">
        <v>26146582.739999998</v>
      </c>
      <c r="D322" s="242">
        <v>-27470913.25</v>
      </c>
      <c r="E322" s="240">
        <v>-18531000.752778001</v>
      </c>
      <c r="F322" s="240">
        <v>-8939912.4972219896</v>
      </c>
      <c r="G322" s="240">
        <v>35101348.677221902</v>
      </c>
      <c r="H322" s="240">
        <v>17206670.242777999</v>
      </c>
      <c r="I322" s="242">
        <f>+H322+G322</f>
        <v>52308018.919999897</v>
      </c>
    </row>
    <row r="323" spans="1:9" ht="15" customHeight="1" thickTop="1" x14ac:dyDescent="0.2"/>
    <row r="324" spans="1:9" ht="15" customHeight="1" x14ac:dyDescent="0.2">
      <c r="A324" s="220"/>
    </row>
    <row r="325" spans="1:9" ht="15" customHeight="1" x14ac:dyDescent="0.2">
      <c r="A325" s="220"/>
    </row>
    <row r="326" spans="1:9" ht="15" customHeight="1" x14ac:dyDescent="0.2">
      <c r="A326" s="220"/>
    </row>
    <row r="327" spans="1:9" ht="15" customHeight="1" x14ac:dyDescent="0.2">
      <c r="A327" s="220"/>
    </row>
    <row r="328" spans="1:9" ht="15" customHeight="1" x14ac:dyDescent="0.2">
      <c r="A328" s="220"/>
    </row>
    <row r="329" spans="1:9" ht="15" customHeight="1" x14ac:dyDescent="0.2">
      <c r="A329" s="220"/>
    </row>
    <row r="330" spans="1:9" ht="15" customHeight="1" x14ac:dyDescent="0.2">
      <c r="A330" s="220"/>
    </row>
    <row r="331" spans="1:9" ht="15" customHeight="1" x14ac:dyDescent="0.2">
      <c r="A331" s="220"/>
    </row>
    <row r="332" spans="1:9" ht="15" customHeight="1" x14ac:dyDescent="0.2">
      <c r="A332" s="220"/>
    </row>
    <row r="333" spans="1:9" ht="15" customHeight="1" x14ac:dyDescent="0.2">
      <c r="A333" s="220"/>
    </row>
    <row r="334" spans="1:9" ht="15" customHeight="1" x14ac:dyDescent="0.2">
      <c r="A334" s="220"/>
    </row>
    <row r="335" spans="1:9" ht="15" customHeight="1" x14ac:dyDescent="0.2">
      <c r="A335" s="220"/>
    </row>
    <row r="336" spans="1:9" ht="15" customHeight="1" x14ac:dyDescent="0.2">
      <c r="A336" s="220"/>
    </row>
    <row r="337" spans="1:1" ht="15" customHeight="1" x14ac:dyDescent="0.2">
      <c r="A337" s="220"/>
    </row>
    <row r="338" spans="1:1" ht="15" customHeight="1" x14ac:dyDescent="0.2">
      <c r="A338" s="220"/>
    </row>
    <row r="339" spans="1:1" ht="15" customHeight="1" x14ac:dyDescent="0.2">
      <c r="A339" s="220"/>
    </row>
    <row r="340" spans="1:1" ht="15" customHeight="1" x14ac:dyDescent="0.2">
      <c r="A340" s="220"/>
    </row>
    <row r="341" spans="1:1" ht="15" customHeight="1" x14ac:dyDescent="0.2">
      <c r="A341" s="220"/>
    </row>
  </sheetData>
  <phoneticPr fontId="21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5"/>
  <sheetViews>
    <sheetView tabSelected="1" workbookViewId="0">
      <selection activeCell="A15" sqref="A15"/>
    </sheetView>
  </sheetViews>
  <sheetFormatPr defaultColWidth="8.88671875" defaultRowHeight="15.9" customHeight="1" x14ac:dyDescent="0.25"/>
  <cols>
    <col min="1" max="1" width="3.33203125" style="103" customWidth="1"/>
    <col min="2" max="2" width="48.5546875" style="103" customWidth="1"/>
    <col min="3" max="3" width="15.109375" style="103" customWidth="1"/>
    <col min="4" max="4" width="13.88671875" style="103" customWidth="1"/>
    <col min="5" max="5" width="13.109375" style="103" customWidth="1"/>
    <col min="6" max="6" width="13.6640625" style="103" customWidth="1"/>
    <col min="7" max="7" width="10.5546875" style="103" customWidth="1"/>
    <col min="8" max="8" width="15.6640625" style="103" customWidth="1"/>
    <col min="9" max="16384" width="8.88671875" style="103"/>
  </cols>
  <sheetData>
    <row r="1" spans="1:8" ht="15.9" customHeight="1" x14ac:dyDescent="0.25">
      <c r="A1" s="102"/>
      <c r="B1" s="255" t="s">
        <v>409</v>
      </c>
      <c r="C1" s="255"/>
      <c r="D1" s="255"/>
      <c r="E1" s="255"/>
      <c r="F1" s="255"/>
      <c r="G1" s="255"/>
      <c r="H1" s="255"/>
    </row>
    <row r="2" spans="1:8" ht="15.9" customHeight="1" x14ac:dyDescent="0.25">
      <c r="A2" s="104"/>
      <c r="B2" s="256" t="s">
        <v>80</v>
      </c>
      <c r="C2" s="256"/>
      <c r="D2" s="256"/>
      <c r="E2" s="256"/>
      <c r="F2" s="256"/>
      <c r="G2" s="256"/>
      <c r="H2" s="256"/>
    </row>
    <row r="3" spans="1:8" ht="15.9" customHeight="1" x14ac:dyDescent="0.25">
      <c r="A3" s="256" t="str">
        <f>Allocated!A3</f>
        <v>FOR THE MONTH ENDED FEBRUARY 28, 2015</v>
      </c>
      <c r="B3" s="256"/>
      <c r="C3" s="256"/>
      <c r="D3" s="256"/>
      <c r="E3" s="256"/>
      <c r="F3" s="256"/>
      <c r="G3" s="256"/>
      <c r="H3" s="256"/>
    </row>
    <row r="4" spans="1:8" ht="15.9" customHeight="1" x14ac:dyDescent="0.25">
      <c r="A4" s="105"/>
      <c r="B4" s="257" t="str">
        <f>Allocated!A5</f>
        <v>(Based on allocation factors developed for the 12 ME 12/31/2014)</v>
      </c>
      <c r="C4" s="257"/>
      <c r="D4" s="257"/>
      <c r="E4" s="257"/>
      <c r="F4" s="257"/>
      <c r="G4" s="257"/>
      <c r="H4" s="257"/>
    </row>
    <row r="5" spans="1:8" ht="52.8" x14ac:dyDescent="0.25">
      <c r="A5" s="106"/>
      <c r="B5" s="107" t="s">
        <v>81</v>
      </c>
      <c r="C5" s="197" t="s">
        <v>82</v>
      </c>
      <c r="D5" s="197" t="s">
        <v>83</v>
      </c>
      <c r="E5" s="198" t="s">
        <v>199</v>
      </c>
      <c r="F5" s="199" t="s">
        <v>98</v>
      </c>
      <c r="G5" s="199" t="s">
        <v>99</v>
      </c>
      <c r="H5" s="197" t="s">
        <v>447</v>
      </c>
    </row>
    <row r="6" spans="1:8" ht="15.9" customHeight="1" x14ac:dyDescent="0.25">
      <c r="A6" s="108" t="s">
        <v>430</v>
      </c>
      <c r="B6" s="109"/>
      <c r="C6" s="154"/>
      <c r="D6" s="154"/>
      <c r="E6" s="183"/>
      <c r="F6" s="189"/>
      <c r="G6" s="189"/>
      <c r="H6" s="110"/>
    </row>
    <row r="7" spans="1:8" ht="15.9" customHeight="1" x14ac:dyDescent="0.25">
      <c r="A7" s="108"/>
      <c r="B7" s="111" t="s">
        <v>622</v>
      </c>
      <c r="C7" s="175">
        <f t="shared" ref="C7:D10" si="0">$H7*F7</f>
        <v>14935.32962</v>
      </c>
      <c r="D7" s="175">
        <f t="shared" si="0"/>
        <v>10735.570380000001</v>
      </c>
      <c r="E7" s="184">
        <v>1</v>
      </c>
      <c r="F7" s="190">
        <f>VLOOKUP($E7,$B$60:$G$65,5,FALSE)</f>
        <v>0.58179999999999998</v>
      </c>
      <c r="G7" s="190">
        <f>VLOOKUP($E7,$B$60:$G$65,6,FALSE)</f>
        <v>0.41820000000000002</v>
      </c>
      <c r="H7" s="113">
        <f>'UIP Detail '!D199</f>
        <v>25670.9</v>
      </c>
    </row>
    <row r="8" spans="1:8" ht="15.9" customHeight="1" x14ac:dyDescent="0.25">
      <c r="A8" s="108" t="s">
        <v>85</v>
      </c>
      <c r="B8" s="111" t="s">
        <v>623</v>
      </c>
      <c r="C8" s="176">
        <f t="shared" si="0"/>
        <v>26820.448694000002</v>
      </c>
      <c r="D8" s="176">
        <f t="shared" si="0"/>
        <v>16250.771306000002</v>
      </c>
      <c r="E8" s="185">
        <v>2</v>
      </c>
      <c r="F8" s="190">
        <f>VLOOKUP($E8,$B$60:$G$65,5,FALSE)</f>
        <v>0.62270000000000003</v>
      </c>
      <c r="G8" s="190">
        <f>VLOOKUP($E8,$B$60:$G$65,6,FALSE)</f>
        <v>0.37730000000000002</v>
      </c>
      <c r="H8" s="113">
        <f>'UIP Detail '!D200</f>
        <v>43071.22</v>
      </c>
    </row>
    <row r="9" spans="1:8" ht="15.9" customHeight="1" x14ac:dyDescent="0.25">
      <c r="A9" s="108" t="s">
        <v>85</v>
      </c>
      <c r="B9" s="111" t="s">
        <v>624</v>
      </c>
      <c r="C9" s="176">
        <f t="shared" si="0"/>
        <v>1397369.8173740001</v>
      </c>
      <c r="D9" s="176">
        <f t="shared" si="0"/>
        <v>1004434.6126260001</v>
      </c>
      <c r="E9" s="185">
        <v>1</v>
      </c>
      <c r="F9" s="190">
        <f>VLOOKUP($E9,$B$60:$G$65,5,FALSE)</f>
        <v>0.58179999999999998</v>
      </c>
      <c r="G9" s="190">
        <f>VLOOKUP($E9,$B$60:$G$65,6,FALSE)</f>
        <v>0.41820000000000002</v>
      </c>
      <c r="H9" s="113">
        <f>'UIP Detail '!D201</f>
        <v>2401804.4300000002</v>
      </c>
    </row>
    <row r="10" spans="1:8" ht="15.9" customHeight="1" x14ac:dyDescent="0.25">
      <c r="A10" s="108" t="s">
        <v>85</v>
      </c>
      <c r="B10" s="111" t="s">
        <v>626</v>
      </c>
      <c r="C10" s="177">
        <f t="shared" si="0"/>
        <v>0</v>
      </c>
      <c r="D10" s="177">
        <f t="shared" si="0"/>
        <v>0</v>
      </c>
      <c r="E10" s="186">
        <v>1</v>
      </c>
      <c r="F10" s="191">
        <f>VLOOKUP($E10,$B$60:$G$65,5,FALSE)</f>
        <v>0.58179999999999998</v>
      </c>
      <c r="G10" s="191">
        <f>VLOOKUP($E10,$B$60:$G$65,6,FALSE)</f>
        <v>0.41820000000000002</v>
      </c>
      <c r="H10" s="180">
        <f>'UIP Detail '!D203</f>
        <v>0</v>
      </c>
    </row>
    <row r="11" spans="1:8" ht="15.9" customHeight="1" x14ac:dyDescent="0.25">
      <c r="A11" s="108" t="s">
        <v>85</v>
      </c>
      <c r="B11" s="109" t="s">
        <v>470</v>
      </c>
      <c r="C11" s="175">
        <f>SUM(C7:C10)</f>
        <v>1439125.5956880001</v>
      </c>
      <c r="D11" s="175">
        <f>SUM(D7:D10)</f>
        <v>1031420.9543120001</v>
      </c>
      <c r="E11" s="184"/>
      <c r="F11" s="192"/>
      <c r="G11" s="193"/>
      <c r="H11" s="113">
        <f>SUM(H7:H10)</f>
        <v>2470546.5500000003</v>
      </c>
    </row>
    <row r="12" spans="1:8" ht="15.9" customHeight="1" x14ac:dyDescent="0.25">
      <c r="A12" s="108" t="s">
        <v>431</v>
      </c>
      <c r="B12" s="109"/>
      <c r="C12" s="178"/>
      <c r="D12" s="178"/>
      <c r="E12" s="185"/>
      <c r="F12" s="193"/>
      <c r="G12" s="193"/>
      <c r="H12" s="110"/>
    </row>
    <row r="13" spans="1:8" ht="15.9" customHeight="1" x14ac:dyDescent="0.25">
      <c r="A13" s="108"/>
      <c r="B13" s="111" t="s">
        <v>627</v>
      </c>
      <c r="C13" s="175">
        <f t="shared" ref="C13:D19" si="1">$H13*F13</f>
        <v>66392.467715999999</v>
      </c>
      <c r="D13" s="175">
        <f t="shared" si="1"/>
        <v>47723.152284000003</v>
      </c>
      <c r="E13" s="184">
        <v>1</v>
      </c>
      <c r="F13" s="190">
        <f t="shared" ref="F13:F19" si="2">VLOOKUP($E13,$B$60:$G$65,5,FALSE)</f>
        <v>0.58179999999999998</v>
      </c>
      <c r="G13" s="190">
        <f t="shared" ref="G13:G19" si="3">VLOOKUP($E13,$B$60:$G$65,6,FALSE)</f>
        <v>0.41820000000000002</v>
      </c>
      <c r="H13" s="175">
        <f>'UIP Detail '!D206</f>
        <v>114115.62</v>
      </c>
    </row>
    <row r="14" spans="1:8" ht="15.9" customHeight="1" x14ac:dyDescent="0.25">
      <c r="A14" s="108" t="s">
        <v>85</v>
      </c>
      <c r="B14" s="111" t="s">
        <v>628</v>
      </c>
      <c r="C14" s="176">
        <f t="shared" si="1"/>
        <v>51127.106228000004</v>
      </c>
      <c r="D14" s="176">
        <f t="shared" si="1"/>
        <v>36750.353772000002</v>
      </c>
      <c r="E14" s="185">
        <v>1</v>
      </c>
      <c r="F14" s="190">
        <f t="shared" si="2"/>
        <v>0.58179999999999998</v>
      </c>
      <c r="G14" s="190">
        <f t="shared" si="3"/>
        <v>0.41820000000000002</v>
      </c>
      <c r="H14" s="175">
        <f>'UIP Detail '!D207</f>
        <v>87877.46</v>
      </c>
    </row>
    <row r="15" spans="1:8" ht="15.9" customHeight="1" x14ac:dyDescent="0.25">
      <c r="A15" s="108" t="s">
        <v>85</v>
      </c>
      <c r="B15" s="111" t="s">
        <v>629</v>
      </c>
      <c r="C15" s="176">
        <f t="shared" si="1"/>
        <v>7056.8674659999424</v>
      </c>
      <c r="D15" s="176">
        <f t="shared" si="1"/>
        <v>5072.5025339999584</v>
      </c>
      <c r="E15" s="185">
        <v>1</v>
      </c>
      <c r="F15" s="190">
        <f t="shared" si="2"/>
        <v>0.58179999999999998</v>
      </c>
      <c r="G15" s="190">
        <f t="shared" si="3"/>
        <v>0.41820000000000002</v>
      </c>
      <c r="H15" s="175">
        <f>'UIP Detail '!D208</f>
        <v>12129.369999999901</v>
      </c>
    </row>
    <row r="16" spans="1:8" ht="15.9" customHeight="1" x14ac:dyDescent="0.25">
      <c r="A16" s="108"/>
      <c r="B16" s="111" t="s">
        <v>630</v>
      </c>
      <c r="C16" s="178">
        <f t="shared" si="1"/>
        <v>0</v>
      </c>
      <c r="D16" s="178">
        <f t="shared" si="1"/>
        <v>0</v>
      </c>
      <c r="E16" s="185">
        <v>1</v>
      </c>
      <c r="F16" s="190">
        <f t="shared" si="2"/>
        <v>0.58179999999999998</v>
      </c>
      <c r="G16" s="190">
        <f t="shared" si="3"/>
        <v>0.41820000000000002</v>
      </c>
      <c r="H16" s="175">
        <f>'UIP Detail '!D209</f>
        <v>0</v>
      </c>
    </row>
    <row r="17" spans="1:8" ht="15.9" customHeight="1" x14ac:dyDescent="0.25">
      <c r="A17" s="108" t="s">
        <v>85</v>
      </c>
      <c r="B17" s="111" t="s">
        <v>631</v>
      </c>
      <c r="C17" s="178">
        <f t="shared" si="1"/>
        <v>0</v>
      </c>
      <c r="D17" s="178">
        <f t="shared" si="1"/>
        <v>0</v>
      </c>
      <c r="E17" s="185">
        <v>1</v>
      </c>
      <c r="F17" s="190">
        <f t="shared" si="2"/>
        <v>0.58179999999999998</v>
      </c>
      <c r="G17" s="190">
        <f t="shared" si="3"/>
        <v>0.41820000000000002</v>
      </c>
      <c r="H17" s="175">
        <f>'UIP Detail '!D210</f>
        <v>0</v>
      </c>
    </row>
    <row r="18" spans="1:8" ht="15.9" customHeight="1" x14ac:dyDescent="0.25">
      <c r="A18" s="108"/>
      <c r="B18" s="111" t="s">
        <v>86</v>
      </c>
      <c r="C18" s="178">
        <f t="shared" si="1"/>
        <v>0</v>
      </c>
      <c r="D18" s="178">
        <f t="shared" si="1"/>
        <v>0</v>
      </c>
      <c r="E18" s="185">
        <v>1</v>
      </c>
      <c r="F18" s="190">
        <f t="shared" si="2"/>
        <v>0.58179999999999998</v>
      </c>
      <c r="G18" s="190">
        <f t="shared" si="3"/>
        <v>0.41820000000000002</v>
      </c>
      <c r="H18" s="175">
        <f>'UIP Detail '!D211</f>
        <v>0</v>
      </c>
    </row>
    <row r="19" spans="1:8" ht="15.9" customHeight="1" x14ac:dyDescent="0.25">
      <c r="A19" s="108"/>
      <c r="B19" s="111" t="s">
        <v>633</v>
      </c>
      <c r="C19" s="179">
        <f t="shared" si="1"/>
        <v>0</v>
      </c>
      <c r="D19" s="179">
        <f t="shared" si="1"/>
        <v>0</v>
      </c>
      <c r="E19" s="186">
        <v>1</v>
      </c>
      <c r="F19" s="191">
        <f t="shared" si="2"/>
        <v>0.58179999999999998</v>
      </c>
      <c r="G19" s="191">
        <f t="shared" si="3"/>
        <v>0.41820000000000002</v>
      </c>
      <c r="H19" s="180">
        <f>'UIP Detail '!D212</f>
        <v>0</v>
      </c>
    </row>
    <row r="20" spans="1:8" ht="15.9" customHeight="1" x14ac:dyDescent="0.25">
      <c r="A20" s="108" t="s">
        <v>85</v>
      </c>
      <c r="B20" s="109" t="s">
        <v>470</v>
      </c>
      <c r="C20" s="175">
        <f>SUM(C13:C18)</f>
        <v>124576.44140999994</v>
      </c>
      <c r="D20" s="175">
        <f>SUM(D13:D18)</f>
        <v>89546.008589999969</v>
      </c>
      <c r="E20" s="184"/>
      <c r="F20" s="192"/>
      <c r="G20" s="193"/>
      <c r="H20" s="113">
        <f>SUM(H13:H18)</f>
        <v>214122.44999999992</v>
      </c>
    </row>
    <row r="21" spans="1:8" ht="15.9" customHeight="1" x14ac:dyDescent="0.25">
      <c r="A21" s="108" t="s">
        <v>433</v>
      </c>
      <c r="B21" s="109"/>
      <c r="C21" s="178"/>
      <c r="D21" s="178"/>
      <c r="E21" s="185"/>
      <c r="F21" s="193"/>
      <c r="G21" s="193"/>
      <c r="H21" s="110"/>
    </row>
    <row r="22" spans="1:8" ht="15.9" customHeight="1" x14ac:dyDescent="0.25">
      <c r="A22" s="108"/>
      <c r="B22" s="111" t="s">
        <v>635</v>
      </c>
      <c r="C22" s="175">
        <f t="shared" ref="C22:D33" si="4">$H22*F22</f>
        <v>2167326.16971</v>
      </c>
      <c r="D22" s="175">
        <f t="shared" si="4"/>
        <v>994345.85028999997</v>
      </c>
      <c r="E22" s="184">
        <v>4</v>
      </c>
      <c r="F22" s="190">
        <f t="shared" ref="F22:F34" si="5">VLOOKUP($E22,$B$60:$G$65,5,FALSE)</f>
        <v>0.6855</v>
      </c>
      <c r="G22" s="190">
        <f t="shared" ref="G22:G34" si="6">VLOOKUP($E22,$B$60:$G$65,6,FALSE)</f>
        <v>0.3145</v>
      </c>
      <c r="H22" s="175">
        <f>'UIP Detail '!D218</f>
        <v>3161672.02</v>
      </c>
    </row>
    <row r="23" spans="1:8" ht="15.9" customHeight="1" x14ac:dyDescent="0.25">
      <c r="A23" s="108"/>
      <c r="B23" s="111" t="s">
        <v>636</v>
      </c>
      <c r="C23" s="176">
        <f t="shared" si="4"/>
        <v>307861.333545</v>
      </c>
      <c r="D23" s="176">
        <f t="shared" si="4"/>
        <v>141243.45645500001</v>
      </c>
      <c r="E23" s="184">
        <v>4</v>
      </c>
      <c r="F23" s="190">
        <f t="shared" si="5"/>
        <v>0.6855</v>
      </c>
      <c r="G23" s="190">
        <f t="shared" si="6"/>
        <v>0.3145</v>
      </c>
      <c r="H23" s="175">
        <f>'UIP Detail '!D219</f>
        <v>449104.79</v>
      </c>
    </row>
    <row r="24" spans="1:8" ht="15.9" customHeight="1" x14ac:dyDescent="0.25">
      <c r="A24" s="108" t="s">
        <v>85</v>
      </c>
      <c r="B24" s="111" t="s">
        <v>637</v>
      </c>
      <c r="C24" s="176">
        <f t="shared" si="4"/>
        <v>-13011.016215000001</v>
      </c>
      <c r="D24" s="176">
        <f t="shared" si="4"/>
        <v>-5969.3137850000003</v>
      </c>
      <c r="E24" s="185">
        <v>4</v>
      </c>
      <c r="F24" s="190">
        <f t="shared" si="5"/>
        <v>0.6855</v>
      </c>
      <c r="G24" s="190">
        <f t="shared" si="6"/>
        <v>0.3145</v>
      </c>
      <c r="H24" s="175">
        <f>'UIP Detail '!D220</f>
        <v>-18980.330000000002</v>
      </c>
    </row>
    <row r="25" spans="1:8" ht="15.9" customHeight="1" x14ac:dyDescent="0.25">
      <c r="A25" s="108" t="s">
        <v>85</v>
      </c>
      <c r="B25" s="111" t="s">
        <v>638</v>
      </c>
      <c r="C25" s="176">
        <f t="shared" si="4"/>
        <v>450637.54774499999</v>
      </c>
      <c r="D25" s="176">
        <f t="shared" si="4"/>
        <v>206747.64225499998</v>
      </c>
      <c r="E25" s="185">
        <v>4</v>
      </c>
      <c r="F25" s="190">
        <f t="shared" si="5"/>
        <v>0.6855</v>
      </c>
      <c r="G25" s="190">
        <f t="shared" si="6"/>
        <v>0.3145</v>
      </c>
      <c r="H25" s="175">
        <f>'UIP Detail '!D221</f>
        <v>657385.18999999994</v>
      </c>
    </row>
    <row r="26" spans="1:8" ht="15.9" customHeight="1" x14ac:dyDescent="0.25">
      <c r="A26" s="108" t="s">
        <v>85</v>
      </c>
      <c r="B26" s="111" t="s">
        <v>639</v>
      </c>
      <c r="C26" s="176">
        <f t="shared" si="4"/>
        <v>23481.400059000003</v>
      </c>
      <c r="D26" s="176">
        <f t="shared" si="4"/>
        <v>15019.009941000002</v>
      </c>
      <c r="E26" s="185">
        <v>3</v>
      </c>
      <c r="F26" s="190">
        <f t="shared" si="5"/>
        <v>0.6099</v>
      </c>
      <c r="G26" s="190">
        <f t="shared" si="6"/>
        <v>0.3901</v>
      </c>
      <c r="H26" s="175">
        <f>'UIP Detail '!D222</f>
        <v>38500.410000000003</v>
      </c>
    </row>
    <row r="27" spans="1:8" ht="15.9" customHeight="1" x14ac:dyDescent="0.25">
      <c r="A27" s="108" t="s">
        <v>85</v>
      </c>
      <c r="B27" s="111" t="s">
        <v>640</v>
      </c>
      <c r="C27" s="176">
        <f t="shared" si="4"/>
        <v>204301.01902999997</v>
      </c>
      <c r="D27" s="176">
        <f t="shared" si="4"/>
        <v>146852.33097000001</v>
      </c>
      <c r="E27" s="185">
        <v>1</v>
      </c>
      <c r="F27" s="190">
        <f t="shared" si="5"/>
        <v>0.58179999999999998</v>
      </c>
      <c r="G27" s="190">
        <f t="shared" si="6"/>
        <v>0.41820000000000002</v>
      </c>
      <c r="H27" s="175">
        <f>'UIP Detail '!D223</f>
        <v>351153.35</v>
      </c>
    </row>
    <row r="28" spans="1:8" ht="15.9" customHeight="1" x14ac:dyDescent="0.25">
      <c r="A28" s="108" t="s">
        <v>85</v>
      </c>
      <c r="B28" s="111" t="s">
        <v>641</v>
      </c>
      <c r="C28" s="176">
        <f t="shared" si="4"/>
        <v>1047430.920466</v>
      </c>
      <c r="D28" s="176">
        <f t="shared" si="4"/>
        <v>457714.81953399995</v>
      </c>
      <c r="E28" s="185">
        <v>5</v>
      </c>
      <c r="F28" s="190">
        <f t="shared" si="5"/>
        <v>0.69589999999999996</v>
      </c>
      <c r="G28" s="190">
        <f t="shared" si="6"/>
        <v>0.30409999999999998</v>
      </c>
      <c r="H28" s="175">
        <f>'UIP Detail '!D224</f>
        <v>1505145.74</v>
      </c>
    </row>
    <row r="29" spans="1:8" ht="15.9" customHeight="1" x14ac:dyDescent="0.25">
      <c r="A29" s="108"/>
      <c r="B29" s="111" t="s">
        <v>642</v>
      </c>
      <c r="C29" s="178">
        <f t="shared" si="4"/>
        <v>328400.68899</v>
      </c>
      <c r="D29" s="178">
        <f t="shared" si="4"/>
        <v>150666.69101000001</v>
      </c>
      <c r="E29" s="185">
        <v>4</v>
      </c>
      <c r="F29" s="190">
        <f t="shared" si="5"/>
        <v>0.6855</v>
      </c>
      <c r="G29" s="190">
        <f t="shared" si="6"/>
        <v>0.3145</v>
      </c>
      <c r="H29" s="175">
        <f>'UIP Detail '!D225</f>
        <v>479067.38</v>
      </c>
    </row>
    <row r="30" spans="1:8" ht="15.9" customHeight="1" x14ac:dyDescent="0.25">
      <c r="A30" s="108" t="s">
        <v>85</v>
      </c>
      <c r="B30" s="111" t="s">
        <v>643</v>
      </c>
      <c r="C30" s="176">
        <f t="shared" si="4"/>
        <v>377.29919999999998</v>
      </c>
      <c r="D30" s="176">
        <f t="shared" si="4"/>
        <v>173.10079999999999</v>
      </c>
      <c r="E30" s="185">
        <v>4</v>
      </c>
      <c r="F30" s="190">
        <f t="shared" si="5"/>
        <v>0.6855</v>
      </c>
      <c r="G30" s="190">
        <f t="shared" si="6"/>
        <v>0.3145</v>
      </c>
      <c r="H30" s="175">
        <f>'UIP Detail '!D226</f>
        <v>550.4</v>
      </c>
    </row>
    <row r="31" spans="1:8" ht="15.9" customHeight="1" x14ac:dyDescent="0.25">
      <c r="A31" s="108" t="s">
        <v>85</v>
      </c>
      <c r="B31" s="111" t="s">
        <v>644</v>
      </c>
      <c r="C31" s="176">
        <f t="shared" si="4"/>
        <v>50932.396365000001</v>
      </c>
      <c r="D31" s="176">
        <f t="shared" si="4"/>
        <v>23367.233635000001</v>
      </c>
      <c r="E31" s="185">
        <v>4</v>
      </c>
      <c r="F31" s="190">
        <f t="shared" si="5"/>
        <v>0.6855</v>
      </c>
      <c r="G31" s="190">
        <f t="shared" si="6"/>
        <v>0.3145</v>
      </c>
      <c r="H31" s="175">
        <f>'UIP Detail '!D227</f>
        <v>74299.63</v>
      </c>
    </row>
    <row r="32" spans="1:8" ht="15.9" customHeight="1" x14ac:dyDescent="0.25">
      <c r="A32" s="108" t="s">
        <v>85</v>
      </c>
      <c r="B32" s="111" t="s">
        <v>645</v>
      </c>
      <c r="C32" s="176">
        <f t="shared" si="4"/>
        <v>603404.06756999996</v>
      </c>
      <c r="D32" s="176">
        <f t="shared" si="4"/>
        <v>276835.27243000001</v>
      </c>
      <c r="E32" s="185">
        <v>4</v>
      </c>
      <c r="F32" s="190">
        <f t="shared" si="5"/>
        <v>0.6855</v>
      </c>
      <c r="G32" s="190">
        <f t="shared" si="6"/>
        <v>0.3145</v>
      </c>
      <c r="H32" s="175">
        <f>'UIP Detail '!D228</f>
        <v>880239.34</v>
      </c>
    </row>
    <row r="33" spans="1:8" ht="15.9" customHeight="1" x14ac:dyDescent="0.25">
      <c r="A33" s="108"/>
      <c r="B33" s="111" t="s">
        <v>646</v>
      </c>
      <c r="C33" s="178">
        <f t="shared" si="4"/>
        <v>0</v>
      </c>
      <c r="D33" s="178">
        <f t="shared" si="4"/>
        <v>0</v>
      </c>
      <c r="E33" s="185">
        <v>4</v>
      </c>
      <c r="F33" s="190">
        <f t="shared" si="5"/>
        <v>0.6855</v>
      </c>
      <c r="G33" s="190">
        <f t="shared" si="6"/>
        <v>0.3145</v>
      </c>
      <c r="H33" s="175">
        <f>'UIP Detail '!D229</f>
        <v>0</v>
      </c>
    </row>
    <row r="34" spans="1:8" ht="15.9" customHeight="1" x14ac:dyDescent="0.25">
      <c r="A34" s="108"/>
      <c r="B34" s="111" t="s">
        <v>78</v>
      </c>
      <c r="C34" s="177">
        <f>$H34*F34</f>
        <v>970698.82007999998</v>
      </c>
      <c r="D34" s="177">
        <f>$H34*G34</f>
        <v>445346.13991999999</v>
      </c>
      <c r="E34" s="186">
        <v>4</v>
      </c>
      <c r="F34" s="191">
        <f t="shared" si="5"/>
        <v>0.6855</v>
      </c>
      <c r="G34" s="191">
        <f t="shared" si="6"/>
        <v>0.3145</v>
      </c>
      <c r="H34" s="180">
        <f>'UIP Detail '!D230</f>
        <v>1416044.96</v>
      </c>
    </row>
    <row r="35" spans="1:8" ht="15.9" customHeight="1" x14ac:dyDescent="0.25">
      <c r="A35" s="108" t="s">
        <v>85</v>
      </c>
      <c r="B35" s="109" t="s">
        <v>470</v>
      </c>
      <c r="C35" s="175">
        <f>SUM(C22:C34)</f>
        <v>6141840.6465450004</v>
      </c>
      <c r="D35" s="175">
        <f>SUM(D22:D34)</f>
        <v>2852342.233455</v>
      </c>
      <c r="E35" s="184"/>
      <c r="F35" s="192"/>
      <c r="G35" s="193"/>
      <c r="H35" s="113">
        <f>SUM(H22:H34)</f>
        <v>8994182.879999999</v>
      </c>
    </row>
    <row r="36" spans="1:8" ht="15.9" customHeight="1" x14ac:dyDescent="0.25">
      <c r="A36" s="108" t="s">
        <v>87</v>
      </c>
      <c r="B36" s="109"/>
      <c r="C36" s="178"/>
      <c r="D36" s="178"/>
      <c r="E36" s="185"/>
      <c r="F36" s="193"/>
      <c r="G36" s="193"/>
      <c r="H36" s="110"/>
    </row>
    <row r="37" spans="1:8" ht="15.9" customHeight="1" x14ac:dyDescent="0.25">
      <c r="A37" s="108"/>
      <c r="B37" s="111" t="s">
        <v>649</v>
      </c>
      <c r="C37" s="178">
        <f>$H37*F37</f>
        <v>1144506.776115</v>
      </c>
      <c r="D37" s="178">
        <f>$H37*G37</f>
        <v>525087.35388499999</v>
      </c>
      <c r="E37" s="185">
        <v>4</v>
      </c>
      <c r="F37" s="190">
        <f>VLOOKUP($E37,$B$60:$G$65,5,FALSE)</f>
        <v>0.6855</v>
      </c>
      <c r="G37" s="190">
        <f>VLOOKUP($E37,$B$60:$G$65,6,FALSE)</f>
        <v>0.3145</v>
      </c>
      <c r="H37" s="113">
        <f>'UIP Detail '!D236</f>
        <v>1669594.13</v>
      </c>
    </row>
    <row r="38" spans="1:8" ht="15.9" customHeight="1" x14ac:dyDescent="0.25">
      <c r="A38" s="108"/>
      <c r="B38" s="115" t="s">
        <v>650</v>
      </c>
      <c r="C38" s="179">
        <f>$H38*F38</f>
        <v>3723.16986</v>
      </c>
      <c r="D38" s="179">
        <f>$H38*G38</f>
        <v>1708.15014</v>
      </c>
      <c r="E38" s="186">
        <v>4</v>
      </c>
      <c r="F38" s="191">
        <f>VLOOKUP($E38,$B$60:$G$65,5,FALSE)</f>
        <v>0.6855</v>
      </c>
      <c r="G38" s="191">
        <f>VLOOKUP($E38,$B$60:$G$65,6,FALSE)</f>
        <v>0.3145</v>
      </c>
      <c r="H38" s="113">
        <f>'UIP Detail '!D237</f>
        <v>5431.32</v>
      </c>
    </row>
    <row r="39" spans="1:8" ht="15.9" customHeight="1" x14ac:dyDescent="0.25">
      <c r="A39" s="108"/>
      <c r="B39" s="109" t="s">
        <v>470</v>
      </c>
      <c r="C39" s="175">
        <f>SUM(C37:C38)</f>
        <v>1148229.945975</v>
      </c>
      <c r="D39" s="175">
        <f>SUM(D37:D38)</f>
        <v>526795.50402500003</v>
      </c>
      <c r="E39" s="184"/>
      <c r="F39" s="193"/>
      <c r="G39" s="193"/>
      <c r="H39" s="116">
        <f>SUM(H37:H38)</f>
        <v>1675025.45</v>
      </c>
    </row>
    <row r="40" spans="1:8" ht="15.9" customHeight="1" x14ac:dyDescent="0.25">
      <c r="A40" s="108" t="s">
        <v>435</v>
      </c>
      <c r="B40" s="111"/>
      <c r="C40" s="175"/>
      <c r="D40" s="175"/>
      <c r="E40" s="184"/>
      <c r="F40" s="193"/>
      <c r="G40" s="193"/>
      <c r="H40" s="113"/>
    </row>
    <row r="41" spans="1:8" ht="15.9" customHeight="1" x14ac:dyDescent="0.25">
      <c r="A41" s="108"/>
      <c r="B41" s="111" t="s">
        <v>651</v>
      </c>
      <c r="C41" s="178">
        <f t="shared" ref="C41:D43" si="7">$H41*F41</f>
        <v>1703419.679519993</v>
      </c>
      <c r="D41" s="178">
        <f t="shared" si="7"/>
        <v>781510.56047999684</v>
      </c>
      <c r="E41" s="185">
        <v>4</v>
      </c>
      <c r="F41" s="190">
        <f>VLOOKUP($E41,$B$60:$G$65,5,FALSE)</f>
        <v>0.6855</v>
      </c>
      <c r="G41" s="190">
        <f>VLOOKUP($E41,$B$60:$G$65,6,FALSE)</f>
        <v>0.3145</v>
      </c>
      <c r="H41" s="113">
        <f>'UIP Detail '!D240</f>
        <v>2484930.23999999</v>
      </c>
    </row>
    <row r="42" spans="1:8" ht="15.9" customHeight="1" x14ac:dyDescent="0.25">
      <c r="A42" s="108"/>
      <c r="B42" s="111" t="s">
        <v>652</v>
      </c>
      <c r="C42" s="178">
        <f t="shared" si="7"/>
        <v>0</v>
      </c>
      <c r="D42" s="178">
        <f t="shared" si="7"/>
        <v>0</v>
      </c>
      <c r="E42" s="185">
        <v>4</v>
      </c>
      <c r="F42" s="190">
        <f>VLOOKUP($E42,$B$60:$G$65,5,FALSE)</f>
        <v>0.6855</v>
      </c>
      <c r="G42" s="190">
        <f>VLOOKUP($E42,$B$60:$G$65,6,FALSE)</f>
        <v>0.3145</v>
      </c>
      <c r="H42" s="113">
        <f>'UIP Detail '!D241</f>
        <v>0</v>
      </c>
    </row>
    <row r="43" spans="1:8" ht="15.9" customHeight="1" x14ac:dyDescent="0.25">
      <c r="A43" s="108"/>
      <c r="B43" s="115" t="s">
        <v>653</v>
      </c>
      <c r="C43" s="179">
        <f t="shared" si="7"/>
        <v>443.12776499999995</v>
      </c>
      <c r="D43" s="179">
        <f t="shared" si="7"/>
        <v>203.302235</v>
      </c>
      <c r="E43" s="186">
        <v>4</v>
      </c>
      <c r="F43" s="191">
        <f>VLOOKUP($E43,$B$60:$G$65,5,FALSE)</f>
        <v>0.6855</v>
      </c>
      <c r="G43" s="191">
        <f>VLOOKUP($E43,$B$60:$G$65,6,FALSE)</f>
        <v>0.3145</v>
      </c>
      <c r="H43" s="113">
        <f>'UIP Detail '!D242</f>
        <v>646.42999999999995</v>
      </c>
    </row>
    <row r="44" spans="1:8" ht="15.9" customHeight="1" x14ac:dyDescent="0.25">
      <c r="A44" s="108" t="s">
        <v>85</v>
      </c>
      <c r="B44" s="109" t="s">
        <v>470</v>
      </c>
      <c r="C44" s="175">
        <f>SUM(C41:C43)</f>
        <v>1703862.8072849931</v>
      </c>
      <c r="D44" s="175">
        <f>SUM(D41:D43)</f>
        <v>781713.86271499679</v>
      </c>
      <c r="E44" s="184"/>
      <c r="F44" s="193"/>
      <c r="G44" s="193"/>
      <c r="H44" s="116">
        <f>SUM(H41:H43)</f>
        <v>2485576.6699999901</v>
      </c>
    </row>
    <row r="45" spans="1:8" ht="15.9" customHeight="1" x14ac:dyDescent="0.25">
      <c r="A45" s="108" t="s">
        <v>88</v>
      </c>
      <c r="B45" s="109"/>
      <c r="C45" s="178"/>
      <c r="D45" s="178"/>
      <c r="E45" s="185"/>
      <c r="F45" s="193"/>
      <c r="G45" s="193"/>
      <c r="H45" s="110"/>
    </row>
    <row r="46" spans="1:8" ht="15.9" customHeight="1" x14ac:dyDescent="0.25">
      <c r="A46" s="108"/>
      <c r="B46" s="115" t="s">
        <v>1</v>
      </c>
      <c r="C46" s="180">
        <f>$H46*F46</f>
        <v>382822.65738000005</v>
      </c>
      <c r="D46" s="180">
        <f>$H46*G46</f>
        <v>175634.90262000001</v>
      </c>
      <c r="E46" s="187">
        <v>4</v>
      </c>
      <c r="F46" s="191">
        <f>VLOOKUP($E46,$B$60:$G$65,5,FALSE)</f>
        <v>0.6855</v>
      </c>
      <c r="G46" s="191">
        <f>VLOOKUP($E46,$B$60:$G$65,6,FALSE)</f>
        <v>0.3145</v>
      </c>
      <c r="H46" s="114">
        <f>'UIP Detail '!D262</f>
        <v>558457.56000000006</v>
      </c>
    </row>
    <row r="47" spans="1:8" ht="15.9" customHeight="1" x14ac:dyDescent="0.25">
      <c r="A47" s="108" t="s">
        <v>85</v>
      </c>
      <c r="B47" s="109" t="s">
        <v>470</v>
      </c>
      <c r="C47" s="175">
        <f>C46</f>
        <v>382822.65738000005</v>
      </c>
      <c r="D47" s="175">
        <f>D46</f>
        <v>175634.90262000001</v>
      </c>
      <c r="E47" s="184"/>
      <c r="F47" s="193"/>
      <c r="G47" s="193"/>
      <c r="H47" s="113">
        <f>H46</f>
        <v>558457.56000000006</v>
      </c>
    </row>
    <row r="48" spans="1:8" ht="15.9" customHeight="1" x14ac:dyDescent="0.25">
      <c r="A48" s="108"/>
      <c r="B48" s="109"/>
      <c r="C48" s="175"/>
      <c r="D48" s="175"/>
      <c r="E48" s="184"/>
      <c r="F48" s="193"/>
      <c r="G48" s="193"/>
      <c r="H48" s="113"/>
    </row>
    <row r="49" spans="1:8" ht="15.9" customHeight="1" x14ac:dyDescent="0.25">
      <c r="A49" s="117" t="s">
        <v>89</v>
      </c>
      <c r="B49" s="118"/>
      <c r="C49" s="181"/>
      <c r="D49" s="181"/>
      <c r="E49" s="181"/>
      <c r="F49" s="181"/>
      <c r="G49" s="181"/>
      <c r="H49" s="120"/>
    </row>
    <row r="50" spans="1:8" ht="15.9" customHeight="1" x14ac:dyDescent="0.25">
      <c r="A50" s="117"/>
      <c r="B50" s="115" t="s">
        <v>3</v>
      </c>
      <c r="C50" s="180">
        <v>0</v>
      </c>
      <c r="D50" s="180">
        <v>0</v>
      </c>
      <c r="E50" s="187">
        <v>4</v>
      </c>
      <c r="F50" s="191">
        <f>VLOOKUP($E50,$B$60:$G$65,5,FALSE)</f>
        <v>0.6855</v>
      </c>
      <c r="G50" s="191">
        <f>VLOOKUP($E50,$B$60:$G$65,6,FALSE)</f>
        <v>0.3145</v>
      </c>
      <c r="H50" s="114">
        <v>0</v>
      </c>
    </row>
    <row r="51" spans="1:8" ht="15.9" customHeight="1" x14ac:dyDescent="0.25">
      <c r="A51" s="117"/>
      <c r="B51" s="109" t="s">
        <v>470</v>
      </c>
      <c r="C51" s="175">
        <f>SUM(C50)</f>
        <v>0</v>
      </c>
      <c r="D51" s="175">
        <f>SUM(D50)</f>
        <v>0</v>
      </c>
      <c r="E51" s="184"/>
      <c r="F51" s="243"/>
      <c r="G51" s="243"/>
      <c r="H51" s="113">
        <f>SUM(H50)</f>
        <v>0</v>
      </c>
    </row>
    <row r="52" spans="1:8" ht="15.9" customHeight="1" x14ac:dyDescent="0.25">
      <c r="A52" s="117"/>
      <c r="B52" s="118"/>
      <c r="C52" s="175"/>
      <c r="D52" s="175"/>
      <c r="E52" s="184"/>
      <c r="F52" s="193"/>
      <c r="G52" s="193"/>
      <c r="H52" s="121"/>
    </row>
    <row r="53" spans="1:8" ht="15.9" customHeight="1" x14ac:dyDescent="0.25">
      <c r="A53" s="119" t="s">
        <v>90</v>
      </c>
      <c r="B53" s="109"/>
      <c r="C53" s="178"/>
      <c r="D53" s="178"/>
      <c r="E53" s="185"/>
      <c r="F53" s="193"/>
      <c r="G53" s="193"/>
      <c r="H53" s="110"/>
    </row>
    <row r="54" spans="1:8" ht="15.9" customHeight="1" x14ac:dyDescent="0.25">
      <c r="A54" s="119"/>
      <c r="B54" s="115" t="s">
        <v>4</v>
      </c>
      <c r="C54" s="175">
        <f>$H54*F54</f>
        <v>0</v>
      </c>
      <c r="D54" s="175">
        <f>$H54*G54</f>
        <v>0</v>
      </c>
      <c r="E54" s="185">
        <v>4</v>
      </c>
      <c r="F54" s="190">
        <f>VLOOKUP($E54,$B$60:$G$65,5,FALSE)</f>
        <v>0.6855</v>
      </c>
      <c r="G54" s="190">
        <f>VLOOKUP($E54,$B$60:$G$65,6,FALSE)</f>
        <v>0.3145</v>
      </c>
      <c r="H54" s="113">
        <f>'UIP Detail '!D270</f>
        <v>0</v>
      </c>
    </row>
    <row r="55" spans="1:8" ht="15.9" customHeight="1" x14ac:dyDescent="0.25">
      <c r="A55" s="108"/>
      <c r="B55" s="115" t="s">
        <v>5</v>
      </c>
      <c r="C55" s="179">
        <f>$H55*F55</f>
        <v>0</v>
      </c>
      <c r="D55" s="179">
        <f>$H55*G55</f>
        <v>0</v>
      </c>
      <c r="E55" s="188">
        <v>4</v>
      </c>
      <c r="F55" s="191">
        <f>VLOOKUP($E55,$B$60:$G$65,5,FALSE)</f>
        <v>0.6855</v>
      </c>
      <c r="G55" s="191">
        <f>VLOOKUP($E55,$B$60:$G$65,6,FALSE)</f>
        <v>0.3145</v>
      </c>
      <c r="H55" s="180">
        <f>'UIP Detail '!D272</f>
        <v>0</v>
      </c>
    </row>
    <row r="56" spans="1:8" ht="15.9" customHeight="1" x14ac:dyDescent="0.25">
      <c r="A56" s="122" t="s">
        <v>85</v>
      </c>
      <c r="B56" s="123" t="s">
        <v>470</v>
      </c>
      <c r="C56" s="180">
        <f>SUM(C54:C55)</f>
        <v>0</v>
      </c>
      <c r="D56" s="180">
        <f>SUM(D54:D55)</f>
        <v>0</v>
      </c>
      <c r="E56" s="187"/>
      <c r="F56" s="194"/>
      <c r="G56" s="194"/>
      <c r="H56" s="114">
        <f>SUM(H54:H55)</f>
        <v>0</v>
      </c>
    </row>
    <row r="57" spans="1:8" ht="15.9" customHeight="1" x14ac:dyDescent="0.25">
      <c r="A57" s="108"/>
      <c r="B57" s="109"/>
      <c r="C57" s="178"/>
      <c r="D57" s="178"/>
      <c r="E57" s="178"/>
      <c r="F57" s="193"/>
      <c r="G57" s="193"/>
      <c r="H57" s="110"/>
    </row>
    <row r="58" spans="1:8" ht="15.9" customHeight="1" x14ac:dyDescent="0.55000000000000004">
      <c r="A58" s="122" t="s">
        <v>84</v>
      </c>
      <c r="B58" s="123"/>
      <c r="C58" s="182">
        <f>C56+C51+C47+C44+C39+C35+C20+C11</f>
        <v>10940458.094282994</v>
      </c>
      <c r="D58" s="182">
        <f>D11+D20+D35+D39+D44+D47+D51+D56</f>
        <v>5457453.4657169962</v>
      </c>
      <c r="E58" s="182"/>
      <c r="F58" s="195"/>
      <c r="G58" s="196"/>
      <c r="H58" s="124">
        <f>H11+H20+H35+H39+H44+H47+H51+H56</f>
        <v>16397911.559999989</v>
      </c>
    </row>
    <row r="59" spans="1:8" ht="15.9" customHeight="1" x14ac:dyDescent="0.25">
      <c r="C59" s="74"/>
      <c r="D59" s="74"/>
      <c r="E59" s="74"/>
      <c r="F59" s="74"/>
      <c r="G59" s="74"/>
      <c r="H59" s="74"/>
    </row>
    <row r="60" spans="1:8" ht="15.9" customHeight="1" x14ac:dyDescent="0.25">
      <c r="A60" s="156"/>
      <c r="B60" s="157" t="s">
        <v>198</v>
      </c>
      <c r="C60" s="158"/>
      <c r="D60" s="158"/>
      <c r="E60" s="158"/>
      <c r="F60" s="159" t="s">
        <v>411</v>
      </c>
      <c r="G60" s="159" t="s">
        <v>412</v>
      </c>
      <c r="H60" s="168"/>
    </row>
    <row r="61" spans="1:8" ht="15.9" customHeight="1" x14ac:dyDescent="0.25">
      <c r="A61" s="108"/>
      <c r="B61" s="160">
        <v>1</v>
      </c>
      <c r="C61" s="161" t="s">
        <v>93</v>
      </c>
      <c r="D61" s="162"/>
      <c r="E61" s="162"/>
      <c r="F61" s="247">
        <v>0.58179999999999998</v>
      </c>
      <c r="G61" s="251">
        <v>0.41820000000000002</v>
      </c>
      <c r="H61" s="163">
        <f>SUM(F61:G61)</f>
        <v>1</v>
      </c>
    </row>
    <row r="62" spans="1:8" ht="15.9" customHeight="1" x14ac:dyDescent="0.25">
      <c r="A62" s="108"/>
      <c r="B62" s="160">
        <v>2</v>
      </c>
      <c r="C62" s="161" t="s">
        <v>94</v>
      </c>
      <c r="D62" s="162"/>
      <c r="E62" s="162"/>
      <c r="F62" s="250">
        <v>0.62270000000000003</v>
      </c>
      <c r="G62" s="252">
        <v>0.37730000000000002</v>
      </c>
      <c r="H62" s="163">
        <f>SUM(F62:G62)</f>
        <v>1</v>
      </c>
    </row>
    <row r="63" spans="1:8" ht="15.9" customHeight="1" x14ac:dyDescent="0.25">
      <c r="A63" s="108"/>
      <c r="B63" s="160">
        <v>3</v>
      </c>
      <c r="C63" s="162" t="s">
        <v>95</v>
      </c>
      <c r="D63" s="162"/>
      <c r="E63" s="162"/>
      <c r="F63" s="250">
        <v>0.6099</v>
      </c>
      <c r="G63" s="252">
        <v>0.3901</v>
      </c>
      <c r="H63" s="163">
        <f>SUM(F63:G63)</f>
        <v>1</v>
      </c>
    </row>
    <row r="64" spans="1:8" ht="15.9" customHeight="1" x14ac:dyDescent="0.25">
      <c r="A64" s="108"/>
      <c r="B64" s="160">
        <v>4</v>
      </c>
      <c r="C64" s="161" t="s">
        <v>96</v>
      </c>
      <c r="D64" s="162"/>
      <c r="E64" s="162"/>
      <c r="F64" s="250">
        <v>0.6855</v>
      </c>
      <c r="G64" s="252">
        <v>0.3145</v>
      </c>
      <c r="H64" s="163">
        <f>SUM(F64:G64)</f>
        <v>1</v>
      </c>
    </row>
    <row r="65" spans="1:8" ht="15.9" customHeight="1" x14ac:dyDescent="0.25">
      <c r="A65" s="122"/>
      <c r="B65" s="164">
        <v>5</v>
      </c>
      <c r="C65" s="165" t="s">
        <v>97</v>
      </c>
      <c r="D65" s="166"/>
      <c r="E65" s="166"/>
      <c r="F65" s="249">
        <v>0.69589999999999996</v>
      </c>
      <c r="G65" s="248">
        <v>0.30409999999999998</v>
      </c>
      <c r="H65" s="167">
        <f>SUM(F65:G65)</f>
        <v>1</v>
      </c>
    </row>
  </sheetData>
  <mergeCells count="4">
    <mergeCell ref="B1:H1"/>
    <mergeCell ref="B2:H2"/>
    <mergeCell ref="A3:H3"/>
    <mergeCell ref="B4:H4"/>
  </mergeCells>
  <phoneticPr fontId="21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51" customWidth="1"/>
    <col min="2" max="2" width="16.5546875" style="51" bestFit="1" customWidth="1"/>
    <col min="3" max="3" width="41" style="51" bestFit="1" customWidth="1"/>
    <col min="4" max="4" width="3.33203125" style="51" bestFit="1" customWidth="1"/>
    <col min="5" max="5" width="22.33203125" style="51" bestFit="1" customWidth="1"/>
    <col min="6" max="6" width="14.88671875" style="51" bestFit="1" customWidth="1"/>
    <col min="7" max="7" width="15.109375" style="51" customWidth="1"/>
    <col min="8" max="8" width="13.33203125" style="51" customWidth="1"/>
    <col min="9" max="9" width="20.6640625" style="51" customWidth="1"/>
    <col min="10" max="11" width="13.44140625" style="16" bestFit="1" customWidth="1"/>
    <col min="12" max="12" width="15.33203125" style="16" bestFit="1" customWidth="1"/>
    <col min="13" max="16384" width="9.109375" style="51"/>
  </cols>
  <sheetData>
    <row r="2" spans="1:12" x14ac:dyDescent="0.25">
      <c r="A2" s="51" t="s">
        <v>91</v>
      </c>
    </row>
    <row r="3" spans="1:12" x14ac:dyDescent="0.25">
      <c r="A3" s="51" t="s">
        <v>40</v>
      </c>
    </row>
    <row r="6" spans="1:12" x14ac:dyDescent="0.25">
      <c r="G6" s="52" t="s">
        <v>411</v>
      </c>
      <c r="H6" s="52" t="s">
        <v>412</v>
      </c>
    </row>
    <row r="7" spans="1:12" x14ac:dyDescent="0.25">
      <c r="F7" s="51" t="s">
        <v>41</v>
      </c>
      <c r="G7" s="53">
        <v>0.6462</v>
      </c>
      <c r="H7" s="53">
        <v>0.3538</v>
      </c>
      <c r="I7" s="139">
        <v>0.65149999999999997</v>
      </c>
      <c r="J7" s="139">
        <v>0.34849999999999998</v>
      </c>
    </row>
    <row r="8" spans="1:12" x14ac:dyDescent="0.25">
      <c r="B8" s="51" t="s">
        <v>42</v>
      </c>
      <c r="C8" s="51" t="s">
        <v>43</v>
      </c>
      <c r="F8" s="51" t="s">
        <v>44</v>
      </c>
      <c r="G8" s="53">
        <v>0.6462</v>
      </c>
      <c r="H8" s="53">
        <v>0.3538</v>
      </c>
      <c r="I8" s="139">
        <v>0.65149999999999997</v>
      </c>
      <c r="J8" s="139">
        <v>0.34849999999999998</v>
      </c>
    </row>
    <row r="10" spans="1:12" ht="13.8" x14ac:dyDescent="0.25">
      <c r="A10" s="54" t="s">
        <v>45</v>
      </c>
      <c r="E10" s="55" t="s">
        <v>107</v>
      </c>
      <c r="F10" s="55" t="s">
        <v>101</v>
      </c>
      <c r="G10" s="55" t="s">
        <v>102</v>
      </c>
      <c r="H10" s="55" t="s">
        <v>103</v>
      </c>
      <c r="I10" s="55" t="s">
        <v>106</v>
      </c>
      <c r="J10" s="150"/>
      <c r="K10" s="126"/>
      <c r="L10" s="126"/>
    </row>
    <row r="11" spans="1:12" ht="13.8" x14ac:dyDescent="0.25">
      <c r="B11" s="51">
        <v>81</v>
      </c>
      <c r="C11" s="51" t="s">
        <v>46</v>
      </c>
      <c r="J11" s="60"/>
      <c r="K11" s="126"/>
      <c r="L11" s="126"/>
    </row>
    <row r="12" spans="1:12" ht="13.8" x14ac:dyDescent="0.25">
      <c r="A12" s="51" t="s">
        <v>47</v>
      </c>
      <c r="B12" s="51">
        <v>81</v>
      </c>
      <c r="C12" s="51" t="s">
        <v>48</v>
      </c>
      <c r="D12" s="56" t="s">
        <v>49</v>
      </c>
      <c r="E12" s="127">
        <f>F12+G12+H12+I12</f>
        <v>-209753.01</v>
      </c>
      <c r="F12" s="127">
        <v>-209753.01</v>
      </c>
      <c r="G12" s="127">
        <v>0</v>
      </c>
      <c r="H12" s="136">
        <v>0</v>
      </c>
      <c r="I12" s="134">
        <v>0</v>
      </c>
      <c r="J12" s="151"/>
      <c r="K12" s="126"/>
      <c r="L12" s="126"/>
    </row>
    <row r="13" spans="1:12" ht="13.8" x14ac:dyDescent="0.25">
      <c r="A13" s="51" t="s">
        <v>50</v>
      </c>
      <c r="B13" s="51">
        <v>81</v>
      </c>
      <c r="C13" s="101" t="s">
        <v>51</v>
      </c>
      <c r="D13" s="56" t="s">
        <v>52</v>
      </c>
      <c r="E13" s="127">
        <f>F13+G13+H13+I13</f>
        <v>138086.82999999999</v>
      </c>
      <c r="F13" s="127">
        <v>138086.82999999999</v>
      </c>
      <c r="G13" s="149">
        <v>0</v>
      </c>
      <c r="H13" s="137">
        <v>0</v>
      </c>
      <c r="I13" s="134">
        <v>0</v>
      </c>
      <c r="J13" s="151"/>
      <c r="K13" s="126"/>
      <c r="L13" s="126"/>
    </row>
    <row r="14" spans="1:12" ht="13.8" x14ac:dyDescent="0.25">
      <c r="A14" s="51" t="s">
        <v>53</v>
      </c>
      <c r="B14" s="51">
        <v>81</v>
      </c>
      <c r="C14" s="101" t="s">
        <v>54</v>
      </c>
      <c r="D14" s="56" t="s">
        <v>55</v>
      </c>
      <c r="E14" s="127">
        <f>F14+G14+H14+I14</f>
        <v>325889.71999999997</v>
      </c>
      <c r="F14" s="127">
        <v>325889.71999999997</v>
      </c>
      <c r="G14" s="149">
        <v>0</v>
      </c>
      <c r="H14" s="137">
        <v>0</v>
      </c>
      <c r="I14" s="134">
        <v>0</v>
      </c>
      <c r="J14" s="151"/>
      <c r="K14" s="126"/>
      <c r="L14" s="126"/>
    </row>
    <row r="15" spans="1:12" ht="13.8" x14ac:dyDescent="0.25">
      <c r="A15" s="51" t="s">
        <v>56</v>
      </c>
      <c r="B15" s="51">
        <v>81</v>
      </c>
      <c r="C15" s="101" t="s">
        <v>57</v>
      </c>
      <c r="D15" s="56" t="s">
        <v>58</v>
      </c>
      <c r="E15" s="127">
        <f>F15+G15+H15+I15</f>
        <v>134192.76</v>
      </c>
      <c r="F15" s="127">
        <v>134192.76</v>
      </c>
      <c r="G15" s="149">
        <v>0</v>
      </c>
      <c r="H15" s="137">
        <v>0</v>
      </c>
      <c r="I15" s="134">
        <v>0</v>
      </c>
      <c r="J15" s="151"/>
      <c r="K15" s="126"/>
      <c r="L15" s="126"/>
    </row>
    <row r="16" spans="1:12" ht="13.8" x14ac:dyDescent="0.25">
      <c r="A16" s="51" t="s">
        <v>56</v>
      </c>
      <c r="B16" s="51">
        <v>81</v>
      </c>
      <c r="C16" s="101" t="s">
        <v>59</v>
      </c>
      <c r="D16" s="56" t="s">
        <v>60</v>
      </c>
      <c r="E16" s="127">
        <f>F16+G16+H16+I16</f>
        <v>1125</v>
      </c>
      <c r="F16" s="128">
        <v>1125</v>
      </c>
      <c r="G16" s="138">
        <v>0</v>
      </c>
      <c r="H16" s="138">
        <v>0</v>
      </c>
      <c r="I16" s="135">
        <v>0</v>
      </c>
      <c r="J16" s="151"/>
      <c r="K16" s="126"/>
      <c r="L16" s="126"/>
    </row>
    <row r="17" spans="1:12" ht="13.8" x14ac:dyDescent="0.25">
      <c r="B17" s="51">
        <v>81</v>
      </c>
      <c r="C17" s="101" t="s">
        <v>61</v>
      </c>
      <c r="E17" s="16">
        <f>SUM(E12:E16)</f>
        <v>389541.29999999993</v>
      </c>
      <c r="F17" s="16">
        <f>SUM(F12:F16)</f>
        <v>389541.29999999993</v>
      </c>
      <c r="G17" s="16">
        <f>SUM(G12:G16)</f>
        <v>0</v>
      </c>
      <c r="H17" s="16">
        <f>SUM(H12:H16)</f>
        <v>0</v>
      </c>
      <c r="I17" s="16">
        <f>SUM(I12:I16)</f>
        <v>0</v>
      </c>
      <c r="J17" s="30"/>
      <c r="K17" s="126"/>
      <c r="L17" s="126"/>
    </row>
    <row r="18" spans="1:12" ht="13.8" x14ac:dyDescent="0.25">
      <c r="A18" s="51" t="s">
        <v>62</v>
      </c>
      <c r="C18" s="101" t="s">
        <v>63</v>
      </c>
      <c r="D18" s="56" t="s">
        <v>65</v>
      </c>
      <c r="E18" s="18">
        <f>-E17</f>
        <v>-389541.29999999993</v>
      </c>
      <c r="G18" s="125"/>
      <c r="H18" s="126"/>
      <c r="I18" s="125"/>
      <c r="J18" s="126"/>
      <c r="K18" s="126"/>
      <c r="L18" s="126"/>
    </row>
    <row r="19" spans="1:12" ht="13.8" x14ac:dyDescent="0.25">
      <c r="A19" s="57" t="s">
        <v>66</v>
      </c>
      <c r="E19" s="58">
        <f>SUM(E17:E18)</f>
        <v>0</v>
      </c>
      <c r="G19" s="125"/>
      <c r="H19" s="126"/>
      <c r="I19" s="125"/>
      <c r="J19" s="126"/>
      <c r="K19" s="126"/>
      <c r="L19" s="126"/>
    </row>
    <row r="20" spans="1:12" ht="13.8" x14ac:dyDescent="0.25">
      <c r="G20" s="125"/>
      <c r="H20" s="126"/>
    </row>
    <row r="21" spans="1:12" ht="13.8" x14ac:dyDescent="0.25">
      <c r="A21" s="55"/>
      <c r="G21" s="125"/>
      <c r="H21" s="126"/>
    </row>
    <row r="22" spans="1:12" x14ac:dyDescent="0.25">
      <c r="A22" s="59" t="s">
        <v>67</v>
      </c>
      <c r="B22" s="60"/>
      <c r="C22" s="59" t="s">
        <v>68</v>
      </c>
      <c r="D22" s="60"/>
      <c r="E22" s="59" t="s">
        <v>69</v>
      </c>
      <c r="F22" s="59" t="s">
        <v>70</v>
      </c>
      <c r="H22" s="60"/>
      <c r="I22" s="60"/>
    </row>
    <row r="23" spans="1:12" x14ac:dyDescent="0.25">
      <c r="A23" s="60"/>
      <c r="B23" s="61"/>
      <c r="C23" s="29"/>
      <c r="D23" s="60"/>
    </row>
    <row r="24" spans="1:12" x14ac:dyDescent="0.25">
      <c r="A24" s="51" t="s">
        <v>47</v>
      </c>
      <c r="B24" s="62"/>
      <c r="C24" s="58">
        <f>E12</f>
        <v>-209753.01</v>
      </c>
      <c r="D24" s="60"/>
      <c r="E24" s="58">
        <f>E15*35%</f>
        <v>46967.466</v>
      </c>
      <c r="F24" s="63">
        <f>SUM(C24,E24)</f>
        <v>-162785.54399999999</v>
      </c>
      <c r="G24" s="51" t="s">
        <v>41</v>
      </c>
      <c r="H24" s="58">
        <f>F24*G7</f>
        <v>-105192.01853279999</v>
      </c>
      <c r="I24" s="58">
        <f>F24*H7</f>
        <v>-57593.525467200001</v>
      </c>
    </row>
    <row r="25" spans="1:12" x14ac:dyDescent="0.25">
      <c r="A25" s="51" t="s">
        <v>56</v>
      </c>
      <c r="B25" s="62"/>
      <c r="C25" s="64">
        <f>E15+E16</f>
        <v>135317.76000000001</v>
      </c>
      <c r="D25" s="52"/>
      <c r="E25" s="75">
        <f>-E15</f>
        <v>-134192.76</v>
      </c>
      <c r="F25" s="65">
        <f>SUM(B25,C25,E25)</f>
        <v>1125</v>
      </c>
      <c r="G25" s="51" t="s">
        <v>44</v>
      </c>
      <c r="H25" s="58">
        <f>F25*G8</f>
        <v>726.97500000000002</v>
      </c>
      <c r="I25" s="58">
        <f>F25*H8</f>
        <v>398.02499999999998</v>
      </c>
    </row>
    <row r="26" spans="1:12" x14ac:dyDescent="0.25">
      <c r="B26" s="60"/>
      <c r="C26" s="29">
        <f>SUM(C24:C25)</f>
        <v>-74435.25</v>
      </c>
      <c r="D26" s="60"/>
      <c r="E26" s="29">
        <f>SUM(E24:E25)</f>
        <v>-87225.294000000009</v>
      </c>
      <c r="F26" s="63">
        <f>SUM(F24:F25)</f>
        <v>-161660.54399999999</v>
      </c>
    </row>
    <row r="27" spans="1:12" ht="15.6" x14ac:dyDescent="0.25">
      <c r="A27" s="66" t="s">
        <v>71</v>
      </c>
      <c r="B27" s="133">
        <v>30071</v>
      </c>
      <c r="C27" s="67">
        <f>-C26</f>
        <v>74435.25</v>
      </c>
      <c r="E27" s="67">
        <f>-E26</f>
        <v>87225.294000000009</v>
      </c>
      <c r="F27" s="67">
        <f>SUM(B27,C27,E27)</f>
        <v>191731.54399999999</v>
      </c>
    </row>
    <row r="28" spans="1:12" x14ac:dyDescent="0.25">
      <c r="A28" s="60"/>
      <c r="B28" s="61"/>
      <c r="C28" s="62"/>
      <c r="D28" s="60"/>
      <c r="H28" s="63"/>
    </row>
    <row r="29" spans="1:12" x14ac:dyDescent="0.25">
      <c r="A29" s="51" t="s">
        <v>72</v>
      </c>
      <c r="B29" s="61"/>
      <c r="C29" s="62"/>
      <c r="D29" s="60"/>
      <c r="E29" s="68">
        <f>E24</f>
        <v>46967.466</v>
      </c>
      <c r="F29" s="62">
        <f>SUM(C29:E29)</f>
        <v>46967.466</v>
      </c>
      <c r="G29" s="62">
        <f>+E29*G8</f>
        <v>30350.376529199999</v>
      </c>
      <c r="H29" s="62">
        <f>+E29*H8</f>
        <v>16617.089470800001</v>
      </c>
    </row>
    <row r="30" spans="1:12" x14ac:dyDescent="0.25">
      <c r="A30" s="51" t="s">
        <v>73</v>
      </c>
      <c r="B30" s="61"/>
      <c r="C30" s="58"/>
      <c r="D30" s="60"/>
      <c r="E30" s="68">
        <f>E25</f>
        <v>-134192.76</v>
      </c>
      <c r="F30" s="62">
        <f>SUM(D30:E30)</f>
        <v>-134192.76</v>
      </c>
      <c r="G30" s="62">
        <f>+F30*G8</f>
        <v>-86715.361512000003</v>
      </c>
      <c r="H30" s="62">
        <f>+F30*H8</f>
        <v>-47477.398488000006</v>
      </c>
    </row>
    <row r="31" spans="1:12" x14ac:dyDescent="0.25">
      <c r="A31" s="51" t="s">
        <v>74</v>
      </c>
      <c r="B31" s="61"/>
      <c r="C31" s="58"/>
      <c r="D31" s="60"/>
      <c r="E31" s="68">
        <f>E17</f>
        <v>389541.29999999993</v>
      </c>
      <c r="F31" s="62">
        <f>SUM(D31:E31)</f>
        <v>389541.29999999993</v>
      </c>
      <c r="G31" s="62">
        <f>+F31*G8</f>
        <v>251721.58805999995</v>
      </c>
      <c r="H31" s="62">
        <f>+F31*H8</f>
        <v>137819.71193999998</v>
      </c>
    </row>
    <row r="32" spans="1:12" x14ac:dyDescent="0.25">
      <c r="A32" s="51" t="s">
        <v>50</v>
      </c>
      <c r="B32" s="61"/>
      <c r="C32" s="62">
        <f>-E13</f>
        <v>-138086.82999999999</v>
      </c>
      <c r="D32" s="60"/>
      <c r="F32" s="63">
        <f>SUM(C32:E32)</f>
        <v>-138086.82999999999</v>
      </c>
      <c r="G32" s="62">
        <f>+F32*G8</f>
        <v>-89231.709545999998</v>
      </c>
      <c r="H32" s="62">
        <f>+F32*H8</f>
        <v>-48855.120453999996</v>
      </c>
    </row>
    <row r="33" spans="1:8" x14ac:dyDescent="0.25">
      <c r="A33" s="51" t="s">
        <v>53</v>
      </c>
      <c r="B33" s="61"/>
      <c r="C33" s="65">
        <f>-E14</f>
        <v>-325889.71999999997</v>
      </c>
      <c r="D33" s="52"/>
      <c r="E33" s="52"/>
      <c r="F33" s="65">
        <f>SUM(C33:E33)</f>
        <v>-325889.71999999997</v>
      </c>
      <c r="G33" s="62">
        <f>+F33*G8</f>
        <v>-210589.93706399997</v>
      </c>
      <c r="H33" s="62">
        <f>+F33*H8</f>
        <v>-115299.78293599999</v>
      </c>
    </row>
    <row r="34" spans="1:8" x14ac:dyDescent="0.25">
      <c r="B34" s="61"/>
      <c r="C34" s="62">
        <f>SUM(C29:C33)</f>
        <v>-463976.54999999993</v>
      </c>
      <c r="D34" s="60"/>
      <c r="E34" s="30">
        <f>SUM(E29:E33)</f>
        <v>302316.00599999994</v>
      </c>
      <c r="F34" s="62"/>
      <c r="G34" s="30">
        <f>E34*G8</f>
        <v>195356.60307719995</v>
      </c>
      <c r="H34" s="30">
        <f>+E34*H8</f>
        <v>106959.40292279999</v>
      </c>
    </row>
    <row r="35" spans="1:8" x14ac:dyDescent="0.25">
      <c r="B35" s="60"/>
      <c r="C35" s="62">
        <f>SUM(C27:C33)</f>
        <v>-389541.29999999993</v>
      </c>
      <c r="D35" s="60"/>
      <c r="E35" s="62">
        <f>SUM(E27:E33)</f>
        <v>389541.29999999993</v>
      </c>
      <c r="F35" s="62">
        <v>0</v>
      </c>
      <c r="G35" s="30">
        <f>+C34*G8</f>
        <v>-299821.64660999994</v>
      </c>
      <c r="H35" s="30">
        <f>+C34*H8</f>
        <v>-164154.90338999996</v>
      </c>
    </row>
    <row r="36" spans="1:8" x14ac:dyDescent="0.25">
      <c r="B36" s="60"/>
      <c r="C36" s="62"/>
      <c r="D36" s="60"/>
      <c r="E36" s="62"/>
    </row>
    <row r="37" spans="1:8" x14ac:dyDescent="0.25">
      <c r="A37" s="66" t="s">
        <v>75</v>
      </c>
      <c r="B37" s="129">
        <v>0</v>
      </c>
      <c r="C37" s="69">
        <f>C35</f>
        <v>-389541.29999999993</v>
      </c>
      <c r="D37" s="60"/>
      <c r="E37" s="69">
        <f>E35</f>
        <v>389541.29999999993</v>
      </c>
      <c r="F37" s="67">
        <f>SUM(B37,C37,E37)</f>
        <v>0</v>
      </c>
    </row>
    <row r="39" spans="1:8" x14ac:dyDescent="0.25">
      <c r="A39" s="70"/>
      <c r="B39" s="60"/>
      <c r="C39" s="60"/>
    </row>
    <row r="40" spans="1:8" x14ac:dyDescent="0.25">
      <c r="A40" s="71"/>
      <c r="B40" s="130"/>
      <c r="C40" s="130"/>
    </row>
    <row r="41" spans="1:8" ht="13.8" x14ac:dyDescent="0.25">
      <c r="A41" s="60"/>
      <c r="B41" s="131"/>
      <c r="C41" s="131"/>
    </row>
    <row r="42" spans="1:8" ht="13.8" x14ac:dyDescent="0.25">
      <c r="A42" s="60"/>
      <c r="B42" s="132"/>
      <c r="C42" s="132"/>
    </row>
    <row r="43" spans="1:8" x14ac:dyDescent="0.25">
      <c r="A43" s="60"/>
      <c r="B43" s="60"/>
      <c r="C43" s="29"/>
    </row>
    <row r="44" spans="1:8" x14ac:dyDescent="0.25">
      <c r="A44" s="60"/>
      <c r="B44" s="60"/>
      <c r="C44" s="60"/>
    </row>
    <row r="45" spans="1:8" x14ac:dyDescent="0.25">
      <c r="A45" s="60"/>
      <c r="B45" s="60"/>
      <c r="C45" s="60"/>
    </row>
    <row r="46" spans="1:8" x14ac:dyDescent="0.25">
      <c r="A46" s="60"/>
      <c r="B46" s="60"/>
      <c r="C46" s="60"/>
    </row>
    <row r="47" spans="1:8" x14ac:dyDescent="0.25">
      <c r="A47" s="60"/>
      <c r="B47" s="61"/>
      <c r="C47" s="62"/>
    </row>
    <row r="48" spans="1:8" x14ac:dyDescent="0.25">
      <c r="A48" s="60"/>
      <c r="B48" s="61"/>
      <c r="C48" s="62"/>
    </row>
    <row r="49" spans="1:3" x14ac:dyDescent="0.25">
      <c r="A49" s="60"/>
      <c r="B49" s="60"/>
      <c r="C49" s="29"/>
    </row>
    <row r="50" spans="1:3" x14ac:dyDescent="0.25">
      <c r="A50" s="60"/>
      <c r="B50" s="60"/>
      <c r="C50" s="60"/>
    </row>
    <row r="51" spans="1:3" x14ac:dyDescent="0.25">
      <c r="A51" s="60"/>
      <c r="B51" s="60"/>
      <c r="C51" s="29"/>
    </row>
    <row r="52" spans="1:3" x14ac:dyDescent="0.25">
      <c r="A52" s="60"/>
      <c r="B52" s="60"/>
      <c r="C52" s="29"/>
    </row>
    <row r="53" spans="1:3" x14ac:dyDescent="0.25">
      <c r="A53" s="60"/>
      <c r="B53" s="60"/>
      <c r="C53" s="29"/>
    </row>
  </sheetData>
  <phoneticPr fontId="21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2015-05-13T07:00:00+00:00</OpenedDate>
    <Date1 xmlns="dc463f71-b30c-4ab2-9473-d307f9d35888">2015-05-13T07:00:00+00:00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150953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B9FD268B09D3C41A17B6034D3348C72" ma:contentTypeVersion="119" ma:contentTypeDescription="" ma:contentTypeScope="" ma:versionID="2b8493ef8a5acd0eeb9d89723fe5e39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B192AD-10A3-483E-9B6C-38AB9A1FB71C}"/>
</file>

<file path=customXml/itemProps2.xml><?xml version="1.0" encoding="utf-8"?>
<ds:datastoreItem xmlns:ds="http://schemas.openxmlformats.org/officeDocument/2006/customXml" ds:itemID="{FD5602D5-4E57-4E9D-AC9D-7BB261BEB8C7}"/>
</file>

<file path=customXml/itemProps3.xml><?xml version="1.0" encoding="utf-8"?>
<ds:datastoreItem xmlns:ds="http://schemas.openxmlformats.org/officeDocument/2006/customXml" ds:itemID="{527C44BB-51D5-4A5B-8953-590DB4B28DA9}"/>
</file>

<file path=customXml/itemProps4.xml><?xml version="1.0" encoding="utf-8"?>
<ds:datastoreItem xmlns:ds="http://schemas.openxmlformats.org/officeDocument/2006/customXml" ds:itemID="{25A690E8-A540-436C-9B77-74BCA13709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Allocated</vt:lpstr>
      <vt:lpstr>Unallocated Summary</vt:lpstr>
      <vt:lpstr>Unallocated Detail</vt:lpstr>
      <vt:lpstr>UIP Detail </vt:lpstr>
      <vt:lpstr>Common by Account</vt:lpstr>
      <vt:lpstr>PSE 12M_funding</vt:lpstr>
      <vt:lpstr>'Common by Account'!Print_Area</vt:lpstr>
      <vt:lpstr>'Unallocated Detail'!Print_Area</vt:lpstr>
      <vt:lpstr>'UIP Detail 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2015-05-11T23:41:19Z</cp:lastPrinted>
  <dcterms:created xsi:type="dcterms:W3CDTF">2008-01-09T21:52:11Z</dcterms:created>
  <dcterms:modified xsi:type="dcterms:W3CDTF">2015-05-15T15:57:31Z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0x0101006E56B4D1795A2E4DB2F0B01679ED314A00BB9FD268B09D3C41A17B6034D3348C72</vt:lpwstr>
  </property>
  <property fmtid="{D5CDD505-2E9C-101B-9397-08002B2CF9AE}" pid="3" name="_docset_NoMedatataSyncRequired">
    <vt:lpwstr>False</vt:lpwstr>
  </property>
</Properties>
</file>